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2"/>
  </bookViews>
  <sheets>
    <sheet name="汇总表（省中心）" sheetId="3" state="hidden" r:id="rId1"/>
    <sheet name="汇总表111" sheetId="2" state="hidden" r:id="rId2"/>
    <sheet name="明细表" sheetId="1" r:id="rId3"/>
  </sheets>
  <definedNames>
    <definedName name="_xlnm._FilterDatabase" localSheetId="2" hidden="1">明细表!#REF!</definedName>
    <definedName name="_xlnm.Print_Area" localSheetId="2">明细表!$A$1:$U$16</definedName>
    <definedName name="_xlnm.Print_Titles" localSheetId="2">明细表!$3:$4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<sst xmlns="http://schemas.openxmlformats.org/spreadsheetml/2006/main" count="193" uniqueCount="80">
  <si>
    <t>附件4</t>
  </si>
  <si>
    <t>2026年第四批普通国省道路面改善工程资金建议计划初审情况汇总表</t>
  </si>
  <si>
    <t>市州</t>
  </si>
  <si>
    <t>规模（公里）</t>
  </si>
  <si>
    <t>补助资金（万元）</t>
  </si>
  <si>
    <t>备注</t>
  </si>
  <si>
    <t>市州报送情况</t>
  </si>
  <si>
    <t>初审通过情况</t>
  </si>
  <si>
    <t>初审不通过情况</t>
  </si>
  <si>
    <t>小计</t>
  </si>
  <si>
    <t>申报项目</t>
  </si>
  <si>
    <t>补差项目</t>
  </si>
  <si>
    <t>合计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</si>
  <si>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</si>
  <si>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</si>
  <si>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</si>
  <si>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</si>
  <si>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</si>
  <si>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</si>
  <si>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</si>
  <si>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</si>
  <si>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</si>
  <si>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</si>
  <si>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</si>
  <si>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</si>
  <si>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</si>
  <si>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湘西州</t>
  </si>
  <si>
    <t>普通国省道路面改善工程资金建议计划项目汇总表</t>
  </si>
  <si>
    <t>通过项目合计</t>
  </si>
  <si>
    <t>计划申报项目</t>
  </si>
  <si>
    <t>计划补差</t>
  </si>
  <si>
    <t>市州申报情况</t>
  </si>
  <si>
    <t>项目初审通过情况</t>
  </si>
  <si>
    <t>项目初审不通过情况</t>
  </si>
  <si>
    <t>里程
（公里）</t>
  </si>
  <si>
    <t>拟申请国省补助资金（万元）</t>
  </si>
  <si>
    <t>附件2</t>
  </si>
  <si>
    <t>2026年第三批普通国省道路面改善工程计划表</t>
  </si>
  <si>
    <t>序号</t>
  </si>
  <si>
    <t>县区</t>
  </si>
  <si>
    <t>计划信息</t>
  </si>
  <si>
    <t>12505km线路情况</t>
  </si>
  <si>
    <t>里程（公里）</t>
  </si>
  <si>
    <t>原技术等级</t>
  </si>
  <si>
    <t>原路面宽度</t>
  </si>
  <si>
    <t>原路面结构</t>
  </si>
  <si>
    <t>实施技术等级</t>
  </si>
  <si>
    <t>实施路面宽度</t>
  </si>
  <si>
    <t>路面结构最低要求</t>
  </si>
  <si>
    <t>路线编码</t>
  </si>
  <si>
    <t>起点桩号</t>
  </si>
  <si>
    <t>终点桩号</t>
  </si>
  <si>
    <t>实施就地冷再生厚度（cm)</t>
  </si>
  <si>
    <t>旧水泥路面处治方案</t>
  </si>
  <si>
    <t>基层结构</t>
  </si>
  <si>
    <t>基层厚度（cm)</t>
  </si>
  <si>
    <t>面层结构</t>
  </si>
  <si>
    <t>面层厚度（cm)</t>
  </si>
  <si>
    <t>全省汇总</t>
  </si>
  <si>
    <t>岳阳市 汇总</t>
  </si>
  <si>
    <t>华容县</t>
  </si>
  <si>
    <t>S502</t>
  </si>
  <si>
    <t>四级</t>
  </si>
  <si>
    <t>水泥混凝土</t>
  </si>
  <si>
    <t>多锤头碎石化后加铺</t>
  </si>
  <si>
    <t>水稳</t>
  </si>
  <si>
    <t>改性沥青砼</t>
  </si>
  <si>
    <t>临湘市</t>
  </si>
  <si>
    <t>S203</t>
  </si>
  <si>
    <t>沥青混凝土</t>
  </si>
  <si>
    <t>三级</t>
  </si>
  <si>
    <t>旧路病害处治后加铺</t>
  </si>
  <si>
    <t>永州市 汇总</t>
  </si>
  <si>
    <t>冷水滩区</t>
  </si>
  <si>
    <t>S575</t>
  </si>
  <si>
    <t>农村公路新升级</t>
  </si>
  <si>
    <t>二级</t>
  </si>
  <si>
    <t>祁阳县</t>
  </si>
  <si>
    <t>S339</t>
  </si>
  <si>
    <t>ATB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</si>
</sst>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_ "/>
  </numFmts>
  <fonts count="42">
    <font>
      <sz val="11"/>
      <color indexed="8"/>
      <name val="Calibri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1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宋体"/>
      <charset val="134"/>
    </font>
    <font>
      <b/>
      <sz val="14"/>
      <color indexed="8"/>
      <name val="Calibri"/>
      <charset val="134"/>
    </font>
    <font>
      <b/>
      <sz val="11"/>
      <color indexed="8"/>
      <name val="Calibri"/>
      <charset val="134"/>
    </font>
    <font>
      <b/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黑体"/>
      <charset val="134"/>
    </font>
    <font>
      <sz val="20"/>
      <color rgb="FF000000"/>
      <name val="方正小标宋简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Fill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5" applyNumberFormat="0" applyAlignment="0" applyProtection="0">
      <alignment vertical="center"/>
    </xf>
    <xf numFmtId="0" fontId="31" fillId="4" borderId="16" applyNumberFormat="0" applyAlignment="0" applyProtection="0">
      <alignment vertical="center"/>
    </xf>
    <xf numFmtId="0" fontId="32" fillId="4" borderId="15" applyNumberFormat="0" applyAlignment="0" applyProtection="0">
      <alignment vertical="center"/>
    </xf>
    <xf numFmtId="0" fontId="33" fillId="5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protection locked="0"/>
    </xf>
    <xf numFmtId="0" fontId="9" fillId="0" borderId="0"/>
    <xf numFmtId="0" fontId="4" fillId="0" borderId="0">
      <protection locked="0"/>
    </xf>
    <xf numFmtId="0" fontId="41" fillId="0" borderId="0">
      <protection locked="0"/>
    </xf>
  </cellStyleXfs>
  <cellXfs count="75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Protection="1"/>
    <xf numFmtId="0" fontId="3" fillId="0" borderId="0" xfId="0" applyFont="1" applyFill="1" applyProtection="1"/>
    <xf numFmtId="0" fontId="0" fillId="0" borderId="0" xfId="0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176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176" fontId="3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176" fontId="2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5" xfId="0" applyFont="1" applyFill="1" applyBorder="1" applyProtection="1"/>
    <xf numFmtId="0" fontId="3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7" xfId="0" applyFont="1" applyFill="1" applyBorder="1" applyProtection="1"/>
    <xf numFmtId="0" fontId="11" fillId="0" borderId="5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/>
    </xf>
    <xf numFmtId="177" fontId="0" fillId="0" borderId="0" xfId="0" applyNumberForma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177" fontId="4" fillId="0" borderId="0" xfId="0" applyNumberFormat="1" applyFont="1" applyFill="1" applyAlignment="1" applyProtection="1">
      <alignment horizontal="center" vertical="center"/>
    </xf>
    <xf numFmtId="177" fontId="14" fillId="0" borderId="0" xfId="0" applyNumberFormat="1" applyFont="1" applyFill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177" fontId="15" fillId="0" borderId="4" xfId="0" applyNumberFormat="1" applyFont="1" applyFill="1" applyBorder="1" applyAlignment="1" applyProtection="1">
      <alignment horizontal="center" vertical="center" wrapText="1"/>
    </xf>
    <xf numFmtId="177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</xf>
    <xf numFmtId="177" fontId="15" fillId="0" borderId="10" xfId="0" applyNumberFormat="1" applyFont="1" applyFill="1" applyBorder="1" applyAlignment="1" applyProtection="1">
      <alignment horizontal="center" vertical="center" wrapText="1"/>
    </xf>
    <xf numFmtId="177" fontId="15" fillId="0" borderId="5" xfId="0" applyNumberFormat="1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/>
    </xf>
    <xf numFmtId="177" fontId="15" fillId="0" borderId="5" xfId="0" applyNumberFormat="1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177" fontId="4" fillId="0" borderId="5" xfId="0" applyNumberFormat="1" applyFont="1" applyFill="1" applyBorder="1" applyAlignment="1" applyProtection="1">
      <alignment horizontal="center" vertical="center"/>
    </xf>
    <xf numFmtId="177" fontId="1" fillId="0" borderId="5" xfId="0" applyNumberFormat="1" applyFont="1" applyFill="1" applyBorder="1" applyAlignment="1" applyProtection="1">
      <alignment horizontal="center" vertical="center"/>
    </xf>
    <xf numFmtId="177" fontId="15" fillId="0" borderId="8" xfId="0" applyNumberFormat="1" applyFont="1" applyFill="1" applyBorder="1" applyAlignment="1" applyProtection="1">
      <alignment horizontal="center" vertical="center" wrapText="1"/>
    </xf>
    <xf numFmtId="177" fontId="15" fillId="0" borderId="9" xfId="0" applyNumberFormat="1" applyFont="1" applyFill="1" applyBorder="1" applyAlignment="1" applyProtection="1">
      <alignment horizontal="center" vertical="center" wrapText="1"/>
    </xf>
    <xf numFmtId="177" fontId="15" fillId="0" borderId="11" xfId="0" applyNumberFormat="1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178" fontId="0" fillId="0" borderId="0" xfId="0" applyNumberForma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vertical="center"/>
    </xf>
    <xf numFmtId="178" fontId="4" fillId="0" borderId="0" xfId="0" applyNumberFormat="1" applyFont="1" applyFill="1" applyAlignment="1" applyProtection="1">
      <alignment horizontal="left" vertical="center" wrapText="1"/>
    </xf>
    <xf numFmtId="177" fontId="18" fillId="0" borderId="0" xfId="0" applyNumberFormat="1" applyFont="1" applyFill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178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5" xfId="0" applyFont="1" applyFill="1" applyBorder="1" applyAlignment="1" applyProtection="1">
      <alignment horizontal="center" vertical="center"/>
    </xf>
    <xf numFmtId="178" fontId="19" fillId="0" borderId="5" xfId="0" applyNumberFormat="1" applyFont="1" applyFill="1" applyBorder="1" applyAlignment="1" applyProtection="1">
      <alignment horizontal="center" vertical="center" wrapText="1"/>
    </xf>
    <xf numFmtId="177" fontId="20" fillId="0" borderId="5" xfId="0" applyNumberFormat="1" applyFont="1" applyFill="1" applyBorder="1" applyAlignment="1" applyProtection="1">
      <alignment horizontal="center" vertical="center" wrapText="1"/>
    </xf>
    <xf numFmtId="177" fontId="4" fillId="0" borderId="0" xfId="0" applyNumberFormat="1" applyFont="1" applyFill="1" applyAlignment="1" applyProtection="1">
      <alignment horizontal="left" vertical="center"/>
    </xf>
    <xf numFmtId="177" fontId="19" fillId="0" borderId="1" xfId="0" applyNumberFormat="1" applyFont="1" applyFill="1" applyBorder="1" applyAlignment="1" applyProtection="1">
      <alignment horizontal="center" vertical="center" wrapText="1"/>
    </xf>
    <xf numFmtId="177" fontId="19" fillId="0" borderId="5" xfId="0" applyNumberFormat="1" applyFont="1" applyFill="1" applyBorder="1" applyAlignment="1" applyProtection="1">
      <alignment horizontal="center" vertical="center" wrapText="1"/>
    </xf>
    <xf numFmtId="177" fontId="20" fillId="0" borderId="5" xfId="0" applyNumberFormat="1" applyFont="1" applyFill="1" applyBorder="1" applyAlignment="1" applyProtection="1">
      <alignment horizontal="center" vertical="center"/>
    </xf>
    <xf numFmtId="0" fontId="21" fillId="0" borderId="5" xfId="0" applyFont="1" applyFill="1" applyBorder="1" applyAlignment="1" applyProtection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0 2" xfId="49"/>
    <cellStyle name="常规 100" xfId="50"/>
    <cellStyle name="常规 100 3" xfId="51"/>
    <cellStyle name="常规 14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5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6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7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8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9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0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1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2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3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4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5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6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7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8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19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0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1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2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3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4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5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6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7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8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29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0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1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2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3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4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5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6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7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8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39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0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1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2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3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4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5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6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7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7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8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89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0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1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2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3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4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5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69215</xdr:colOff>
      <xdr:row>7</xdr:row>
      <xdr:rowOff>132902</xdr:rowOff>
    </xdr:to>
    <xdr:sp>
      <xdr:nvSpPr>
        <xdr:cNvPr id="496" name=" "/>
        <xdr:cNvSpPr txBox="1"/>
      </xdr:nvSpPr>
      <xdr:spPr>
        <a:xfrm>
          <a:off x="1762125" y="2781300"/>
          <a:ext cx="69215" cy="6908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163195</xdr:rowOff>
    </xdr:to>
    <xdr:sp>
      <xdr:nvSpPr>
        <xdr:cNvPr id="497" name=" "/>
        <xdr:cNvSpPr txBox="1"/>
      </xdr:nvSpPr>
      <xdr:spPr>
        <a:xfrm>
          <a:off x="2324735" y="2781300"/>
          <a:ext cx="75565" cy="7213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127635</xdr:rowOff>
    </xdr:to>
    <xdr:sp>
      <xdr:nvSpPr>
        <xdr:cNvPr id="498" name=" "/>
        <xdr:cNvSpPr txBox="1"/>
      </xdr:nvSpPr>
      <xdr:spPr>
        <a:xfrm>
          <a:off x="2324735" y="2781300"/>
          <a:ext cx="75565" cy="6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127635</xdr:rowOff>
    </xdr:to>
    <xdr:sp>
      <xdr:nvSpPr>
        <xdr:cNvPr id="499" name=" "/>
        <xdr:cNvSpPr txBox="1"/>
      </xdr:nvSpPr>
      <xdr:spPr>
        <a:xfrm>
          <a:off x="2324735" y="2781300"/>
          <a:ext cx="75565" cy="6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163195</xdr:rowOff>
    </xdr:to>
    <xdr:sp>
      <xdr:nvSpPr>
        <xdr:cNvPr id="500" name=" "/>
        <xdr:cNvSpPr txBox="1"/>
      </xdr:nvSpPr>
      <xdr:spPr>
        <a:xfrm>
          <a:off x="1762125" y="2781300"/>
          <a:ext cx="75565" cy="7213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127635</xdr:rowOff>
    </xdr:to>
    <xdr:sp>
      <xdr:nvSpPr>
        <xdr:cNvPr id="501" name=" "/>
        <xdr:cNvSpPr txBox="1"/>
      </xdr:nvSpPr>
      <xdr:spPr>
        <a:xfrm>
          <a:off x="1762125" y="2781300"/>
          <a:ext cx="75565" cy="6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127635</xdr:rowOff>
    </xdr:to>
    <xdr:sp>
      <xdr:nvSpPr>
        <xdr:cNvPr id="502" name=" "/>
        <xdr:cNvSpPr txBox="1"/>
      </xdr:nvSpPr>
      <xdr:spPr>
        <a:xfrm>
          <a:off x="1762125" y="2781300"/>
          <a:ext cx="75565" cy="6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163830</xdr:rowOff>
    </xdr:to>
    <xdr:sp>
      <xdr:nvSpPr>
        <xdr:cNvPr id="503" name=" "/>
        <xdr:cNvSpPr txBox="1"/>
      </xdr:nvSpPr>
      <xdr:spPr>
        <a:xfrm>
          <a:off x="2324735" y="2781300"/>
          <a:ext cx="75565" cy="7219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128270</xdr:rowOff>
    </xdr:to>
    <xdr:sp>
      <xdr:nvSpPr>
        <xdr:cNvPr id="504" name=" "/>
        <xdr:cNvSpPr txBox="1"/>
      </xdr:nvSpPr>
      <xdr:spPr>
        <a:xfrm>
          <a:off x="2324735" y="2781300"/>
          <a:ext cx="75565" cy="686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128270</xdr:rowOff>
    </xdr:to>
    <xdr:sp>
      <xdr:nvSpPr>
        <xdr:cNvPr id="505" name=" "/>
        <xdr:cNvSpPr txBox="1"/>
      </xdr:nvSpPr>
      <xdr:spPr>
        <a:xfrm>
          <a:off x="2324735" y="2781300"/>
          <a:ext cx="75565" cy="686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163830</xdr:rowOff>
    </xdr:to>
    <xdr:sp>
      <xdr:nvSpPr>
        <xdr:cNvPr id="506" name=" "/>
        <xdr:cNvSpPr txBox="1"/>
      </xdr:nvSpPr>
      <xdr:spPr>
        <a:xfrm>
          <a:off x="1762125" y="2781300"/>
          <a:ext cx="75565" cy="7219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128270</xdr:rowOff>
    </xdr:to>
    <xdr:sp>
      <xdr:nvSpPr>
        <xdr:cNvPr id="507" name=" "/>
        <xdr:cNvSpPr txBox="1"/>
      </xdr:nvSpPr>
      <xdr:spPr>
        <a:xfrm>
          <a:off x="1762125" y="2781300"/>
          <a:ext cx="75565" cy="686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128270</xdr:rowOff>
    </xdr:to>
    <xdr:sp>
      <xdr:nvSpPr>
        <xdr:cNvPr id="508" name=" "/>
        <xdr:cNvSpPr txBox="1"/>
      </xdr:nvSpPr>
      <xdr:spPr>
        <a:xfrm>
          <a:off x="1762125" y="2781300"/>
          <a:ext cx="75565" cy="686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177800</xdr:rowOff>
    </xdr:to>
    <xdr:sp>
      <xdr:nvSpPr>
        <xdr:cNvPr id="509" name=" "/>
        <xdr:cNvSpPr txBox="1"/>
      </xdr:nvSpPr>
      <xdr:spPr>
        <a:xfrm>
          <a:off x="1762125" y="2781300"/>
          <a:ext cx="75565" cy="735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142240</xdr:rowOff>
    </xdr:to>
    <xdr:sp>
      <xdr:nvSpPr>
        <xdr:cNvPr id="510" name=" "/>
        <xdr:cNvSpPr txBox="1"/>
      </xdr:nvSpPr>
      <xdr:spPr>
        <a:xfrm>
          <a:off x="1762125" y="2781300"/>
          <a:ext cx="75565" cy="7004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142240</xdr:rowOff>
    </xdr:to>
    <xdr:sp>
      <xdr:nvSpPr>
        <xdr:cNvPr id="511" name=" "/>
        <xdr:cNvSpPr txBox="1"/>
      </xdr:nvSpPr>
      <xdr:spPr>
        <a:xfrm>
          <a:off x="1762125" y="2781300"/>
          <a:ext cx="75565" cy="7004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78105</xdr:colOff>
      <xdr:row>7</xdr:row>
      <xdr:rowOff>128905</xdr:rowOff>
    </xdr:to>
    <xdr:sp>
      <xdr:nvSpPr>
        <xdr:cNvPr id="512" name=" "/>
        <xdr:cNvSpPr txBox="1"/>
      </xdr:nvSpPr>
      <xdr:spPr>
        <a:xfrm>
          <a:off x="1762125" y="2781300"/>
          <a:ext cx="78105" cy="687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78105</xdr:colOff>
      <xdr:row>7</xdr:row>
      <xdr:rowOff>128905</xdr:rowOff>
    </xdr:to>
    <xdr:sp>
      <xdr:nvSpPr>
        <xdr:cNvPr id="513" name=" "/>
        <xdr:cNvSpPr txBox="1"/>
      </xdr:nvSpPr>
      <xdr:spPr>
        <a:xfrm>
          <a:off x="1762125" y="2781300"/>
          <a:ext cx="78105" cy="687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75565</xdr:colOff>
      <xdr:row>7</xdr:row>
      <xdr:rowOff>128905</xdr:rowOff>
    </xdr:to>
    <xdr:sp>
      <xdr:nvSpPr>
        <xdr:cNvPr id="514" name=" "/>
        <xdr:cNvSpPr txBox="1"/>
      </xdr:nvSpPr>
      <xdr:spPr>
        <a:xfrm>
          <a:off x="5398770" y="2781300"/>
          <a:ext cx="75565" cy="687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128905</xdr:rowOff>
    </xdr:to>
    <xdr:sp>
      <xdr:nvSpPr>
        <xdr:cNvPr id="515" name=" "/>
        <xdr:cNvSpPr txBox="1"/>
      </xdr:nvSpPr>
      <xdr:spPr>
        <a:xfrm>
          <a:off x="2324735" y="2781300"/>
          <a:ext cx="75565" cy="687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193040</xdr:rowOff>
    </xdr:to>
    <xdr:sp>
      <xdr:nvSpPr>
        <xdr:cNvPr id="516" name=" "/>
        <xdr:cNvSpPr txBox="1"/>
      </xdr:nvSpPr>
      <xdr:spPr>
        <a:xfrm>
          <a:off x="1762125" y="2781300"/>
          <a:ext cx="75565" cy="7512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143510</xdr:rowOff>
    </xdr:to>
    <xdr:sp>
      <xdr:nvSpPr>
        <xdr:cNvPr id="517" name=" "/>
        <xdr:cNvSpPr txBox="1"/>
      </xdr:nvSpPr>
      <xdr:spPr>
        <a:xfrm>
          <a:off x="1762125" y="2781300"/>
          <a:ext cx="75565" cy="701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75565</xdr:colOff>
      <xdr:row>7</xdr:row>
      <xdr:rowOff>143510</xdr:rowOff>
    </xdr:to>
    <xdr:sp>
      <xdr:nvSpPr>
        <xdr:cNvPr id="518" name=" "/>
        <xdr:cNvSpPr txBox="1"/>
      </xdr:nvSpPr>
      <xdr:spPr>
        <a:xfrm>
          <a:off x="1762125" y="2781300"/>
          <a:ext cx="75565" cy="701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75565</xdr:colOff>
      <xdr:row>7</xdr:row>
      <xdr:rowOff>193040</xdr:rowOff>
    </xdr:to>
    <xdr:sp>
      <xdr:nvSpPr>
        <xdr:cNvPr id="519" name=" "/>
        <xdr:cNvSpPr txBox="1"/>
      </xdr:nvSpPr>
      <xdr:spPr>
        <a:xfrm>
          <a:off x="3013710" y="2781300"/>
          <a:ext cx="75565" cy="7512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75565</xdr:colOff>
      <xdr:row>7</xdr:row>
      <xdr:rowOff>143510</xdr:rowOff>
    </xdr:to>
    <xdr:sp>
      <xdr:nvSpPr>
        <xdr:cNvPr id="520" name=" "/>
        <xdr:cNvSpPr txBox="1"/>
      </xdr:nvSpPr>
      <xdr:spPr>
        <a:xfrm>
          <a:off x="5398770" y="2781300"/>
          <a:ext cx="75565" cy="701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193040</xdr:rowOff>
    </xdr:to>
    <xdr:sp>
      <xdr:nvSpPr>
        <xdr:cNvPr id="521" name=" "/>
        <xdr:cNvSpPr txBox="1"/>
      </xdr:nvSpPr>
      <xdr:spPr>
        <a:xfrm>
          <a:off x="2324735" y="2781300"/>
          <a:ext cx="75565" cy="7512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75565</xdr:colOff>
      <xdr:row>7</xdr:row>
      <xdr:rowOff>143510</xdr:rowOff>
    </xdr:to>
    <xdr:sp>
      <xdr:nvSpPr>
        <xdr:cNvPr id="522" name=" "/>
        <xdr:cNvSpPr txBox="1"/>
      </xdr:nvSpPr>
      <xdr:spPr>
        <a:xfrm>
          <a:off x="2324735" y="2781300"/>
          <a:ext cx="75565" cy="701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view="pageBreakPreview" zoomScale="115" zoomScaleNormal="100" workbookViewId="0">
      <selection activeCell="D20" sqref="D20"/>
    </sheetView>
  </sheetViews>
  <sheetFormatPr defaultColWidth="9.1047619047619" defaultRowHeight="15"/>
  <cols>
    <col min="1" max="1" width="9.33333333333333" style="4" customWidth="1"/>
    <col min="2" max="10" width="6.66666666666667" style="61" customWidth="1"/>
    <col min="11" max="19" width="6.66666666666667" style="37" customWidth="1"/>
    <col min="20" max="20" width="6.88571428571429" style="4" customWidth="1"/>
    <col min="21" max="21" width="9.1047619047619" style="4"/>
    <col min="22" max="22" width="10.552380952381" style="4"/>
    <col min="23" max="16384" width="9.1047619047619" style="4"/>
  </cols>
  <sheetData>
    <row r="1" customHeight="1" spans="1:19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70"/>
      <c r="L1" s="70"/>
      <c r="M1" s="70"/>
      <c r="N1" s="70"/>
      <c r="O1" s="70"/>
      <c r="P1" s="70"/>
      <c r="Q1" s="70"/>
      <c r="R1" s="70"/>
      <c r="S1" s="70"/>
    </row>
    <row r="2" s="35" customFormat="1" ht="42" customHeight="1" spans="1:20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="35" customFormat="1" ht="22.05" customHeight="1" spans="1:20">
      <c r="A3" s="65" t="s">
        <v>2</v>
      </c>
      <c r="B3" s="66" t="s">
        <v>3</v>
      </c>
      <c r="C3" s="66"/>
      <c r="D3" s="66"/>
      <c r="E3" s="66"/>
      <c r="F3" s="66"/>
      <c r="G3" s="66"/>
      <c r="H3" s="66"/>
      <c r="I3" s="66"/>
      <c r="J3" s="66"/>
      <c r="K3" s="71" t="s">
        <v>4</v>
      </c>
      <c r="L3" s="71"/>
      <c r="M3" s="71"/>
      <c r="N3" s="71"/>
      <c r="O3" s="71"/>
      <c r="P3" s="71"/>
      <c r="Q3" s="71"/>
      <c r="R3" s="71"/>
      <c r="S3" s="71"/>
      <c r="T3" s="71" t="s">
        <v>5</v>
      </c>
    </row>
    <row r="4" s="35" customFormat="1" ht="21" customHeight="1" spans="1:20">
      <c r="A4" s="67"/>
      <c r="B4" s="68" t="s">
        <v>6</v>
      </c>
      <c r="C4" s="68"/>
      <c r="D4" s="68"/>
      <c r="E4" s="68" t="s">
        <v>7</v>
      </c>
      <c r="F4" s="68"/>
      <c r="G4" s="68"/>
      <c r="H4" s="68" t="s">
        <v>8</v>
      </c>
      <c r="I4" s="68"/>
      <c r="J4" s="68"/>
      <c r="K4" s="72" t="s">
        <v>6</v>
      </c>
      <c r="L4" s="72"/>
      <c r="M4" s="72"/>
      <c r="N4" s="72" t="s">
        <v>7</v>
      </c>
      <c r="O4" s="72"/>
      <c r="P4" s="72"/>
      <c r="Q4" s="72" t="s">
        <v>8</v>
      </c>
      <c r="R4" s="72"/>
      <c r="S4" s="72"/>
      <c r="T4" s="72"/>
    </row>
    <row r="5" ht="46.95" customHeight="1" spans="1:20">
      <c r="A5" s="67"/>
      <c r="B5" s="68" t="s">
        <v>9</v>
      </c>
      <c r="C5" s="68" t="s">
        <v>10</v>
      </c>
      <c r="D5" s="68" t="s">
        <v>11</v>
      </c>
      <c r="E5" s="68" t="s">
        <v>9</v>
      </c>
      <c r="F5" s="68" t="s">
        <v>10</v>
      </c>
      <c r="G5" s="68" t="s">
        <v>11</v>
      </c>
      <c r="H5" s="68" t="s">
        <v>9</v>
      </c>
      <c r="I5" s="68" t="s">
        <v>10</v>
      </c>
      <c r="J5" s="68" t="s">
        <v>11</v>
      </c>
      <c r="K5" s="72" t="s">
        <v>9</v>
      </c>
      <c r="L5" s="72" t="s">
        <v>10</v>
      </c>
      <c r="M5" s="72" t="s">
        <v>11</v>
      </c>
      <c r="N5" s="72" t="s">
        <v>9</v>
      </c>
      <c r="O5" s="72" t="s">
        <v>10</v>
      </c>
      <c r="P5" s="72" t="s">
        <v>11</v>
      </c>
      <c r="Q5" s="72" t="s">
        <v>9</v>
      </c>
      <c r="R5" s="72" t="s">
        <v>10</v>
      </c>
      <c r="S5" s="72" t="s">
        <v>11</v>
      </c>
      <c r="T5" s="72"/>
    </row>
    <row r="6" s="36" customFormat="1" ht="19.95" customHeight="1" spans="1:20">
      <c r="A6" s="67" t="s">
        <v>12</v>
      </c>
      <c r="B6" s="69">
        <f>SUBTOTAL(9,B7:B20)</f>
        <v>18.687</v>
      </c>
      <c r="C6" s="69">
        <f t="shared" ref="C6:S6" si="0">SUBTOTAL(9,C7:C20)</f>
        <v>5.874</v>
      </c>
      <c r="D6" s="69">
        <f t="shared" si="0"/>
        <v>12.813</v>
      </c>
      <c r="E6" s="69">
        <f t="shared" si="0"/>
        <v>18.687</v>
      </c>
      <c r="F6" s="69">
        <f t="shared" si="0"/>
        <v>5.874</v>
      </c>
      <c r="G6" s="69">
        <f t="shared" si="0"/>
        <v>12.813</v>
      </c>
      <c r="H6" s="69">
        <f t="shared" si="0"/>
        <v>0</v>
      </c>
      <c r="I6" s="69">
        <f t="shared" si="0"/>
        <v>0</v>
      </c>
      <c r="J6" s="69">
        <f t="shared" si="0"/>
        <v>0</v>
      </c>
      <c r="K6" s="69">
        <f t="shared" si="0"/>
        <v>1049.82525</v>
      </c>
      <c r="L6" s="69">
        <f t="shared" si="0"/>
        <v>665.328</v>
      </c>
      <c r="M6" s="69">
        <f t="shared" si="0"/>
        <v>384.49725</v>
      </c>
      <c r="N6" s="69">
        <f t="shared" si="0"/>
        <v>1049.82525</v>
      </c>
      <c r="O6" s="69">
        <f t="shared" si="0"/>
        <v>665.328</v>
      </c>
      <c r="P6" s="69">
        <f t="shared" si="0"/>
        <v>384.49725</v>
      </c>
      <c r="Q6" s="69">
        <f t="shared" si="0"/>
        <v>0</v>
      </c>
      <c r="R6" s="69">
        <f t="shared" si="0"/>
        <v>0</v>
      </c>
      <c r="S6" s="69">
        <f t="shared" si="0"/>
        <v>0</v>
      </c>
      <c r="T6" s="74"/>
    </row>
    <row r="7" ht="19.95" customHeight="1" spans="1:20">
      <c r="A7" s="67" t="s">
        <v>13</v>
      </c>
      <c r="B7" s="69">
        <v>0</v>
      </c>
      <c r="C7" s="69">
        <v>0</v>
      </c>
      <c r="D7" s="69">
        <v>0</v>
      </c>
      <c r="E7" s="69">
        <v>0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73">
        <v>0</v>
      </c>
      <c r="M7" s="73">
        <v>0</v>
      </c>
      <c r="N7" s="69">
        <v>0</v>
      </c>
      <c r="O7" s="73">
        <v>0</v>
      </c>
      <c r="P7" s="73">
        <v>0</v>
      </c>
      <c r="Q7" s="69">
        <v>0</v>
      </c>
      <c r="R7" s="73">
        <v>0</v>
      </c>
      <c r="S7" s="73">
        <v>0</v>
      </c>
      <c r="T7" s="74"/>
    </row>
    <row r="8" ht="19.95" customHeight="1" spans="1:20">
      <c r="A8" s="67" t="s">
        <v>14</v>
      </c>
      <c r="B8" s="69">
        <v>0</v>
      </c>
      <c r="C8" s="69">
        <v>0</v>
      </c>
      <c r="D8" s="69">
        <v>0</v>
      </c>
      <c r="E8" s="69">
        <v>0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73">
        <v>0</v>
      </c>
      <c r="M8" s="73">
        <v>0</v>
      </c>
      <c r="N8" s="69">
        <v>0</v>
      </c>
      <c r="O8" s="73">
        <v>0</v>
      </c>
      <c r="P8" s="73">
        <v>0</v>
      </c>
      <c r="Q8" s="69">
        <v>0</v>
      </c>
      <c r="R8" s="73">
        <v>0</v>
      </c>
      <c r="S8" s="73">
        <v>0</v>
      </c>
      <c r="T8" s="74"/>
    </row>
    <row r="9" ht="19.95" customHeight="1" spans="1:20">
      <c r="A9" s="67" t="s">
        <v>15</v>
      </c>
      <c r="B9" s="69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73">
        <v>0</v>
      </c>
      <c r="M9" s="73">
        <v>0</v>
      </c>
      <c r="N9" s="69">
        <v>0</v>
      </c>
      <c r="O9" s="73">
        <v>0</v>
      </c>
      <c r="P9" s="73">
        <v>0</v>
      </c>
      <c r="Q9" s="69">
        <v>0</v>
      </c>
      <c r="R9" s="73">
        <v>0</v>
      </c>
      <c r="S9" s="73">
        <v>0</v>
      </c>
      <c r="T9" s="74"/>
    </row>
    <row r="10" ht="19.95" customHeight="1" spans="1:20">
      <c r="A10" s="67" t="s">
        <v>16</v>
      </c>
      <c r="B10" s="69">
        <v>0</v>
      </c>
      <c r="C10" s="69">
        <v>0</v>
      </c>
      <c r="D10" s="69">
        <v>0</v>
      </c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73">
        <v>0</v>
      </c>
      <c r="M10" s="73">
        <v>0</v>
      </c>
      <c r="N10" s="69">
        <v>0</v>
      </c>
      <c r="O10" s="73">
        <v>0</v>
      </c>
      <c r="P10" s="73">
        <v>0</v>
      </c>
      <c r="Q10" s="69">
        <v>0</v>
      </c>
      <c r="R10" s="73">
        <v>0</v>
      </c>
      <c r="S10" s="73">
        <v>0</v>
      </c>
      <c r="T10" s="74"/>
    </row>
    <row r="11" ht="19.95" customHeight="1" spans="1:20">
      <c r="A11" s="67" t="s">
        <v>17</v>
      </c>
      <c r="B11" s="69">
        <v>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73">
        <v>0</v>
      </c>
      <c r="M11" s="73">
        <v>0</v>
      </c>
      <c r="N11" s="69">
        <v>0</v>
      </c>
      <c r="O11" s="73">
        <v>0</v>
      </c>
      <c r="P11" s="73">
        <v>0</v>
      </c>
      <c r="Q11" s="69">
        <v>0</v>
      </c>
      <c r="R11" s="73">
        <v>0</v>
      </c>
      <c r="S11" s="73">
        <v>0</v>
      </c>
      <c r="T11" s="74"/>
    </row>
    <row r="12" ht="19.95" customHeight="1" spans="1:20">
      <c r="A12" s="67" t="s">
        <v>18</v>
      </c>
      <c r="B12" s="69">
        <v>12.293</v>
      </c>
      <c r="C12" s="69">
        <v>3.784</v>
      </c>
      <c r="D12" s="69">
        <v>8.509</v>
      </c>
      <c r="E12" s="69">
        <v>12.293</v>
      </c>
      <c r="F12" s="69">
        <v>3.784</v>
      </c>
      <c r="G12" s="69">
        <v>8.509</v>
      </c>
      <c r="H12" s="69">
        <v>0</v>
      </c>
      <c r="I12" s="69">
        <v>0</v>
      </c>
      <c r="J12" s="69">
        <v>0</v>
      </c>
      <c r="K12" s="69">
        <v>707.30485</v>
      </c>
      <c r="L12" s="73">
        <v>432.8896</v>
      </c>
      <c r="M12" s="73">
        <v>274.41525</v>
      </c>
      <c r="N12" s="69">
        <v>707.30485</v>
      </c>
      <c r="O12" s="73">
        <v>432.8896</v>
      </c>
      <c r="P12" s="73">
        <v>274.41525</v>
      </c>
      <c r="Q12" s="69">
        <v>0</v>
      </c>
      <c r="R12" s="73">
        <v>0</v>
      </c>
      <c r="S12" s="73">
        <v>0</v>
      </c>
      <c r="T12" s="74"/>
    </row>
    <row r="13" ht="19.95" customHeight="1" spans="1:20">
      <c r="A13" s="67" t="s">
        <v>19</v>
      </c>
      <c r="B13" s="69">
        <v>0</v>
      </c>
      <c r="C13" s="69">
        <v>0</v>
      </c>
      <c r="D13" s="69">
        <v>0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73">
        <v>0</v>
      </c>
      <c r="M13" s="73">
        <v>0</v>
      </c>
      <c r="N13" s="69">
        <v>0</v>
      </c>
      <c r="O13" s="73">
        <v>0</v>
      </c>
      <c r="P13" s="73">
        <v>0</v>
      </c>
      <c r="Q13" s="69">
        <v>0</v>
      </c>
      <c r="R13" s="73">
        <v>0</v>
      </c>
      <c r="S13" s="73">
        <v>0</v>
      </c>
      <c r="T13" s="74"/>
    </row>
    <row r="14" ht="19.95" customHeight="1" spans="1:20">
      <c r="A14" s="67" t="s">
        <v>20</v>
      </c>
      <c r="B14" s="69">
        <v>0</v>
      </c>
      <c r="C14" s="69">
        <v>0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73">
        <v>0</v>
      </c>
      <c r="M14" s="73">
        <v>0</v>
      </c>
      <c r="N14" s="69">
        <v>0</v>
      </c>
      <c r="O14" s="73">
        <v>0</v>
      </c>
      <c r="P14" s="73">
        <v>0</v>
      </c>
      <c r="Q14" s="69">
        <v>0</v>
      </c>
      <c r="R14" s="73">
        <v>0</v>
      </c>
      <c r="S14" s="73">
        <v>0</v>
      </c>
      <c r="T14" s="74"/>
    </row>
    <row r="15" ht="19.95" customHeight="1" spans="1:20">
      <c r="A15" s="67" t="s">
        <v>21</v>
      </c>
      <c r="B15" s="69">
        <v>0</v>
      </c>
      <c r="C15" s="69">
        <v>0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73">
        <v>0</v>
      </c>
      <c r="M15" s="73">
        <v>0</v>
      </c>
      <c r="N15" s="69">
        <v>0</v>
      </c>
      <c r="O15" s="73">
        <v>0</v>
      </c>
      <c r="P15" s="73">
        <v>0</v>
      </c>
      <c r="Q15" s="69">
        <v>0</v>
      </c>
      <c r="R15" s="73">
        <v>0</v>
      </c>
      <c r="S15" s="73">
        <v>0</v>
      </c>
      <c r="T15" s="74"/>
    </row>
    <row r="16" ht="19.95" customHeight="1" spans="1:20">
      <c r="A16" s="67" t="s">
        <v>22</v>
      </c>
      <c r="B16" s="69">
        <v>0</v>
      </c>
      <c r="C16" s="69">
        <v>0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73">
        <v>0</v>
      </c>
      <c r="M16" s="73">
        <v>0</v>
      </c>
      <c r="N16" s="69">
        <v>0</v>
      </c>
      <c r="O16" s="73">
        <v>0</v>
      </c>
      <c r="P16" s="73">
        <v>0</v>
      </c>
      <c r="Q16" s="69">
        <v>0</v>
      </c>
      <c r="R16" s="73">
        <v>0</v>
      </c>
      <c r="S16" s="73">
        <v>0</v>
      </c>
      <c r="T16" s="74"/>
    </row>
    <row r="17" ht="19.95" customHeight="1" spans="1:20">
      <c r="A17" s="67" t="s">
        <v>23</v>
      </c>
      <c r="B17" s="69">
        <v>6.394</v>
      </c>
      <c r="C17" s="69">
        <v>2.09</v>
      </c>
      <c r="D17" s="69">
        <v>4.304</v>
      </c>
      <c r="E17" s="69">
        <v>6.394</v>
      </c>
      <c r="F17" s="69">
        <v>2.09</v>
      </c>
      <c r="G17" s="69">
        <v>4.304</v>
      </c>
      <c r="H17" s="69">
        <v>0</v>
      </c>
      <c r="I17" s="69">
        <v>0</v>
      </c>
      <c r="J17" s="69">
        <v>0</v>
      </c>
      <c r="K17" s="69">
        <v>342.5204</v>
      </c>
      <c r="L17" s="73">
        <v>232.4384</v>
      </c>
      <c r="M17" s="73">
        <v>110.082</v>
      </c>
      <c r="N17" s="69">
        <v>342.5204</v>
      </c>
      <c r="O17" s="73">
        <v>232.4384</v>
      </c>
      <c r="P17" s="73">
        <v>110.082</v>
      </c>
      <c r="Q17" s="69">
        <v>0</v>
      </c>
      <c r="R17" s="73">
        <v>0</v>
      </c>
      <c r="S17" s="73">
        <v>0</v>
      </c>
      <c r="T17" s="74"/>
    </row>
    <row r="18" ht="19.95" customHeight="1" spans="1:20">
      <c r="A18" s="67" t="s">
        <v>24</v>
      </c>
      <c r="B18" s="69">
        <v>0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73">
        <v>0</v>
      </c>
      <c r="M18" s="73">
        <v>0</v>
      </c>
      <c r="N18" s="69">
        <v>0</v>
      </c>
      <c r="O18" s="73">
        <v>0</v>
      </c>
      <c r="P18" s="73">
        <v>0</v>
      </c>
      <c r="Q18" s="69">
        <v>0</v>
      </c>
      <c r="R18" s="73">
        <v>0</v>
      </c>
      <c r="S18" s="73">
        <v>0</v>
      </c>
      <c r="T18" s="74"/>
    </row>
    <row r="19" ht="19.95" customHeight="1" spans="1:20">
      <c r="A19" s="67" t="s">
        <v>25</v>
      </c>
      <c r="B19" s="69">
        <v>0</v>
      </c>
      <c r="C19" s="69">
        <v>0</v>
      </c>
      <c r="D19" s="69">
        <v>0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73">
        <v>0</v>
      </c>
      <c r="M19" s="73">
        <v>0</v>
      </c>
      <c r="N19" s="69">
        <v>0</v>
      </c>
      <c r="O19" s="73">
        <v>0</v>
      </c>
      <c r="P19" s="73">
        <v>0</v>
      </c>
      <c r="Q19" s="69">
        <v>0</v>
      </c>
      <c r="R19" s="73">
        <v>0</v>
      </c>
      <c r="S19" s="73">
        <v>0</v>
      </c>
      <c r="T19" s="74"/>
    </row>
    <row r="20" ht="19.95" customHeight="1" spans="1:20">
      <c r="A20" s="67" t="s">
        <v>26</v>
      </c>
      <c r="B20" s="69">
        <v>0</v>
      </c>
      <c r="C20" s="69">
        <v>0</v>
      </c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73">
        <v>0</v>
      </c>
      <c r="M20" s="73">
        <v>0</v>
      </c>
      <c r="N20" s="69">
        <v>0</v>
      </c>
      <c r="O20" s="73">
        <v>0</v>
      </c>
      <c r="P20" s="73">
        <v>0</v>
      </c>
      <c r="Q20" s="69">
        <v>0</v>
      </c>
      <c r="R20" s="73">
        <v>0</v>
      </c>
      <c r="S20" s="73">
        <v>0</v>
      </c>
      <c r="T20" s="74"/>
    </row>
  </sheetData>
  <mergeCells count="11">
    <mergeCell ref="A2:T2"/>
    <mergeCell ref="B3:J3"/>
    <mergeCell ref="K3:S3"/>
    <mergeCell ref="B4:D4"/>
    <mergeCell ref="E4:G4"/>
    <mergeCell ref="H4:J4"/>
    <mergeCell ref="K4:M4"/>
    <mergeCell ref="N4:P4"/>
    <mergeCell ref="Q4:S4"/>
    <mergeCell ref="A3:A5"/>
    <mergeCell ref="T3:T5"/>
  </mergeCells>
  <pageMargins left="0.984027777777778" right="0.354166666666667" top="0.66875" bottom="0.66875" header="0.5" footer="0.5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zoomScale="85" zoomScaleNormal="85" workbookViewId="0">
      <selection activeCell="C40" sqref="C40"/>
    </sheetView>
  </sheetViews>
  <sheetFormatPr defaultColWidth="9.1047619047619" defaultRowHeight="15"/>
  <cols>
    <col min="1" max="4" width="13.6666666666667" style="4" customWidth="1"/>
    <col min="5" max="7" width="13.6666666666667" style="37" customWidth="1"/>
    <col min="8" max="8" width="13.6666666666667" style="4" hidden="1" customWidth="1"/>
    <col min="9" max="9" width="13.6666666666667" style="37" hidden="1" customWidth="1"/>
    <col min="10" max="11" width="13.6666666666667" style="37" customWidth="1"/>
    <col min="12" max="12" width="13.6666666666667" style="4" customWidth="1"/>
    <col min="13" max="13" width="9.1047619047619" style="4"/>
    <col min="14" max="14" width="10.552380952381" style="4"/>
    <col min="15" max="16384" width="9.1047619047619" style="4"/>
  </cols>
  <sheetData>
    <row r="1" ht="21.9" customHeight="1" spans="1:5">
      <c r="A1" s="5" t="s">
        <v>0</v>
      </c>
      <c r="B1" s="5"/>
      <c r="C1" s="5"/>
      <c r="D1" s="38"/>
      <c r="E1" s="39"/>
    </row>
    <row r="2" s="35" customFormat="1" ht="42" customHeight="1" spans="1:12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="35" customFormat="1" ht="21.9" customHeight="1" spans="1:12">
      <c r="A3" s="41" t="s">
        <v>2</v>
      </c>
      <c r="B3" s="42" t="s">
        <v>28</v>
      </c>
      <c r="C3" s="42"/>
      <c r="D3" s="43" t="s">
        <v>29</v>
      </c>
      <c r="E3" s="44"/>
      <c r="F3" s="44"/>
      <c r="G3" s="44"/>
      <c r="H3" s="44"/>
      <c r="I3" s="44"/>
      <c r="J3" s="44" t="s">
        <v>30</v>
      </c>
      <c r="K3" s="44"/>
      <c r="L3" s="56" t="s">
        <v>5</v>
      </c>
    </row>
    <row r="4" s="35" customFormat="1" ht="21" customHeight="1" spans="1:12">
      <c r="A4" s="45"/>
      <c r="B4" s="46"/>
      <c r="C4" s="46"/>
      <c r="D4" s="47" t="s">
        <v>31</v>
      </c>
      <c r="E4" s="48"/>
      <c r="F4" s="48" t="s">
        <v>32</v>
      </c>
      <c r="G4" s="48"/>
      <c r="H4" s="48" t="s">
        <v>33</v>
      </c>
      <c r="I4" s="48"/>
      <c r="J4" s="48" t="s">
        <v>34</v>
      </c>
      <c r="K4" s="48" t="s">
        <v>35</v>
      </c>
      <c r="L4" s="57"/>
    </row>
    <row r="5" ht="47.1" customHeight="1" spans="1:12">
      <c r="A5" s="49"/>
      <c r="B5" s="46" t="s">
        <v>34</v>
      </c>
      <c r="C5" s="48" t="s">
        <v>35</v>
      </c>
      <c r="D5" s="50" t="s">
        <v>34</v>
      </c>
      <c r="E5" s="48" t="s">
        <v>35</v>
      </c>
      <c r="F5" s="46" t="s">
        <v>34</v>
      </c>
      <c r="G5" s="48" t="s">
        <v>35</v>
      </c>
      <c r="H5" s="46" t="s">
        <v>34</v>
      </c>
      <c r="I5" s="48" t="s">
        <v>35</v>
      </c>
      <c r="J5" s="48"/>
      <c r="K5" s="48"/>
      <c r="L5" s="58"/>
    </row>
    <row r="6" s="36" customFormat="1" ht="30" customHeight="1" spans="1:12">
      <c r="A6" s="51" t="s">
        <v>12</v>
      </c>
      <c r="B6" s="52" t="e">
        <f>ROUNDDOWN(F6+J6,0)</f>
        <v>#REF!</v>
      </c>
      <c r="C6" s="52" t="e">
        <f t="shared" ref="C6:K6" si="0">SUM(C7:C20)</f>
        <v>#REF!</v>
      </c>
      <c r="D6" s="52" t="e">
        <f t="shared" si="0"/>
        <v>#REF!</v>
      </c>
      <c r="E6" s="52" t="e">
        <f t="shared" si="0"/>
        <v>#REF!</v>
      </c>
      <c r="F6" s="52" t="e">
        <f t="shared" si="0"/>
        <v>#REF!</v>
      </c>
      <c r="G6" s="52" t="e">
        <f t="shared" si="0"/>
        <v>#REF!</v>
      </c>
      <c r="H6" s="52" t="e">
        <f t="shared" si="0"/>
        <v>#REF!</v>
      </c>
      <c r="I6" s="52" t="e">
        <f t="shared" si="0"/>
        <v>#REF!</v>
      </c>
      <c r="J6" s="52" t="e">
        <f t="shared" si="0"/>
        <v>#REF!</v>
      </c>
      <c r="K6" s="52" t="e">
        <f t="shared" si="0"/>
        <v>#REF!</v>
      </c>
      <c r="L6" s="59"/>
    </row>
    <row r="7" ht="30" hidden="1" customHeight="1" spans="1:12">
      <c r="A7" s="53" t="s">
        <v>13</v>
      </c>
      <c r="B7" s="54" t="e">
        <f t="shared" ref="B7:B20" si="1">F7+J7</f>
        <v>#REF!</v>
      </c>
      <c r="C7" s="54" t="e">
        <f t="shared" ref="C7:C20" si="2">G7+K7</f>
        <v>#REF!</v>
      </c>
      <c r="D7" s="54" t="e">
        <f>SUMIFS(明细表!J:J,明细表!B:B,A7,明细表!#REF!,"省公路事务中心")</f>
        <v>#REF!</v>
      </c>
      <c r="E7" s="54" t="e">
        <f>SUMIFS(明细表!#REF!,明细表!B:B,A7,明细表!#REF!,"省公路事务中心")</f>
        <v>#REF!</v>
      </c>
      <c r="F7" s="55" t="e">
        <f>SUMIFS(明细表!J:J,明细表!B:B,A7,明细表!#REF!,"通过",明细表!#REF!,"省公路事务中心")</f>
        <v>#REF!</v>
      </c>
      <c r="G7" s="55" t="e">
        <f>SUMIFS(明细表!#REF!,明细表!B:B,A7,明细表!#REF!,"通过",明细表!#REF!,"省公路事务中心")</f>
        <v>#REF!</v>
      </c>
      <c r="H7" s="55" t="e">
        <f>SUMIFS(明细表!J:J,明细表!B:B,A7,明细表!#REF!,"不通过",明细表!#REF!,"省公路事务中心")</f>
        <v>#REF!</v>
      </c>
      <c r="I7" s="55" t="e">
        <f>SUMIFS(明细表!#REF!,明细表!B:B,A7,明细表!#REF!,"不通过",明细表!#REF!,"省公路事务中心")</f>
        <v>#REF!</v>
      </c>
      <c r="J7" s="55" t="e">
        <f>SUMIFS(明细表!J:J,明细表!B:B,A7,明细表!#REF!,"调整项目")</f>
        <v>#REF!</v>
      </c>
      <c r="K7" s="55" t="e">
        <f>SUMIFS(明细表!#REF!,明细表!B:B,A7,明细表!#REF!,"调整项目")</f>
        <v>#REF!</v>
      </c>
      <c r="L7" s="60"/>
    </row>
    <row r="8" ht="30" customHeight="1" spans="1:12">
      <c r="A8" s="53" t="s">
        <v>14</v>
      </c>
      <c r="B8" s="54" t="e">
        <f t="shared" si="1"/>
        <v>#REF!</v>
      </c>
      <c r="C8" s="54" t="e">
        <f t="shared" si="2"/>
        <v>#REF!</v>
      </c>
      <c r="D8" s="54" t="e">
        <f>SUMIFS(明细表!J:J,明细表!B:B,A8,明细表!#REF!,"省公路事务中心")</f>
        <v>#REF!</v>
      </c>
      <c r="E8" s="54" t="e">
        <f>SUMIFS(明细表!#REF!,明细表!B:B,A8,明细表!#REF!,"省公路事务中心")</f>
        <v>#REF!</v>
      </c>
      <c r="F8" s="55" t="e">
        <f>SUMIFS(明细表!J:J,明细表!B:B,A8,明细表!#REF!,"通过",明细表!#REF!,"省公路事务中心")</f>
        <v>#REF!</v>
      </c>
      <c r="G8" s="55" t="e">
        <f>SUMIFS(明细表!#REF!,明细表!B:B,A8,明细表!#REF!,"通过",明细表!#REF!,"省公路事务中心")</f>
        <v>#REF!</v>
      </c>
      <c r="H8" s="55" t="e">
        <f>SUMIFS(明细表!J:J,明细表!B:B,A8,明细表!#REF!,"不通过",明细表!#REF!,"省公路事务中心")</f>
        <v>#REF!</v>
      </c>
      <c r="I8" s="55" t="e">
        <f>SUMIFS(明细表!#REF!,明细表!B:B,A8,明细表!#REF!,"不通过",明细表!#REF!,"省公路事务中心")</f>
        <v>#REF!</v>
      </c>
      <c r="J8" s="55" t="e">
        <f>SUMIFS(明细表!J:J,明细表!B:B,A8,明细表!#REF!,"调整项目")</f>
        <v>#REF!</v>
      </c>
      <c r="K8" s="55" t="e">
        <f>SUMIFS(明细表!#REF!,明细表!B:B,A8,明细表!#REF!,"调整项目")</f>
        <v>#REF!</v>
      </c>
      <c r="L8" s="60"/>
    </row>
    <row r="9" ht="30" customHeight="1" spans="1:12">
      <c r="A9" s="53" t="s">
        <v>15</v>
      </c>
      <c r="B9" s="54" t="e">
        <f t="shared" si="1"/>
        <v>#REF!</v>
      </c>
      <c r="C9" s="54" t="e">
        <f t="shared" si="2"/>
        <v>#REF!</v>
      </c>
      <c r="D9" s="54" t="e">
        <f>SUMIFS(明细表!J:J,明细表!B:B,A9,明细表!#REF!,"省公路事务中心")</f>
        <v>#REF!</v>
      </c>
      <c r="E9" s="54" t="e">
        <f>SUMIFS(明细表!#REF!,明细表!B:B,A9,明细表!#REF!,"省公路事务中心")</f>
        <v>#REF!</v>
      </c>
      <c r="F9" s="55" t="e">
        <f>SUMIFS(明细表!J:J,明细表!B:B,A9,明细表!#REF!,"通过",明细表!#REF!,"省公路事务中心")</f>
        <v>#REF!</v>
      </c>
      <c r="G9" s="55" t="e">
        <f>SUMIFS(明细表!#REF!,明细表!B:B,A9,明细表!#REF!,"通过",明细表!#REF!,"省公路事务中心")</f>
        <v>#REF!</v>
      </c>
      <c r="H9" s="55" t="e">
        <f>SUMIFS(明细表!J:J,明细表!B:B,A9,明细表!#REF!,"不通过",明细表!#REF!,"省公路事务中心")</f>
        <v>#REF!</v>
      </c>
      <c r="I9" s="55" t="e">
        <f>SUMIFS(明细表!#REF!,明细表!B:B,A9,明细表!#REF!,"不通过",明细表!#REF!,"省公路事务中心")</f>
        <v>#REF!</v>
      </c>
      <c r="J9" s="55" t="e">
        <f>SUMIFS(明细表!J:J,明细表!B:B,A9,明细表!#REF!,"调整项目")</f>
        <v>#REF!</v>
      </c>
      <c r="K9" s="55" t="e">
        <f>SUMIFS(明细表!#REF!,明细表!B:B,A9,明细表!#REF!,"调整项目")</f>
        <v>#REF!</v>
      </c>
      <c r="L9" s="60"/>
    </row>
    <row r="10" ht="30" hidden="1" customHeight="1" spans="1:12">
      <c r="A10" s="53" t="s">
        <v>16</v>
      </c>
      <c r="B10" s="54" t="e">
        <f t="shared" si="1"/>
        <v>#REF!</v>
      </c>
      <c r="C10" s="54" t="e">
        <f t="shared" si="2"/>
        <v>#REF!</v>
      </c>
      <c r="D10" s="54" t="e">
        <f>SUMIFS(明细表!J:J,明细表!B:B,A10,明细表!#REF!,"省公路事务中心")</f>
        <v>#REF!</v>
      </c>
      <c r="E10" s="54" t="e">
        <f>SUMIFS(明细表!#REF!,明细表!B:B,A10,明细表!#REF!,"省公路事务中心")</f>
        <v>#REF!</v>
      </c>
      <c r="F10" s="55" t="e">
        <f>SUMIFS(明细表!J:J,明细表!B:B,A10,明细表!#REF!,"通过",明细表!#REF!,"省公路事务中心")</f>
        <v>#REF!</v>
      </c>
      <c r="G10" s="55" t="e">
        <f>SUMIFS(明细表!#REF!,明细表!B:B,A10,明细表!#REF!,"通过",明细表!#REF!,"省公路事务中心")</f>
        <v>#REF!</v>
      </c>
      <c r="H10" s="55" t="e">
        <f>SUMIFS(明细表!J:J,明细表!B:B,A10,明细表!#REF!,"不通过",明细表!#REF!,"省公路事务中心")</f>
        <v>#REF!</v>
      </c>
      <c r="I10" s="55" t="e">
        <f>SUMIFS(明细表!#REF!,明细表!B:B,A10,明细表!#REF!,"不通过",明细表!#REF!,"省公路事务中心")</f>
        <v>#REF!</v>
      </c>
      <c r="J10" s="55" t="e">
        <f>SUMIFS(明细表!J:J,明细表!B:B,A10,明细表!#REF!,"调整项目")</f>
        <v>#REF!</v>
      </c>
      <c r="K10" s="55" t="e">
        <f>SUMIFS(明细表!#REF!,明细表!B:B,A10,明细表!#REF!,"调整项目")</f>
        <v>#REF!</v>
      </c>
      <c r="L10" s="60"/>
    </row>
    <row r="11" ht="30" hidden="1" customHeight="1" spans="1:12">
      <c r="A11" s="53" t="s">
        <v>17</v>
      </c>
      <c r="B11" s="54" t="e">
        <f t="shared" si="1"/>
        <v>#REF!</v>
      </c>
      <c r="C11" s="54" t="e">
        <f t="shared" si="2"/>
        <v>#REF!</v>
      </c>
      <c r="D11" s="54" t="e">
        <f>SUMIFS(明细表!J:J,明细表!B:B,A11,明细表!#REF!,"省公路事务中心")</f>
        <v>#REF!</v>
      </c>
      <c r="E11" s="54" t="e">
        <f>SUMIFS(明细表!#REF!,明细表!B:B,A11,明细表!#REF!,"省公路事务中心")</f>
        <v>#REF!</v>
      </c>
      <c r="F11" s="55" t="e">
        <f>SUMIFS(明细表!J:J,明细表!B:B,A11,明细表!#REF!,"通过",明细表!#REF!,"省公路事务中心")</f>
        <v>#REF!</v>
      </c>
      <c r="G11" s="55" t="e">
        <f>SUMIFS(明细表!#REF!,明细表!B:B,A11,明细表!#REF!,"通过",明细表!#REF!,"省公路事务中心")</f>
        <v>#REF!</v>
      </c>
      <c r="H11" s="55" t="e">
        <f>SUMIFS(明细表!J:J,明细表!B:B,A11,明细表!#REF!,"不通过",明细表!#REF!,"省公路事务中心")</f>
        <v>#REF!</v>
      </c>
      <c r="I11" s="55" t="e">
        <f>SUMIFS(明细表!#REF!,明细表!B:B,A11,明细表!#REF!,"不通过",明细表!#REF!,"省公路事务中心")</f>
        <v>#REF!</v>
      </c>
      <c r="J11" s="55" t="e">
        <f>SUMIFS(明细表!J:J,明细表!B:B,A11,明细表!#REF!,"调整项目")</f>
        <v>#REF!</v>
      </c>
      <c r="K11" s="55" t="e">
        <f>SUMIFS(明细表!#REF!,明细表!B:B,A11,明细表!#REF!,"调整项目")</f>
        <v>#REF!</v>
      </c>
      <c r="L11" s="60"/>
    </row>
    <row r="12" ht="30" customHeight="1" spans="1:12">
      <c r="A12" s="53" t="s">
        <v>18</v>
      </c>
      <c r="B12" s="54" t="e">
        <f t="shared" si="1"/>
        <v>#REF!</v>
      </c>
      <c r="C12" s="54" t="e">
        <f t="shared" si="2"/>
        <v>#REF!</v>
      </c>
      <c r="D12" s="54" t="e">
        <f>SUMIFS(明细表!J:J,明细表!B:B,A12,明细表!#REF!,"省公路事务中心")</f>
        <v>#REF!</v>
      </c>
      <c r="E12" s="54" t="e">
        <f>SUMIFS(明细表!#REF!,明细表!B:B,A12,明细表!#REF!,"省公路事务中心")</f>
        <v>#REF!</v>
      </c>
      <c r="F12" s="55" t="e">
        <f>SUMIFS(明细表!J:J,明细表!B:B,A12,明细表!#REF!,"通过",明细表!#REF!,"省公路事务中心")</f>
        <v>#REF!</v>
      </c>
      <c r="G12" s="55" t="e">
        <f>SUMIFS(明细表!#REF!,明细表!B:B,A12,明细表!#REF!,"通过",明细表!#REF!,"省公路事务中心")</f>
        <v>#REF!</v>
      </c>
      <c r="H12" s="55" t="e">
        <f>SUMIFS(明细表!J:J,明细表!B:B,A12,明细表!#REF!,"不通过",明细表!#REF!,"省公路事务中心")</f>
        <v>#REF!</v>
      </c>
      <c r="I12" s="55" t="e">
        <f>SUMIFS(明细表!#REF!,明细表!B:B,A12,明细表!#REF!,"不通过",明细表!#REF!,"省公路事务中心")</f>
        <v>#REF!</v>
      </c>
      <c r="J12" s="55" t="e">
        <f>SUMIFS(明细表!J:J,明细表!B:B,A12,明细表!#REF!,"调整项目")</f>
        <v>#REF!</v>
      </c>
      <c r="K12" s="55" t="e">
        <f>SUMIFS(明细表!#REF!,明细表!B:B,A12,明细表!#REF!,"调整项目")</f>
        <v>#REF!</v>
      </c>
      <c r="L12" s="60"/>
    </row>
    <row r="13" ht="30" hidden="1" customHeight="1" spans="1:12">
      <c r="A13" s="53" t="s">
        <v>19</v>
      </c>
      <c r="B13" s="54" t="e">
        <f t="shared" si="1"/>
        <v>#REF!</v>
      </c>
      <c r="C13" s="54" t="e">
        <f t="shared" si="2"/>
        <v>#REF!</v>
      </c>
      <c r="D13" s="54" t="e">
        <f>SUMIFS(明细表!J:J,明细表!B:B,A13,明细表!#REF!,"省公路事务中心")</f>
        <v>#REF!</v>
      </c>
      <c r="E13" s="54" t="e">
        <f>SUMIFS(明细表!#REF!,明细表!B:B,A13,明细表!#REF!,"省公路事务中心")</f>
        <v>#REF!</v>
      </c>
      <c r="F13" s="55" t="e">
        <f>SUMIFS(明细表!J:J,明细表!B:B,A13,明细表!#REF!,"通过",明细表!#REF!,"省公路事务中心")</f>
        <v>#REF!</v>
      </c>
      <c r="G13" s="55" t="e">
        <f>SUMIFS(明细表!#REF!,明细表!B:B,A13,明细表!#REF!,"通过",明细表!#REF!,"省公路事务中心")</f>
        <v>#REF!</v>
      </c>
      <c r="H13" s="55" t="e">
        <f>SUMIFS(明细表!J:J,明细表!B:B,A13,明细表!#REF!,"不通过",明细表!#REF!,"省公路事务中心")</f>
        <v>#REF!</v>
      </c>
      <c r="I13" s="55" t="e">
        <f>SUMIFS(明细表!#REF!,明细表!B:B,A13,明细表!#REF!,"不通过",明细表!#REF!,"省公路事务中心")</f>
        <v>#REF!</v>
      </c>
      <c r="J13" s="55" t="e">
        <f>SUMIFS(明细表!J:J,明细表!B:B,A13,明细表!#REF!,"调整项目")</f>
        <v>#REF!</v>
      </c>
      <c r="K13" s="55" t="e">
        <f>SUMIFS(明细表!#REF!,明细表!B:B,A13,明细表!#REF!,"调整项目")</f>
        <v>#REF!</v>
      </c>
      <c r="L13" s="60"/>
    </row>
    <row r="14" ht="30" hidden="1" customHeight="1" spans="1:12">
      <c r="A14" s="53" t="s">
        <v>20</v>
      </c>
      <c r="B14" s="54" t="e">
        <f t="shared" si="1"/>
        <v>#REF!</v>
      </c>
      <c r="C14" s="54" t="e">
        <f t="shared" si="2"/>
        <v>#REF!</v>
      </c>
      <c r="D14" s="54" t="e">
        <f>SUMIFS(明细表!J:J,明细表!B:B,A14,明细表!#REF!,"省公路事务中心")</f>
        <v>#REF!</v>
      </c>
      <c r="E14" s="54" t="e">
        <f>SUMIFS(明细表!#REF!,明细表!B:B,A14,明细表!#REF!,"省公路事务中心")</f>
        <v>#REF!</v>
      </c>
      <c r="F14" s="55" t="e">
        <f>SUMIFS(明细表!J:J,明细表!B:B,A14,明细表!#REF!,"通过",明细表!#REF!,"省公路事务中心")</f>
        <v>#REF!</v>
      </c>
      <c r="G14" s="55" t="e">
        <f>SUMIFS(明细表!#REF!,明细表!B:B,A14,明细表!#REF!,"通过",明细表!#REF!,"省公路事务中心")</f>
        <v>#REF!</v>
      </c>
      <c r="H14" s="55" t="e">
        <f>SUMIFS(明细表!J:J,明细表!B:B,A14,明细表!#REF!,"不通过",明细表!#REF!,"省公路事务中心")</f>
        <v>#REF!</v>
      </c>
      <c r="I14" s="55" t="e">
        <f>SUMIFS(明细表!#REF!,明细表!B:B,A14,明细表!#REF!,"不通过",明细表!#REF!,"省公路事务中心")</f>
        <v>#REF!</v>
      </c>
      <c r="J14" s="55" t="e">
        <f>SUMIFS(明细表!J:J,明细表!B:B,A14,明细表!#REF!,"调整项目")</f>
        <v>#REF!</v>
      </c>
      <c r="K14" s="55" t="e">
        <f>SUMIFS(明细表!#REF!,明细表!B:B,A14,明细表!#REF!,"调整项目")</f>
        <v>#REF!</v>
      </c>
      <c r="L14" s="60"/>
    </row>
    <row r="15" ht="30" customHeight="1" spans="1:12">
      <c r="A15" s="53" t="s">
        <v>21</v>
      </c>
      <c r="B15" s="54" t="e">
        <f t="shared" si="1"/>
        <v>#REF!</v>
      </c>
      <c r="C15" s="54" t="e">
        <f t="shared" si="2"/>
        <v>#REF!</v>
      </c>
      <c r="D15" s="54" t="e">
        <f>SUMIFS(明细表!J:J,明细表!B:B,A15,明细表!#REF!,"省公路事务中心")</f>
        <v>#REF!</v>
      </c>
      <c r="E15" s="54" t="e">
        <f>SUMIFS(明细表!#REF!,明细表!B:B,A15,明细表!#REF!,"省公路事务中心")</f>
        <v>#REF!</v>
      </c>
      <c r="F15" s="55" t="e">
        <f>SUMIFS(明细表!J:J,明细表!B:B,A15,明细表!#REF!,"通过",明细表!#REF!,"省公路事务中心")</f>
        <v>#REF!</v>
      </c>
      <c r="G15" s="55" t="e">
        <f>SUMIFS(明细表!#REF!,明细表!B:B,A15,明细表!#REF!,"通过",明细表!#REF!,"省公路事务中心")</f>
        <v>#REF!</v>
      </c>
      <c r="H15" s="55" t="e">
        <f>SUMIFS(明细表!J:J,明细表!B:B,A15,明细表!#REF!,"不通过",明细表!#REF!,"省公路事务中心")</f>
        <v>#REF!</v>
      </c>
      <c r="I15" s="55" t="e">
        <f>SUMIFS(明细表!#REF!,明细表!B:B,A15,明细表!#REF!,"不通过",明细表!#REF!,"省公路事务中心")</f>
        <v>#REF!</v>
      </c>
      <c r="J15" s="55" t="e">
        <f>SUMIFS(明细表!J:J,明细表!B:B,A15,明细表!#REF!,"调整项目")</f>
        <v>#REF!</v>
      </c>
      <c r="K15" s="55" t="e">
        <f>SUMIFS(明细表!#REF!,明细表!B:B,A15,明细表!#REF!,"调整项目")</f>
        <v>#REF!</v>
      </c>
      <c r="L15" s="60"/>
    </row>
    <row r="16" ht="30" hidden="1" customHeight="1" spans="1:12">
      <c r="A16" s="53" t="s">
        <v>22</v>
      </c>
      <c r="B16" s="54" t="e">
        <f t="shared" si="1"/>
        <v>#REF!</v>
      </c>
      <c r="C16" s="54" t="e">
        <f t="shared" si="2"/>
        <v>#REF!</v>
      </c>
      <c r="D16" s="54" t="e">
        <f>SUMIFS(明细表!J:J,明细表!B:B,A16,明细表!#REF!,"省公路事务中心")</f>
        <v>#REF!</v>
      </c>
      <c r="E16" s="54" t="e">
        <f>SUMIFS(明细表!#REF!,明细表!B:B,A16,明细表!#REF!,"省公路事务中心")</f>
        <v>#REF!</v>
      </c>
      <c r="F16" s="55" t="e">
        <f>SUMIFS(明细表!J:J,明细表!B:B,A16,明细表!#REF!,"通过",明细表!#REF!,"省公路事务中心")</f>
        <v>#REF!</v>
      </c>
      <c r="G16" s="55" t="e">
        <f>SUMIFS(明细表!#REF!,明细表!B:B,A16,明细表!#REF!,"通过",明细表!#REF!,"省公路事务中心")</f>
        <v>#REF!</v>
      </c>
      <c r="H16" s="55" t="e">
        <f>SUMIFS(明细表!J:J,明细表!B:B,A16,明细表!#REF!,"不通过",明细表!#REF!,"省公路事务中心")</f>
        <v>#REF!</v>
      </c>
      <c r="I16" s="55" t="e">
        <f>SUMIFS(明细表!#REF!,明细表!B:B,A16,明细表!#REF!,"不通过",明细表!#REF!,"省公路事务中心")</f>
        <v>#REF!</v>
      </c>
      <c r="J16" s="55" t="e">
        <f>SUMIFS(明细表!J:J,明细表!B:B,A16,明细表!#REF!,"调整项目")</f>
        <v>#REF!</v>
      </c>
      <c r="K16" s="55" t="e">
        <f>SUMIFS(明细表!#REF!,明细表!B:B,A16,明细表!#REF!,"调整项目")</f>
        <v>#REF!</v>
      </c>
      <c r="L16" s="60"/>
    </row>
    <row r="17" ht="30" customHeight="1" spans="1:12">
      <c r="A17" s="53" t="s">
        <v>23</v>
      </c>
      <c r="B17" s="54" t="e">
        <f t="shared" si="1"/>
        <v>#REF!</v>
      </c>
      <c r="C17" s="54" t="e">
        <f t="shared" si="2"/>
        <v>#REF!</v>
      </c>
      <c r="D17" s="54" t="e">
        <f>SUMIFS(明细表!J:J,明细表!B:B,A17,明细表!#REF!,"省公路事务中心")</f>
        <v>#REF!</v>
      </c>
      <c r="E17" s="54" t="e">
        <f>SUMIFS(明细表!#REF!,明细表!B:B,A17,明细表!#REF!,"省公路事务中心")</f>
        <v>#REF!</v>
      </c>
      <c r="F17" s="55" t="e">
        <f>SUMIFS(明细表!J:J,明细表!B:B,A17,明细表!#REF!,"通过",明细表!#REF!,"省公路事务中心")</f>
        <v>#REF!</v>
      </c>
      <c r="G17" s="55" t="e">
        <f>SUMIFS(明细表!#REF!,明细表!B:B,A17,明细表!#REF!,"通过",明细表!#REF!,"省公路事务中心")</f>
        <v>#REF!</v>
      </c>
      <c r="H17" s="55" t="e">
        <f>SUMIFS(明细表!J:J,明细表!B:B,A17,明细表!#REF!,"不通过",明细表!#REF!,"省公路事务中心")</f>
        <v>#REF!</v>
      </c>
      <c r="I17" s="55" t="e">
        <f>SUMIFS(明细表!#REF!,明细表!B:B,A17,明细表!#REF!,"不通过",明细表!#REF!,"省公路事务中心")</f>
        <v>#REF!</v>
      </c>
      <c r="J17" s="55" t="e">
        <f>SUMIFS(明细表!J:J,明细表!B:B,A17,明细表!#REF!,"调整项目")</f>
        <v>#REF!</v>
      </c>
      <c r="K17" s="55" t="e">
        <f>SUMIFS(明细表!#REF!,明细表!B:B,A17,明细表!#REF!,"调整项目")</f>
        <v>#REF!</v>
      </c>
      <c r="L17" s="60"/>
    </row>
    <row r="18" ht="30" hidden="1" customHeight="1" spans="1:12">
      <c r="A18" s="53" t="s">
        <v>24</v>
      </c>
      <c r="B18" s="54" t="e">
        <f t="shared" si="1"/>
        <v>#REF!</v>
      </c>
      <c r="C18" s="54" t="e">
        <f t="shared" si="2"/>
        <v>#REF!</v>
      </c>
      <c r="D18" s="54" t="e">
        <f>SUMIFS(明细表!J:J,明细表!B:B,A18,明细表!#REF!,"省公路事务中心")</f>
        <v>#REF!</v>
      </c>
      <c r="E18" s="54" t="e">
        <f>SUMIFS(明细表!#REF!,明细表!B:B,A18,明细表!#REF!,"省公路事务中心")</f>
        <v>#REF!</v>
      </c>
      <c r="F18" s="55" t="e">
        <f>SUMIFS(明细表!J:J,明细表!B:B,A18,明细表!#REF!,"通过",明细表!#REF!,"省公路事务中心")</f>
        <v>#REF!</v>
      </c>
      <c r="G18" s="55" t="e">
        <f>SUMIFS(明细表!#REF!,明细表!B:B,A18,明细表!#REF!,"通过",明细表!#REF!,"省公路事务中心")</f>
        <v>#REF!</v>
      </c>
      <c r="H18" s="55" t="e">
        <f>SUMIFS(明细表!J:J,明细表!B:B,A18,明细表!#REF!,"不通过",明细表!#REF!,"省公路事务中心")</f>
        <v>#REF!</v>
      </c>
      <c r="I18" s="55" t="e">
        <f>SUMIFS(明细表!#REF!,明细表!B:B,A18,明细表!#REF!,"不通过",明细表!#REF!,"省公路事务中心")</f>
        <v>#REF!</v>
      </c>
      <c r="J18" s="55" t="e">
        <f>SUMIFS(明细表!J:J,明细表!B:B,A18,明细表!#REF!,"调整项目")</f>
        <v>#REF!</v>
      </c>
      <c r="K18" s="55" t="e">
        <f>SUMIFS(明细表!#REF!,明细表!B:B,A18,明细表!#REF!,"调整项目")</f>
        <v>#REF!</v>
      </c>
      <c r="L18" s="60"/>
    </row>
    <row r="19" ht="30" hidden="1" customHeight="1" spans="1:12">
      <c r="A19" s="53" t="s">
        <v>25</v>
      </c>
      <c r="B19" s="54" t="e">
        <f t="shared" si="1"/>
        <v>#REF!</v>
      </c>
      <c r="C19" s="54" t="e">
        <f t="shared" si="2"/>
        <v>#REF!</v>
      </c>
      <c r="D19" s="54" t="e">
        <f>SUMIFS(明细表!J:J,明细表!B:B,A19,明细表!#REF!,"省公路事务中心")</f>
        <v>#REF!</v>
      </c>
      <c r="E19" s="54" t="e">
        <f>SUMIFS(明细表!#REF!,明细表!B:B,A19,明细表!#REF!,"省公路事务中心")</f>
        <v>#REF!</v>
      </c>
      <c r="F19" s="55" t="e">
        <f>SUMIFS(明细表!J:J,明细表!B:B,A19,明细表!#REF!,"通过",明细表!#REF!,"省公路事务中心")</f>
        <v>#REF!</v>
      </c>
      <c r="G19" s="55" t="e">
        <f>SUMIFS(明细表!#REF!,明细表!B:B,A19,明细表!#REF!,"通过",明细表!#REF!,"省公路事务中心")</f>
        <v>#REF!</v>
      </c>
      <c r="H19" s="55" t="e">
        <f>SUMIFS(明细表!J:J,明细表!B:B,A19,明细表!#REF!,"不通过",明细表!#REF!,"省公路事务中心")</f>
        <v>#REF!</v>
      </c>
      <c r="I19" s="55" t="e">
        <f>SUMIFS(明细表!#REF!,明细表!B:B,A19,明细表!#REF!,"不通过",明细表!#REF!,"省公路事务中心")</f>
        <v>#REF!</v>
      </c>
      <c r="J19" s="55" t="e">
        <f>SUMIFS(明细表!J:J,明细表!B:B,A19,明细表!#REF!,"调整项目")</f>
        <v>#REF!</v>
      </c>
      <c r="K19" s="55" t="e">
        <f>SUMIFS(明细表!#REF!,明细表!B:B,A19,明细表!#REF!,"调整项目")</f>
        <v>#REF!</v>
      </c>
      <c r="L19" s="60"/>
    </row>
    <row r="20" ht="30" hidden="1" customHeight="1" spans="1:12">
      <c r="A20" s="53" t="s">
        <v>26</v>
      </c>
      <c r="B20" s="54" t="e">
        <f t="shared" si="1"/>
        <v>#REF!</v>
      </c>
      <c r="C20" s="54" t="e">
        <f t="shared" si="2"/>
        <v>#REF!</v>
      </c>
      <c r="D20" s="54" t="e">
        <f>SUMIFS(明细表!J:J,明细表!B:B,A20,明细表!#REF!,"省公路事务中心")</f>
        <v>#REF!</v>
      </c>
      <c r="E20" s="54" t="e">
        <f>SUMIFS(明细表!#REF!,明细表!B:B,A20,明细表!#REF!,"省公路事务中心")</f>
        <v>#REF!</v>
      </c>
      <c r="F20" s="55" t="e">
        <f>SUMIFS(明细表!J:J,明细表!B:B,A20,明细表!#REF!,"通过",明细表!#REF!,"省公路事务中心")</f>
        <v>#REF!</v>
      </c>
      <c r="G20" s="55" t="e">
        <f>SUMIFS(明细表!#REF!,明细表!B:B,A20,明细表!#REF!,"通过",明细表!#REF!,"省公路事务中心")</f>
        <v>#REF!</v>
      </c>
      <c r="H20" s="55" t="e">
        <f>SUMIFS(明细表!J:J,明细表!B:B,A20,明细表!#REF!,"不通过",明细表!#REF!,"省公路事务中心")</f>
        <v>#REF!</v>
      </c>
      <c r="I20" s="55" t="e">
        <f>SUMIFS(明细表!#REF!,明细表!B:B,A20,明细表!#REF!,"不通过",明细表!#REF!,"省公路事务中心")</f>
        <v>#REF!</v>
      </c>
      <c r="J20" s="55" t="e">
        <f>SUMIFS(明细表!J:J,明细表!B:B,A20,明细表!#REF!,"调整项目")</f>
        <v>#REF!</v>
      </c>
      <c r="K20" s="55" t="e">
        <f>SUMIFS(明细表!#REF!,明细表!B:B,A20,明细表!#REF!,"调整项目")</f>
        <v>#REF!</v>
      </c>
      <c r="L20" s="60"/>
    </row>
  </sheetData>
  <mergeCells count="11">
    <mergeCell ref="A2:L2"/>
    <mergeCell ref="D3:I3"/>
    <mergeCell ref="J3:K3"/>
    <mergeCell ref="D4:E4"/>
    <mergeCell ref="F4:G4"/>
    <mergeCell ref="H4:I4"/>
    <mergeCell ref="A3:A5"/>
    <mergeCell ref="J4:J5"/>
    <mergeCell ref="K4:K5"/>
    <mergeCell ref="L3:L5"/>
    <mergeCell ref="B3:C4"/>
  </mergeCells>
  <pageMargins left="0.75" right="0.75" top="1" bottom="1" header="0.5" footer="0.5"/>
  <pageSetup paperSize="9" scale="9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U16"/>
  <sheetViews>
    <sheetView tabSelected="1" view="pageBreakPreview" zoomScale="85" zoomScaleNormal="70" showRuler="0" workbookViewId="0">
      <pane ySplit="4" topLeftCell="A6" activePane="bottomLeft" state="frozen"/>
      <selection/>
      <selection pane="bottomLeft" activeCell="C6" sqref="C6"/>
    </sheetView>
  </sheetViews>
  <sheetFormatPr defaultColWidth="8.78095238095238" defaultRowHeight="15"/>
  <cols>
    <col min="1" max="1" width="5.55238095238095" style="4" customWidth="1"/>
    <col min="2" max="2" width="12.4380952380952" style="4" customWidth="1"/>
    <col min="3" max="4" width="8.43809523809524" style="4" customWidth="1"/>
    <col min="5" max="6" width="10.3333333333333" style="4" customWidth="1"/>
    <col min="7" max="7" width="7.55238095238095" style="4" customWidth="1"/>
    <col min="8" max="8" width="9" style="4" customWidth="1"/>
    <col min="9" max="9" width="8.88571428571429" style="4" customWidth="1"/>
    <col min="10" max="10" width="9.88571428571429" style="4" customWidth="1"/>
    <col min="11" max="11" width="7" style="4" customWidth="1"/>
    <col min="12" max="12" width="6.55238095238095" style="4" customWidth="1"/>
    <col min="13" max="14" width="9.1047619047619" style="4"/>
    <col min="15" max="15" width="9.55238095238095" style="4"/>
    <col min="16" max="16" width="9.1047619047619" style="4"/>
    <col min="17" max="17" width="15.6666666666667" style="4" customWidth="1"/>
    <col min="18" max="18" width="9.1047619047619" style="4"/>
    <col min="19" max="21" width="9.55238095238095" style="4"/>
    <col min="22" max="98" width="9.1047619047619" style="4"/>
    <col min="99" max="142" width="8.78095238095238" style="4"/>
    <col min="143" max="143" width="9.1047619047619" style="4"/>
    <col min="144" max="16384" width="8.78095238095238" style="4"/>
  </cols>
  <sheetData>
    <row r="1" spans="1:10">
      <c r="A1" s="5" t="s">
        <v>36</v>
      </c>
      <c r="J1" s="21"/>
    </row>
    <row r="2" ht="38.1" customHeight="1" spans="1:21">
      <c r="A2" s="6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ht="46.95" customHeight="1" spans="1:21">
      <c r="A3" s="7" t="s">
        <v>38</v>
      </c>
      <c r="B3" s="7" t="s">
        <v>2</v>
      </c>
      <c r="C3" s="7" t="s">
        <v>39</v>
      </c>
      <c r="D3" s="8" t="s">
        <v>40</v>
      </c>
      <c r="E3" s="9"/>
      <c r="F3" s="10"/>
      <c r="G3" s="7" t="s">
        <v>41</v>
      </c>
      <c r="H3" s="7"/>
      <c r="I3" s="7"/>
      <c r="J3" s="7" t="s">
        <v>42</v>
      </c>
      <c r="K3" s="22" t="s">
        <v>43</v>
      </c>
      <c r="L3" s="22" t="s">
        <v>44</v>
      </c>
      <c r="M3" s="22" t="s">
        <v>45</v>
      </c>
      <c r="N3" s="22" t="s">
        <v>46</v>
      </c>
      <c r="O3" s="22" t="s">
        <v>47</v>
      </c>
      <c r="P3" s="22" t="s">
        <v>48</v>
      </c>
      <c r="Q3" s="22"/>
      <c r="R3" s="22"/>
      <c r="S3" s="22"/>
      <c r="T3" s="22"/>
      <c r="U3" s="22"/>
    </row>
    <row r="4" s="1" customFormat="1" ht="45" customHeight="1" spans="1:21">
      <c r="A4" s="11"/>
      <c r="B4" s="11"/>
      <c r="C4" s="11"/>
      <c r="D4" s="11" t="s">
        <v>49</v>
      </c>
      <c r="E4" s="11" t="s">
        <v>50</v>
      </c>
      <c r="F4" s="11" t="s">
        <v>51</v>
      </c>
      <c r="G4" s="11" t="s">
        <v>49</v>
      </c>
      <c r="H4" s="11" t="s">
        <v>50</v>
      </c>
      <c r="I4" s="11" t="s">
        <v>51</v>
      </c>
      <c r="J4" s="11"/>
      <c r="K4" s="23"/>
      <c r="L4" s="23"/>
      <c r="M4" s="23"/>
      <c r="N4" s="23"/>
      <c r="O4" s="23"/>
      <c r="P4" s="23" t="s">
        <v>52</v>
      </c>
      <c r="Q4" s="23" t="s">
        <v>53</v>
      </c>
      <c r="R4" s="23" t="s">
        <v>54</v>
      </c>
      <c r="S4" s="23" t="s">
        <v>55</v>
      </c>
      <c r="T4" s="23" t="s">
        <v>56</v>
      </c>
      <c r="U4" s="23" t="s">
        <v>57</v>
      </c>
    </row>
    <row r="5" s="2" customFormat="1" ht="40.95" customHeight="1" spans="1:21">
      <c r="A5" s="12"/>
      <c r="B5" s="12" t="s">
        <v>58</v>
      </c>
      <c r="C5" s="12"/>
      <c r="D5" s="12"/>
      <c r="E5" s="12"/>
      <c r="F5" s="13"/>
      <c r="G5" s="12"/>
      <c r="H5" s="12"/>
      <c r="I5" s="12"/>
      <c r="J5" s="12">
        <f>J6+J10</f>
        <v>5.874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="2" customFormat="1" ht="33" customHeight="1" spans="1:21">
      <c r="A6" s="12"/>
      <c r="B6" s="12" t="s">
        <v>59</v>
      </c>
      <c r="C6" s="12"/>
      <c r="D6" s="12"/>
      <c r="E6" s="12"/>
      <c r="F6" s="13"/>
      <c r="G6" s="12"/>
      <c r="H6" s="12"/>
      <c r="I6" s="12"/>
      <c r="J6" s="12">
        <f>SUBTOTAL(9,J7)</f>
        <v>3.784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="3" customFormat="1" ht="43.95" customHeight="1" spans="1:21">
      <c r="A7" s="14">
        <v>1</v>
      </c>
      <c r="B7" s="14" t="s">
        <v>18</v>
      </c>
      <c r="C7" s="14" t="s">
        <v>60</v>
      </c>
      <c r="D7" s="14" t="s">
        <v>61</v>
      </c>
      <c r="E7" s="14">
        <v>18.816</v>
      </c>
      <c r="F7" s="15">
        <v>22.6</v>
      </c>
      <c r="G7" s="14" t="s">
        <v>61</v>
      </c>
      <c r="H7" s="14">
        <v>18.816</v>
      </c>
      <c r="I7" s="14">
        <v>22.6</v>
      </c>
      <c r="J7" s="14">
        <v>3.784</v>
      </c>
      <c r="K7" s="24" t="s">
        <v>62</v>
      </c>
      <c r="L7" s="25">
        <v>5</v>
      </c>
      <c r="M7" s="25" t="s">
        <v>63</v>
      </c>
      <c r="N7" s="25" t="s">
        <v>62</v>
      </c>
      <c r="O7" s="25">
        <v>6.5</v>
      </c>
      <c r="P7" s="25"/>
      <c r="Q7" s="25" t="s">
        <v>64</v>
      </c>
      <c r="R7" s="24" t="s">
        <v>65</v>
      </c>
      <c r="S7" s="25">
        <v>30</v>
      </c>
      <c r="T7" s="25" t="s">
        <v>66</v>
      </c>
      <c r="U7" s="25">
        <v>9</v>
      </c>
    </row>
    <row r="8" s="3" customFormat="1" ht="43.95" customHeight="1" spans="1:21">
      <c r="A8" s="14"/>
      <c r="B8" s="14" t="s">
        <v>18</v>
      </c>
      <c r="C8" s="14" t="s">
        <v>67</v>
      </c>
      <c r="D8" s="14" t="s">
        <v>68</v>
      </c>
      <c r="E8" s="15">
        <v>21.48</v>
      </c>
      <c r="F8" s="14">
        <v>25.755</v>
      </c>
      <c r="G8" s="14"/>
      <c r="H8" s="14"/>
      <c r="I8" s="14"/>
      <c r="J8" s="14">
        <v>4.275</v>
      </c>
      <c r="K8" s="24" t="s">
        <v>62</v>
      </c>
      <c r="L8" s="25">
        <v>6</v>
      </c>
      <c r="M8" s="24" t="s">
        <v>69</v>
      </c>
      <c r="N8" s="26" t="s">
        <v>70</v>
      </c>
      <c r="O8" s="27">
        <v>7.5</v>
      </c>
      <c r="P8" s="28"/>
      <c r="Q8" s="25" t="s">
        <v>71</v>
      </c>
      <c r="R8" s="24" t="s">
        <v>65</v>
      </c>
      <c r="S8" s="25">
        <v>30</v>
      </c>
      <c r="T8" s="25" t="s">
        <v>66</v>
      </c>
      <c r="U8" s="25">
        <v>9</v>
      </c>
    </row>
    <row r="9" s="3" customFormat="1" ht="43.95" customHeight="1" spans="1:21">
      <c r="A9" s="14"/>
      <c r="B9" s="14" t="s">
        <v>18</v>
      </c>
      <c r="C9" s="14" t="s">
        <v>67</v>
      </c>
      <c r="D9" s="14" t="s">
        <v>68</v>
      </c>
      <c r="E9" s="14">
        <v>26.627</v>
      </c>
      <c r="F9" s="14">
        <v>30.861</v>
      </c>
      <c r="G9" s="14"/>
      <c r="H9" s="14"/>
      <c r="I9" s="14"/>
      <c r="J9" s="14">
        <v>4.234</v>
      </c>
      <c r="K9" s="24" t="s">
        <v>62</v>
      </c>
      <c r="L9" s="25">
        <v>6</v>
      </c>
      <c r="M9" s="24" t="s">
        <v>69</v>
      </c>
      <c r="N9" s="26" t="s">
        <v>70</v>
      </c>
      <c r="O9" s="27">
        <v>7.5</v>
      </c>
      <c r="P9" s="28"/>
      <c r="Q9" s="25" t="s">
        <v>71</v>
      </c>
      <c r="R9" s="24" t="s">
        <v>65</v>
      </c>
      <c r="S9" s="25">
        <v>30</v>
      </c>
      <c r="T9" s="25" t="s">
        <v>66</v>
      </c>
      <c r="U9" s="25">
        <v>9</v>
      </c>
    </row>
    <row r="10" s="2" customFormat="1" ht="43.05" customHeight="1" spans="1:21">
      <c r="A10" s="16"/>
      <c r="B10" s="17" t="s">
        <v>72</v>
      </c>
      <c r="C10" s="16"/>
      <c r="D10" s="16"/>
      <c r="E10" s="16"/>
      <c r="F10" s="18"/>
      <c r="G10" s="19"/>
      <c r="H10" s="16"/>
      <c r="I10" s="16"/>
      <c r="J10" s="18">
        <f>SUBTOTAL(9,J11:J13)</f>
        <v>2.09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="3" customFormat="1" ht="43.05" customHeight="1" spans="1:21">
      <c r="A11" s="14">
        <v>2</v>
      </c>
      <c r="B11" s="20" t="s">
        <v>23</v>
      </c>
      <c r="C11" s="14" t="s">
        <v>73</v>
      </c>
      <c r="D11" s="14" t="s">
        <v>74</v>
      </c>
      <c r="E11" s="14">
        <v>20.364</v>
      </c>
      <c r="F11" s="15">
        <v>21.181</v>
      </c>
      <c r="G11" s="20" t="s">
        <v>75</v>
      </c>
      <c r="H11" s="14"/>
      <c r="I11" s="14"/>
      <c r="J11" s="15">
        <v>0.817</v>
      </c>
      <c r="K11" s="24" t="s">
        <v>62</v>
      </c>
      <c r="L11" s="25">
        <v>5</v>
      </c>
      <c r="M11" s="25" t="s">
        <v>63</v>
      </c>
      <c r="N11" s="24" t="s">
        <v>70</v>
      </c>
      <c r="O11" s="25">
        <v>7.5</v>
      </c>
      <c r="P11" s="25"/>
      <c r="Q11" s="25" t="s">
        <v>71</v>
      </c>
      <c r="R11" s="24"/>
      <c r="S11" s="25"/>
      <c r="T11" s="25" t="s">
        <v>66</v>
      </c>
      <c r="U11" s="25">
        <v>8</v>
      </c>
    </row>
    <row r="12" s="3" customFormat="1" ht="43.05" customHeight="1" spans="1:21">
      <c r="A12" s="14">
        <v>3</v>
      </c>
      <c r="B12" s="20" t="s">
        <v>23</v>
      </c>
      <c r="C12" s="14" t="s">
        <v>73</v>
      </c>
      <c r="D12" s="14" t="s">
        <v>74</v>
      </c>
      <c r="E12" s="15">
        <v>21.181</v>
      </c>
      <c r="F12" s="15">
        <v>21.58</v>
      </c>
      <c r="G12" s="20" t="s">
        <v>75</v>
      </c>
      <c r="H12" s="14"/>
      <c r="I12" s="14"/>
      <c r="J12" s="15">
        <v>0.398999999999997</v>
      </c>
      <c r="K12" s="24" t="s">
        <v>62</v>
      </c>
      <c r="L12" s="25">
        <v>5</v>
      </c>
      <c r="M12" s="25" t="s">
        <v>63</v>
      </c>
      <c r="N12" s="24" t="s">
        <v>70</v>
      </c>
      <c r="O12" s="25">
        <v>7.5</v>
      </c>
      <c r="P12" s="25"/>
      <c r="Q12" s="25" t="s">
        <v>64</v>
      </c>
      <c r="R12" s="24" t="s">
        <v>65</v>
      </c>
      <c r="S12" s="25">
        <v>30</v>
      </c>
      <c r="T12" s="25" t="s">
        <v>66</v>
      </c>
      <c r="U12" s="25">
        <v>9</v>
      </c>
    </row>
    <row r="13" s="3" customFormat="1" ht="43.05" customHeight="1" spans="1:21">
      <c r="A13" s="14">
        <v>4</v>
      </c>
      <c r="B13" s="14" t="s">
        <v>23</v>
      </c>
      <c r="C13" s="14" t="s">
        <v>73</v>
      </c>
      <c r="D13" s="14" t="s">
        <v>74</v>
      </c>
      <c r="E13" s="14">
        <v>37.892</v>
      </c>
      <c r="F13" s="14">
        <v>38.766</v>
      </c>
      <c r="G13" s="20" t="s">
        <v>75</v>
      </c>
      <c r="H13" s="14"/>
      <c r="I13" s="14"/>
      <c r="J13" s="14">
        <v>0.874</v>
      </c>
      <c r="K13" s="24" t="s">
        <v>62</v>
      </c>
      <c r="L13" s="25">
        <v>6</v>
      </c>
      <c r="M13" s="25" t="s">
        <v>63</v>
      </c>
      <c r="N13" s="24" t="s">
        <v>76</v>
      </c>
      <c r="O13" s="25">
        <v>8.5</v>
      </c>
      <c r="P13" s="25"/>
      <c r="Q13" s="25" t="s">
        <v>64</v>
      </c>
      <c r="R13" s="24" t="s">
        <v>65</v>
      </c>
      <c r="S13" s="25">
        <v>30</v>
      </c>
      <c r="T13" s="25" t="s">
        <v>66</v>
      </c>
      <c r="U13" s="25">
        <v>9</v>
      </c>
    </row>
    <row r="14" s="3" customFormat="1" ht="57" customHeight="1" spans="1:21">
      <c r="A14" s="14"/>
      <c r="B14" s="14" t="s">
        <v>23</v>
      </c>
      <c r="C14" s="14" t="s">
        <v>77</v>
      </c>
      <c r="D14" s="14" t="s">
        <v>78</v>
      </c>
      <c r="E14" s="14">
        <v>83.067</v>
      </c>
      <c r="F14" s="15">
        <v>83.98</v>
      </c>
      <c r="G14" s="14"/>
      <c r="H14" s="14"/>
      <c r="I14" s="14"/>
      <c r="J14" s="14">
        <f>F14-E14</f>
        <v>0.913000000000011</v>
      </c>
      <c r="K14" s="24" t="s">
        <v>62</v>
      </c>
      <c r="L14" s="29">
        <v>6</v>
      </c>
      <c r="M14" s="30" t="s">
        <v>63</v>
      </c>
      <c r="N14" s="31" t="s">
        <v>70</v>
      </c>
      <c r="O14" s="32">
        <v>8.5</v>
      </c>
      <c r="P14" s="33"/>
      <c r="Q14" s="29" t="s">
        <v>64</v>
      </c>
      <c r="R14" s="30" t="s">
        <v>65</v>
      </c>
      <c r="S14" s="29">
        <v>30</v>
      </c>
      <c r="T14" s="29" t="s">
        <v>66</v>
      </c>
      <c r="U14" s="29">
        <v>9</v>
      </c>
    </row>
    <row r="15" s="3" customFormat="1" ht="57" customHeight="1" spans="1:21">
      <c r="A15" s="14"/>
      <c r="B15" s="14" t="s">
        <v>23</v>
      </c>
      <c r="C15" s="14" t="s">
        <v>77</v>
      </c>
      <c r="D15" s="14" t="s">
        <v>78</v>
      </c>
      <c r="E15" s="14">
        <v>83.98</v>
      </c>
      <c r="F15" s="15">
        <v>85.4</v>
      </c>
      <c r="G15" s="14"/>
      <c r="H15" s="14"/>
      <c r="I15" s="14"/>
      <c r="J15" s="14">
        <f>F15-E15</f>
        <v>1.42</v>
      </c>
      <c r="K15" s="24" t="s">
        <v>62</v>
      </c>
      <c r="L15" s="29">
        <v>6</v>
      </c>
      <c r="M15" s="30" t="s">
        <v>63</v>
      </c>
      <c r="N15" s="31" t="s">
        <v>70</v>
      </c>
      <c r="O15" s="32">
        <v>8.5</v>
      </c>
      <c r="P15" s="34"/>
      <c r="Q15" s="34" t="s">
        <v>64</v>
      </c>
      <c r="R15" s="34" t="s">
        <v>79</v>
      </c>
      <c r="S15" s="34">
        <v>10</v>
      </c>
      <c r="T15" s="34" t="s">
        <v>66</v>
      </c>
      <c r="U15" s="34">
        <v>5</v>
      </c>
    </row>
    <row r="16" s="3" customFormat="1" ht="57" customHeight="1" spans="1:21">
      <c r="A16" s="14"/>
      <c r="B16" s="14" t="s">
        <v>23</v>
      </c>
      <c r="C16" s="14" t="s">
        <v>77</v>
      </c>
      <c r="D16" s="14" t="s">
        <v>78</v>
      </c>
      <c r="E16" s="14">
        <v>85.4</v>
      </c>
      <c r="F16" s="14">
        <v>87.371</v>
      </c>
      <c r="G16" s="14"/>
      <c r="H16" s="14"/>
      <c r="I16" s="14"/>
      <c r="J16" s="14">
        <f>F16-E16</f>
        <v>1.97099999999999</v>
      </c>
      <c r="K16" s="24" t="s">
        <v>62</v>
      </c>
      <c r="L16" s="29">
        <v>6</v>
      </c>
      <c r="M16" s="30" t="s">
        <v>63</v>
      </c>
      <c r="N16" s="31" t="s">
        <v>70</v>
      </c>
      <c r="O16" s="32">
        <v>8.5</v>
      </c>
      <c r="P16" s="33"/>
      <c r="Q16" s="29" t="s">
        <v>64</v>
      </c>
      <c r="R16" s="30" t="s">
        <v>65</v>
      </c>
      <c r="S16" s="29">
        <v>30</v>
      </c>
      <c r="T16" s="29" t="s">
        <v>66</v>
      </c>
      <c r="U16" s="29">
        <v>9</v>
      </c>
    </row>
  </sheetData>
  <sheetProtection formatCells="0" formatColumns="0" formatRows="0" insertRows="0" insertColumns="0" insertHyperlinks="0" deleteColumns="0" deleteRows="0" sort="0" autoFilter="0" pivotTables="0"/>
  <mergeCells count="13">
    <mergeCell ref="A2:U2"/>
    <mergeCell ref="D3:F3"/>
    <mergeCell ref="G3:I3"/>
    <mergeCell ref="P3:U3"/>
    <mergeCell ref="A3:A4"/>
    <mergeCell ref="B3:B4"/>
    <mergeCell ref="C3:C4"/>
    <mergeCell ref="J3:J4"/>
    <mergeCell ref="K3:K4"/>
    <mergeCell ref="L3:L4"/>
    <mergeCell ref="M3:M4"/>
    <mergeCell ref="N3:N4"/>
    <mergeCell ref="O3:O4"/>
  </mergeCells>
  <pageMargins left="0.314583333333333" right="0.156944444444444" top="0.590277777777778" bottom="0.747916666666667" header="0.298611111111111" footer="0.298611111111111"/>
  <pageSetup paperSize="8" fitToHeight="0" orientation="landscape"/>
  <headerFooter alignWithMargins="0" scaleWithDoc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汇总表（省中心）</vt:lpstr>
      <vt:lpstr>汇总表111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刘永红</cp:lastModifiedBy>
  <dcterms:created xsi:type="dcterms:W3CDTF">2024-12-30T08:49:00Z</dcterms:created>
  <cp:lastPrinted>2025-08-22T02:47:00Z</cp:lastPrinted>
  <dcterms:modified xsi:type="dcterms:W3CDTF">2026-09-28T09:07:22Z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8AEF9FDA006A40089ED0A49026DEE55E_13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  <property fmtid="{D5CDD505-2E9C-101B-9397-08002B2CF9AE}" pid="5" name="CalculationRule">
    <vt:r8>0</vt:r8>
  </property>
</Properties>
</file>