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426" firstSheet="2" activeTab="2"/>
  </bookViews>
  <sheets>
    <sheet name="汇总表党委会" sheetId="4" state="hidden" r:id="rId1"/>
    <sheet name="汇总表（省中心）" sheetId="3" state="hidden" r:id="rId2"/>
    <sheet name="明细表" sheetId="1" r:id="rId3"/>
    <sheet name="明细表 (颜色标注)" sheetId="6" state="hidden" r:id="rId4"/>
  </sheets>
  <definedNames>
    <definedName name="_xlnm._FilterDatabase" localSheetId="2" hidden="1">明细表!$A$6:$AA$153</definedName>
    <definedName name="_xlnm._FilterDatabase" localSheetId="3" hidden="1">'明细表 (颜色标注)'!$A$6:$BB$172</definedName>
    <definedName name="_xlnm.Print_Area" localSheetId="1">'汇总表（省中心）'!$A$1:$T$20</definedName>
    <definedName name="_xlnm.Print_Area" localSheetId="0">汇总表党委会!$A$1:$N$20</definedName>
    <definedName name="_xlnm.Print_Area" localSheetId="2">明细表!$C$1:$W$153</definedName>
    <definedName name="_xlnm.Print_Area" localSheetId="3">'明细表 (颜色标注)'!$A$1:$AO$172</definedName>
    <definedName name="_xlnm.Print_Titles" localSheetId="2">明细表!$3:$5</definedName>
    <definedName name="_xlnm.Print_Titles" localSheetId="3">'明细表 (颜色标注)'!$3:$5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<sst xmlns="http://schemas.openxmlformats.org/spreadsheetml/2006/main" count="4010" uniqueCount="596">
  <si>
    <t>附件3</t>
  </si>
  <si>
    <t>2026年第四批普通国省道大中修工程资金建议计划汇总表</t>
  </si>
  <si>
    <t>市州</t>
  </si>
  <si>
    <t>规模（公里）</t>
  </si>
  <si>
    <t>初审通过补助资金（万元）</t>
  </si>
  <si>
    <t>备注</t>
  </si>
  <si>
    <t>市州申报</t>
  </si>
  <si>
    <t>初审通过</t>
  </si>
  <si>
    <t>小计</t>
  </si>
  <si>
    <t>申报项目</t>
  </si>
  <si>
    <t>调整项目</t>
  </si>
  <si>
    <t>合计</t>
  </si>
  <si>
    <t>长沙市</t>
  </si>
  <si>
    <t>株洲市</t>
  </si>
  <si>
    <t>湘潭市</t>
  </si>
  <si>
    <t>衡阳市</t>
  </si>
  <si>
    <t>衡阳13.223公里为路况差新纳入项目</t>
  </si>
  <si>
    <t>邵阳市</t>
  </si>
  <si>
    <t>岳阳市</t>
  </si>
  <si>
    <t>常德市</t>
  </si>
  <si>
    <t>常德对接会核定计划16.65公里，其中8公里因地方配套困难未申报</t>
  </si>
  <si>
    <t>张家界市</t>
  </si>
  <si>
    <t>益阳市</t>
  </si>
  <si>
    <t>郴州市</t>
  </si>
  <si>
    <t>郴州对接会核定10.707公里，其中0.305公里因城管路段未申报</t>
  </si>
  <si>
    <t>永州市</t>
  </si>
  <si>
    <t>怀化市</t>
  </si>
  <si>
    <t>娄底市</t>
  </si>
  <si>
    <t>湘西州</t>
  </si>
  <si>
    <t>计划申报</t>
  </si>
  <si>
    <t>计划调整</t>
  </si>
  <si>
    <t>大修</t>
  </si>
  <si>
    <t>中修</t>
  </si>
  <si>
    <t>预防性养护</t>
  </si>
  <si>
    <t>里程     （公里）</t>
  </si>
  <si>
    <t>补助资金  （万元）</t>
  </si>
  <si>
    <t>附件1</t>
  </si>
  <si>
    <t>2026年第四批省养国省道大中修计划表</t>
  </si>
  <si>
    <t>序号</t>
  </si>
  <si>
    <t>县（市、区）</t>
  </si>
  <si>
    <t>实地埋设桩号</t>
  </si>
  <si>
    <t>12505km线路情况</t>
  </si>
  <si>
    <t>实施里程（公里）</t>
  </si>
  <si>
    <t>技术等级</t>
  </si>
  <si>
    <t>原路面宽度（m）</t>
  </si>
  <si>
    <t>原路面结构</t>
  </si>
  <si>
    <t>实施路面情况</t>
  </si>
  <si>
    <t>预防性养护措施</t>
  </si>
  <si>
    <t>线路编号</t>
  </si>
  <si>
    <t>起点桩号</t>
  </si>
  <si>
    <t>终点桩号</t>
  </si>
  <si>
    <t>路面宽度（m）</t>
  </si>
  <si>
    <t>路面结构最低要求</t>
  </si>
  <si>
    <t>实施就地冷再生层厚度（cm）</t>
  </si>
  <si>
    <t>旧水泥路面处治方案</t>
  </si>
  <si>
    <t>基层结构</t>
  </si>
  <si>
    <t>基层厚度（cm）</t>
  </si>
  <si>
    <t>面层结构</t>
  </si>
  <si>
    <t>面层厚度（cm）</t>
  </si>
  <si>
    <t>全省汇总</t>
  </si>
  <si>
    <t>长沙市 汇总</t>
  </si>
  <si>
    <t>计划申报 汇总</t>
  </si>
  <si>
    <t>浏阳市</t>
  </si>
  <si>
    <t>G106</t>
  </si>
  <si>
    <t>一级</t>
  </si>
  <si>
    <t>沥青混凝土</t>
  </si>
  <si>
    <t>旧路病害处治+铣刨4cm沥青砼</t>
  </si>
  <si>
    <t>改性沥青砼</t>
  </si>
  <si>
    <t>株洲市 汇总</t>
  </si>
  <si>
    <t>醴陵市</t>
  </si>
  <si>
    <t>二级</t>
  </si>
  <si>
    <t>旧路病害处治后加铺</t>
  </si>
  <si>
    <t>水稳</t>
  </si>
  <si>
    <t>攸县</t>
  </si>
  <si>
    <t>茶陵县</t>
  </si>
  <si>
    <t>G322</t>
  </si>
  <si>
    <t>S320</t>
  </si>
  <si>
    <t>湘潭市 汇总</t>
  </si>
  <si>
    <t>计划调整 汇总</t>
  </si>
  <si>
    <t>湘潭县</t>
  </si>
  <si>
    <t>G107</t>
  </si>
  <si>
    <t>湘乡市</t>
  </si>
  <si>
    <t>G240</t>
  </si>
  <si>
    <t>A000</t>
  </si>
  <si>
    <t>水泥混凝土</t>
  </si>
  <si>
    <t>衡阳市 汇总</t>
  </si>
  <si>
    <t>衡山县</t>
  </si>
  <si>
    <t>S314</t>
  </si>
  <si>
    <t>衡东县</t>
  </si>
  <si>
    <t>祁东县</t>
  </si>
  <si>
    <t>邵阳市 汇总</t>
  </si>
  <si>
    <t>绥宁县</t>
  </si>
  <si>
    <t>S248</t>
  </si>
  <si>
    <t>S348</t>
  </si>
  <si>
    <t>旧路病害处治+多锤头碎石化后加铺</t>
  </si>
  <si>
    <t>ATB</t>
  </si>
  <si>
    <t>预防养护</t>
  </si>
  <si>
    <t>隆回县</t>
  </si>
  <si>
    <t>G320</t>
  </si>
  <si>
    <t>2-3</t>
  </si>
  <si>
    <t>薄层罩面</t>
  </si>
  <si>
    <t>武冈市</t>
  </si>
  <si>
    <t>G356</t>
  </si>
  <si>
    <t>S219</t>
  </si>
  <si>
    <t>岳阳市 汇总</t>
  </si>
  <si>
    <t>华容县</t>
  </si>
  <si>
    <t>S306</t>
  </si>
  <si>
    <t>岳阳县</t>
  </si>
  <si>
    <t>X121</t>
  </si>
  <si>
    <t>汨罗市</t>
  </si>
  <si>
    <t>S201</t>
  </si>
  <si>
    <t>S308</t>
  </si>
  <si>
    <t>湘阴县</t>
  </si>
  <si>
    <t>G536</t>
  </si>
  <si>
    <t>常德市 汇总</t>
  </si>
  <si>
    <t>临澧县</t>
  </si>
  <si>
    <t>G207</t>
  </si>
  <si>
    <t>鼎城区</t>
  </si>
  <si>
    <t>张家界市 汇总</t>
  </si>
  <si>
    <t>慈利县</t>
  </si>
  <si>
    <t>G241</t>
  </si>
  <si>
    <t>S305</t>
  </si>
  <si>
    <t>益阳市 汇总</t>
  </si>
  <si>
    <t>桃江县</t>
  </si>
  <si>
    <t>安化县</t>
  </si>
  <si>
    <t>南县</t>
  </si>
  <si>
    <t>G234</t>
  </si>
  <si>
    <t>S204</t>
  </si>
  <si>
    <t>郴州市 汇总</t>
  </si>
  <si>
    <t>嘉禾县</t>
  </si>
  <si>
    <t>X101</t>
  </si>
  <si>
    <t>安仁县</t>
  </si>
  <si>
    <t>S212</t>
  </si>
  <si>
    <t>永兴县</t>
  </si>
  <si>
    <t>桂阳县</t>
  </si>
  <si>
    <t>G357</t>
  </si>
  <si>
    <t>S322</t>
  </si>
  <si>
    <t>永州市 汇总</t>
  </si>
  <si>
    <t>新田县</t>
  </si>
  <si>
    <t>S228</t>
  </si>
  <si>
    <t>宁远县</t>
  </si>
  <si>
    <t>X102</t>
  </si>
  <si>
    <t>道县</t>
  </si>
  <si>
    <t>S323</t>
  </si>
  <si>
    <t>怀化市 汇总</t>
  </si>
  <si>
    <t>通道侗族自治县</t>
  </si>
  <si>
    <t>G209</t>
  </si>
  <si>
    <t>新晃侗族自治县</t>
  </si>
  <si>
    <t>G242</t>
  </si>
  <si>
    <t>X051</t>
  </si>
  <si>
    <t>沅陵县</t>
  </si>
  <si>
    <t>G319</t>
  </si>
  <si>
    <t>芷江侗族自治县</t>
  </si>
  <si>
    <t>溆浦县</t>
  </si>
  <si>
    <t>娄底市 汇总</t>
  </si>
  <si>
    <t>娄星区</t>
  </si>
  <si>
    <t>Y100</t>
  </si>
  <si>
    <t>涟源市</t>
  </si>
  <si>
    <t>新化县</t>
  </si>
  <si>
    <t>G354</t>
  </si>
  <si>
    <t>S217</t>
  </si>
  <si>
    <r>
      <rPr>
        <sz val="11"/>
        <color rgb="FF000000"/>
        <rFont val="宋体"/>
        <charset val="134"/>
      </rPr>
      <t>附件</t>
    </r>
    <r>
      <rPr>
        <sz val="11"/>
        <color indexed="8"/>
        <rFont val="Calibri"/>
        <charset val="134"/>
      </rPr>
      <t>2</t>
    </r>
  </si>
  <si>
    <t>2026年第四批普通国道大中修资金计划明细表</t>
  </si>
  <si>
    <t>坐标</t>
  </si>
  <si>
    <t>路况检测情况</t>
  </si>
  <si>
    <t>计划实施情况</t>
  </si>
  <si>
    <t>市州申报部省补助资金资金（万元）</t>
  </si>
  <si>
    <t>部省补助资金资金（万元）</t>
  </si>
  <si>
    <t>大修或建成年度</t>
  </si>
  <si>
    <t>大修折算系数</t>
  </si>
  <si>
    <t>中修年度</t>
  </si>
  <si>
    <t>中修折算系数</t>
  </si>
  <si>
    <t>市州备注</t>
  </si>
  <si>
    <t>组成类型</t>
  </si>
  <si>
    <t>组成类型（细分）</t>
  </si>
  <si>
    <t>起点</t>
  </si>
  <si>
    <t>终点</t>
  </si>
  <si>
    <r>
      <rPr>
        <sz val="11"/>
        <color rgb="FF000000"/>
        <rFont val="宋体"/>
        <charset val="134"/>
      </rPr>
      <t>路面宽度（</t>
    </r>
    <r>
      <rPr>
        <sz val="11"/>
        <color indexed="8"/>
        <rFont val="Calibri"/>
        <charset val="134"/>
      </rPr>
      <t>m</t>
    </r>
    <r>
      <rPr>
        <sz val="11"/>
        <color indexed="8"/>
        <rFont val="宋体"/>
        <charset val="134"/>
      </rPr>
      <t>）双控取低值</t>
    </r>
  </si>
  <si>
    <r>
      <rPr>
        <sz val="11"/>
        <color rgb="FF000000"/>
        <rFont val="宋体"/>
        <charset val="134"/>
      </rPr>
      <t>市州申报路面宽度（</t>
    </r>
    <r>
      <rPr>
        <sz val="11"/>
        <color indexed="8"/>
        <rFont val="Calibri"/>
        <charset val="134"/>
      </rPr>
      <t>m</t>
    </r>
    <r>
      <rPr>
        <sz val="11"/>
        <color indexed="8"/>
        <rFont val="宋体"/>
        <charset val="134"/>
      </rPr>
      <t>）</t>
    </r>
  </si>
  <si>
    <t>标准单价（元/m2）</t>
  </si>
  <si>
    <t>报送状态</t>
  </si>
  <si>
    <t>经度</t>
  </si>
  <si>
    <t>纬度</t>
  </si>
  <si>
    <t>计划类型</t>
  </si>
  <si>
    <t>工程分类</t>
  </si>
  <si>
    <t>处置方案类型</t>
  </si>
  <si>
    <t>是否已下过计划（10年内大修/5年内中修）</t>
  </si>
  <si>
    <t>年报大修或改建年度</t>
  </si>
  <si>
    <t>实地桩号</t>
  </si>
  <si>
    <t>老桩号</t>
  </si>
  <si>
    <t>2市州</t>
  </si>
  <si>
    <t>10实施里程</t>
  </si>
  <si>
    <t>20工程分类</t>
  </si>
  <si>
    <r>
      <rPr>
        <sz val="11"/>
        <color rgb="FF000000"/>
        <rFont val="Calibri"/>
        <charset val="134"/>
      </rPr>
      <t>31</t>
    </r>
    <r>
      <rPr>
        <sz val="11"/>
        <color indexed="8"/>
        <rFont val="宋体"/>
        <charset val="134"/>
      </rPr>
      <t>部省</t>
    </r>
  </si>
  <si>
    <r>
      <rPr>
        <sz val="11"/>
        <color rgb="FF000000"/>
        <rFont val="Calibri"/>
        <charset val="134"/>
      </rPr>
      <t>37</t>
    </r>
    <r>
      <rPr>
        <sz val="11"/>
        <color indexed="8"/>
        <rFont val="宋体"/>
        <charset val="134"/>
      </rPr>
      <t>组成类型</t>
    </r>
  </si>
  <si>
    <r>
      <rPr>
        <sz val="11"/>
        <color rgb="FF000000"/>
        <rFont val="Calibri"/>
        <charset val="134"/>
      </rPr>
      <t>37</t>
    </r>
    <r>
      <rPr>
        <sz val="11"/>
        <color indexed="8"/>
        <rFont val="宋体"/>
        <charset val="134"/>
      </rPr>
      <t>组成类型（细分）</t>
    </r>
  </si>
  <si>
    <t>总计</t>
  </si>
  <si>
    <r>
      <rPr>
        <b/>
        <sz val="11"/>
        <color indexed="8"/>
        <rFont val="宋体"/>
        <charset val="134"/>
      </rPr>
      <t>计划申报</t>
    </r>
    <r>
      <rPr>
        <b/>
        <sz val="11"/>
        <color indexed="8"/>
        <rFont val="Calibri"/>
        <charset val="134"/>
      </rPr>
      <t xml:space="preserve"> </t>
    </r>
    <r>
      <rPr>
        <b/>
        <sz val="11"/>
        <color indexed="8"/>
        <rFont val="宋体"/>
        <charset val="134"/>
      </rPr>
      <t>汇总</t>
    </r>
  </si>
  <si>
    <t>中,次</t>
  </si>
  <si>
    <t>大中修</t>
  </si>
  <si>
    <t>铣刨重铺</t>
  </si>
  <si>
    <t>2026年对接核定项目</t>
  </si>
  <si>
    <t>省公路事务中心</t>
  </si>
  <si>
    <t>2022年中修（G106线1695.800-1696.050）；2013年大修（G106线1717.000-1718.000）；</t>
  </si>
  <si>
    <r>
      <rPr>
        <sz val="10"/>
        <rFont val="Times New Roman"/>
        <charset val="134"/>
      </rPr>
      <t xml:space="preserve">G106 1695.8-1696.05 0.05km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</si>
  <si>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G106 1716.769-1717.019 0.05km 中修 2022第1批</t>
  </si>
  <si>
    <t>打折</t>
  </si>
  <si>
    <r>
      <rPr>
        <sz val="11"/>
        <color rgb="FF000000"/>
        <rFont val="Calibri"/>
        <charset val="134"/>
      </rPr>
      <t>2026</t>
    </r>
    <r>
      <rPr>
        <sz val="11"/>
        <color rgb="FF000000"/>
        <rFont val="宋体"/>
        <charset val="134"/>
      </rPr>
      <t>年对接核定项目</t>
    </r>
  </si>
  <si>
    <r>
      <rPr>
        <b/>
        <sz val="11"/>
        <color indexed="8"/>
        <rFont val="宋体"/>
        <charset val="134"/>
      </rPr>
      <t>计划调整</t>
    </r>
    <r>
      <rPr>
        <b/>
        <sz val="11"/>
        <color indexed="8"/>
        <rFont val="Calibri"/>
        <charset val="134"/>
      </rPr>
      <t xml:space="preserve"> </t>
    </r>
    <r>
      <rPr>
        <b/>
        <sz val="11"/>
        <color indexed="8"/>
        <rFont val="宋体"/>
        <charset val="134"/>
      </rPr>
      <t>汇总</t>
    </r>
  </si>
  <si>
    <t>望城区</t>
  </si>
  <si>
    <t>S101</t>
  </si>
  <si>
    <t>中</t>
  </si>
  <si>
    <r>
      <rPr>
        <sz val="11"/>
        <color rgb="FF000000"/>
        <rFont val="宋体"/>
        <charset val="134"/>
      </rPr>
      <t>随着地铁四号线工程项目的深入推进，</t>
    </r>
    <r>
      <rPr>
        <sz val="11"/>
        <color indexed="8"/>
        <rFont val="Calibri"/>
        <charset val="134"/>
      </rPr>
      <t>S101</t>
    </r>
    <r>
      <rPr>
        <sz val="11"/>
        <color indexed="8"/>
        <rFont val="宋体"/>
        <charset val="134"/>
      </rPr>
      <t>线</t>
    </r>
    <r>
      <rPr>
        <sz val="11"/>
        <color indexed="8"/>
        <rFont val="Calibri"/>
        <charset val="134"/>
      </rPr>
      <t>K16.29-K17.52</t>
    </r>
    <r>
      <rPr>
        <sz val="11"/>
        <color indexed="8"/>
        <rFont val="宋体"/>
        <charset val="134"/>
      </rPr>
      <t>段局部路段已变为地铁施工区域，且长时间内将无法进行薄层罩面施工，强行实施薄层罩面难以确保实施路段连续及施工质量，同时也极易造成不利的社会舆情，申请取消该段薄层罩面计划。</t>
    </r>
  </si>
  <si>
    <t>计划调整项目</t>
  </si>
  <si>
    <r>
      <rPr>
        <sz val="11"/>
        <color rgb="FF000000"/>
        <rFont val="Calibri"/>
        <charset val="134"/>
      </rPr>
      <t>2026</t>
    </r>
    <r>
      <rPr>
        <sz val="11"/>
        <color indexed="8"/>
        <rFont val="宋体"/>
        <charset val="134"/>
      </rPr>
      <t>年第一批资金计划下达该路段预防性养护任务，因地铁施工，申请取消计划，本次扣减补助资金</t>
    </r>
    <r>
      <rPr>
        <sz val="11"/>
        <color rgb="FF000000"/>
        <rFont val="Calibri"/>
        <charset val="134"/>
      </rPr>
      <t>118</t>
    </r>
    <r>
      <rPr>
        <sz val="11"/>
        <color indexed="8"/>
        <rFont val="宋体"/>
        <charset val="134"/>
      </rPr>
      <t>万元。</t>
    </r>
  </si>
  <si>
    <r>
      <rPr>
        <sz val="10"/>
        <rFont val="Times New Roman"/>
        <charset val="134"/>
      </rPr>
      <t xml:space="preserve">S101 16.29-17.52 1.23km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</si>
  <si>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1"/>
        <color rgb="FF000000"/>
        <rFont val="Calibri"/>
        <charset val="134"/>
      </rPr>
      <t>2026</t>
    </r>
    <r>
      <rPr>
        <sz val="11"/>
        <color indexed="8"/>
        <rFont val="宋体"/>
        <charset val="134"/>
      </rPr>
      <t>年对接核定项目，</t>
    </r>
    <r>
      <rPr>
        <sz val="11"/>
        <color rgb="FF000000"/>
        <rFont val="Calibri"/>
        <charset val="134"/>
      </rPr>
      <t>2021</t>
    </r>
    <r>
      <rPr>
        <sz val="11"/>
        <color indexed="8"/>
        <rFont val="宋体"/>
        <charset val="134"/>
      </rPr>
      <t>年提前实施，不打折</t>
    </r>
  </si>
  <si>
    <t>2022年中修（G106线1749.797-1750.000）；2018年中修（G106线1732.696-1758.379）；2017年大修（G106线1777.000-1778.000）；</t>
  </si>
  <si>
    <r>
      <rPr>
        <sz val="10"/>
        <rFont val="Times New Roman"/>
        <charset val="134"/>
      </rPr>
      <t xml:space="preserve">G106 1749.797-1750 0.203km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</si>
  <si>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G106 1750-1756.797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</si>
  <si>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G106 1776-1776.203 0.203km 中修 2022第1批</t>
  </si>
  <si>
    <t>G106 1776.203-1783 1km 中修 2022第1批</t>
  </si>
  <si>
    <t>G106 1774.522-1779.522 1.203km 预防性养护 2018第1批</t>
  </si>
  <si>
    <t>G106 1776-1778 1.203km 大修 2016第1批</t>
  </si>
  <si>
    <t>G106 1777-1778 0.203km 大修 2017第1批</t>
  </si>
  <si>
    <t>2022年中修（G106线1761.100-1767.181）；2019年大修（G106线1765.781-1767.181）；</t>
  </si>
  <si>
    <t>G106 1761.1-1767.181 1km 中修 2022第1批</t>
  </si>
  <si>
    <r>
      <rPr>
        <sz val="10"/>
        <rFont val="Times New Roman"/>
        <charset val="134"/>
      </rPr>
      <t xml:space="preserve">G106 1765.781-1767.181 1km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</si>
  <si>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G106 1776.203-1783 0.797km 中修 2022第1批</t>
  </si>
  <si>
    <t>G106 1783-1784.811 0.203km 中修 2022第1批</t>
  </si>
  <si>
    <t>G106 1783-1784.808 0.203km 大修 2020第2批</t>
  </si>
  <si>
    <t>G106 1782-1783 0.797km 大修 2017第1批</t>
  </si>
  <si>
    <t>次</t>
  </si>
  <si>
    <t>2022年中修（G106线1769.532-1771.532）；2017年大修（G106线1796.000-1798.000）；</t>
  </si>
  <si>
    <r>
      <rPr>
        <sz val="10"/>
        <rFont val="Times New Roman"/>
        <charset val="134"/>
      </rPr>
      <t xml:space="preserve">G106 1769.532-1771.532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</si>
  <si>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G106 1796-1798 1km 中修 2022第1批</t>
  </si>
  <si>
    <t>G106 1794.983-1798.151 1km 中修 2018第1批</t>
  </si>
  <si>
    <t>G106 1796-1798 1km 大修 2016第2批</t>
  </si>
  <si>
    <t>2022年中修（G106线1769.532-1771.532）；2021年中修（G106线1771.797-1772.797）；2017年大修（G106线1796.000-1798.000）；</t>
  </si>
  <si>
    <r>
      <rPr>
        <sz val="10"/>
        <rFont val="Times New Roman"/>
        <charset val="134"/>
      </rPr>
      <t xml:space="preserve">G106 1769.532-1771.532 0.532km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</si>
  <si>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G106 1771.797-1772.797 0.203km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2批</t>
    </r>
  </si>
  <si>
    <t>G106 1796-1798 0.797km 中修 2022第1批</t>
  </si>
  <si>
    <t>G106 1798-1799 0.203km 中修 2021第2批</t>
  </si>
  <si>
    <t>G106 1794.983-1798.151 0.948km 中修 2018第1批</t>
  </si>
  <si>
    <t>G106 1796-1798 0.797km 大修 2016第2批</t>
  </si>
  <si>
    <t>G106 1798-1799 0.203km 大修 2016第1批</t>
  </si>
  <si>
    <t>2022年中修（G106线1772.532-1772.797）；2021年中修（G106线1771.797-1772.797）；2017年大修（G106线1799.000-1803.255）；</t>
  </si>
  <si>
    <r>
      <rPr>
        <sz val="10"/>
        <rFont val="Times New Roman"/>
        <charset val="134"/>
      </rPr>
      <t xml:space="preserve">G106 1771.797-1772.797 0.797km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</si>
  <si>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G106 1772.797-1777.235 0.203km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</si>
  <si>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G106 1798-1799 0.797km 中修 2021第2批</t>
  </si>
  <si>
    <t>G106 1798-1799 0.797km 大修 2016第1批</t>
  </si>
  <si>
    <t>G106 1799-1803.47 0.203km 大修 2016第2批</t>
  </si>
  <si>
    <t>2022年中修（G106线1772.797-1777.235）；2017年大修（G106线1799.000-1803.255）；</t>
  </si>
  <si>
    <t>G106 1772.797-1777.235 1km 中修 2022第1批</t>
  </si>
  <si>
    <t>G106 1799.265-1803.47 0.938km 中修 2022第1批</t>
  </si>
  <si>
    <t>G106 1799-1803.47 1km 大修 2016第2批</t>
  </si>
  <si>
    <t>差</t>
  </si>
  <si>
    <t>2023年中修（G106线1785.000-1786.000）；2013年大修（G106线1808.054-1814.000）；</t>
  </si>
  <si>
    <t>G106 1785-1786 1km 中修 2023第2批</t>
  </si>
  <si>
    <t>接G106 1810.841-1811.235 0km 中修 2024第2批</t>
  </si>
  <si>
    <t>G106 1811.235-1812.235 1km 中修 2023第2批</t>
  </si>
  <si>
    <t>接G106 1812.235-1813.235 0km 中修 2024第2批</t>
  </si>
  <si>
    <t>G106 1808.054-1813.509 1km 大修 2013第2批</t>
  </si>
  <si>
    <t>2022年中修（G106线1795.000-1797.500）；2018年中修（G106线1794.983-1798.151）；2014年大修（G106线1813.509-1824.171）；</t>
  </si>
  <si>
    <r>
      <rPr>
        <sz val="10"/>
        <rFont val="Times New Roman"/>
        <charset val="134"/>
      </rPr>
      <t xml:space="preserve">G106 1795-1797.5 1.5km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</si>
  <si>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G106 1796.1-1801.1 0.4km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</si>
  <si>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>G106 1821.235-1823.735 1.5km 中修 2022第4批</t>
  </si>
  <si>
    <t>G106 1822.335-1827.335 0.4km 预防性养护 2019第2批</t>
  </si>
  <si>
    <t>G106 1813.509-1824.171 1.5km 大修 2014第1批</t>
  </si>
  <si>
    <t>接G106 1819.235-1821.235 0km 大修 2025第2批</t>
  </si>
  <si>
    <t>次,差</t>
  </si>
  <si>
    <t>2017年大修（S320线16.000-43.000）；</t>
  </si>
  <si>
    <t>S320 16-43 1km 大修 2017第2批</t>
  </si>
  <si>
    <t>S320 27.623-29.623 0.035km 大修 2025第2批</t>
  </si>
  <si>
    <t>“白加黑”（100）</t>
  </si>
  <si>
    <r>
      <rPr>
        <sz val="11"/>
        <color rgb="FF000000"/>
        <rFont val="宋体"/>
        <charset val="134"/>
      </rPr>
      <t>该路段年报数据为沥青混凝土路面，实际为水泥路面。申请实施水泥路面大修</t>
    </r>
    <r>
      <rPr>
        <sz val="11"/>
        <color indexed="8"/>
        <rFont val="Calibri"/>
        <charset val="134"/>
      </rPr>
      <t>“</t>
    </r>
    <r>
      <rPr>
        <sz val="11"/>
        <color indexed="8"/>
        <rFont val="宋体"/>
        <charset val="134"/>
      </rPr>
      <t>白加黑</t>
    </r>
    <r>
      <rPr>
        <sz val="11"/>
        <color indexed="8"/>
        <rFont val="Calibri"/>
        <charset val="134"/>
      </rPr>
      <t>”</t>
    </r>
    <r>
      <rPr>
        <sz val="11"/>
        <color indexed="8"/>
        <rFont val="宋体"/>
        <charset val="134"/>
      </rPr>
      <t>改造：旧路病害处治</t>
    </r>
    <r>
      <rPr>
        <sz val="11"/>
        <color indexed="8"/>
        <rFont val="Calibri"/>
        <charset val="134"/>
      </rPr>
      <t>+</t>
    </r>
    <r>
      <rPr>
        <sz val="11"/>
        <color indexed="8"/>
        <rFont val="宋体"/>
        <charset val="134"/>
      </rPr>
      <t>防裂措施</t>
    </r>
    <r>
      <rPr>
        <sz val="11"/>
        <color indexed="8"/>
        <rFont val="Calibri"/>
        <charset val="134"/>
      </rPr>
      <t>+</t>
    </r>
    <r>
      <rPr>
        <sz val="11"/>
        <color indexed="8"/>
        <rFont val="宋体"/>
        <charset val="134"/>
      </rPr>
      <t>不小于</t>
    </r>
    <r>
      <rPr>
        <sz val="11"/>
        <color indexed="8"/>
        <rFont val="Calibri"/>
        <charset val="134"/>
      </rPr>
      <t>5cm</t>
    </r>
    <r>
      <rPr>
        <sz val="11"/>
        <color indexed="8"/>
        <rFont val="宋体"/>
        <charset val="134"/>
      </rPr>
      <t>沥青砼面层</t>
    </r>
    <r>
      <rPr>
        <sz val="11"/>
        <color indexed="8"/>
        <rFont val="Calibri"/>
        <charset val="134"/>
      </rPr>
      <t>+</t>
    </r>
    <r>
      <rPr>
        <sz val="11"/>
        <color indexed="8"/>
        <rFont val="宋体"/>
        <charset val="134"/>
      </rPr>
      <t>不小于</t>
    </r>
    <r>
      <rPr>
        <sz val="11"/>
        <color indexed="8"/>
        <rFont val="Calibri"/>
        <charset val="134"/>
      </rPr>
      <t>3cm</t>
    </r>
    <r>
      <rPr>
        <sz val="11"/>
        <color indexed="8"/>
        <rFont val="宋体"/>
        <charset val="134"/>
      </rPr>
      <t>改性沥青砼面层。实施改造后移交城管。</t>
    </r>
  </si>
  <si>
    <t>2026年对接核定项目，新增</t>
  </si>
  <si>
    <t>2026年对接核定项目，新增，该路段年报数据为沥青混凝土路面，实际为水泥路面。实施改造后移交城管。</t>
  </si>
  <si>
    <t>申请2026年第一批资金计划中G107线，K1797-K1798，剩余20%补助</t>
  </si>
  <si>
    <r>
      <rPr>
        <sz val="11"/>
        <color rgb="FF000000"/>
        <rFont val="Calibri"/>
        <charset val="134"/>
      </rPr>
      <t xml:space="preserve">2026 </t>
    </r>
    <r>
      <rPr>
        <sz val="11"/>
        <color indexed="8"/>
        <rFont val="宋体"/>
        <charset val="134"/>
      </rPr>
      <t>年第一批资金下达项目</t>
    </r>
    <r>
      <rPr>
        <sz val="11"/>
        <color rgb="FF000000"/>
        <rFont val="Calibri"/>
        <charset val="134"/>
      </rPr>
      <t xml:space="preserve"> 2026 </t>
    </r>
    <r>
      <rPr>
        <sz val="11"/>
        <color indexed="8"/>
        <rFont val="宋体"/>
        <charset val="134"/>
      </rPr>
      <t>年资金不应打折，原系数取值有误。前期测算误将</t>
    </r>
    <r>
      <rPr>
        <sz val="11"/>
        <color rgb="FF000000"/>
        <rFont val="Calibri"/>
        <charset val="134"/>
      </rPr>
      <t xml:space="preserve"> 2021 </t>
    </r>
    <r>
      <rPr>
        <sz val="11"/>
        <color indexed="8"/>
        <rFont val="宋体"/>
        <charset val="134"/>
      </rPr>
      <t>年中修工程按</t>
    </r>
    <r>
      <rPr>
        <sz val="11"/>
        <color rgb="FF000000"/>
        <rFont val="Calibri"/>
        <charset val="134"/>
      </rPr>
      <t xml:space="preserve"> 0.8 </t>
    </r>
    <r>
      <rPr>
        <sz val="11"/>
        <color indexed="8"/>
        <rFont val="宋体"/>
        <charset val="134"/>
      </rPr>
      <t>系数折算，申请补齐</t>
    </r>
    <r>
      <rPr>
        <sz val="11"/>
        <color rgb="FF000000"/>
        <rFont val="Calibri"/>
        <charset val="134"/>
      </rPr>
      <t xml:space="preserve"> 0.2 </t>
    </r>
    <r>
      <rPr>
        <sz val="11"/>
        <color indexed="8"/>
        <rFont val="宋体"/>
        <charset val="134"/>
      </rPr>
      <t>折算对应的资金差额。</t>
    </r>
  </si>
  <si>
    <t>2026年中修（G107线1797.000-1798.000）；2021年中修（G107线1797.000-1798.000）；</t>
  </si>
  <si>
    <r>
      <rPr>
        <sz val="10"/>
        <rFont val="Times New Roman"/>
        <charset val="134"/>
      </rPr>
      <t xml:space="preserve">G107 1797-1798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</si>
  <si>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G107 1797-1798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</si>
  <si>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接G107 1700.672-1703.672 0km 大修 2020第2批</t>
  </si>
  <si>
    <t>G107 1703.672-1704.672 1km 中修 2021第1批</t>
  </si>
  <si>
    <t>接G107 1704.672-1705.396 0km 大修 2020第2批</t>
  </si>
  <si>
    <t>良</t>
  </si>
  <si>
    <t>申请2026年第一批资金计划中G107线，K1806-K1806.238，剩余20%补助</t>
  </si>
  <si>
    <r>
      <rPr>
        <sz val="11"/>
        <color rgb="FF000000"/>
        <rFont val="Calibri"/>
        <charset val="134"/>
      </rPr>
      <t xml:space="preserve">2026 </t>
    </r>
    <r>
      <rPr>
        <sz val="11"/>
        <color rgb="FF000000"/>
        <rFont val="宋体"/>
        <charset val="134"/>
      </rPr>
      <t>年第一批资金下达项目</t>
    </r>
    <r>
      <rPr>
        <sz val="11"/>
        <color rgb="FF000000"/>
        <rFont val="Calibri"/>
        <charset val="134"/>
      </rPr>
      <t xml:space="preserve"> 2026 </t>
    </r>
    <r>
      <rPr>
        <sz val="11"/>
        <color rgb="FF000000"/>
        <rFont val="宋体"/>
        <charset val="134"/>
      </rPr>
      <t>年资金不应打折，原系数取值有误。前期测算误将</t>
    </r>
    <r>
      <rPr>
        <sz val="11"/>
        <color rgb="FF000000"/>
        <rFont val="Calibri"/>
        <charset val="134"/>
      </rPr>
      <t xml:space="preserve"> 2021 </t>
    </r>
    <r>
      <rPr>
        <sz val="11"/>
        <color rgb="FF000000"/>
        <rFont val="宋体"/>
        <charset val="134"/>
      </rPr>
      <t>年中修工程按</t>
    </r>
    <r>
      <rPr>
        <sz val="11"/>
        <color rgb="FF000000"/>
        <rFont val="Calibri"/>
        <charset val="134"/>
      </rPr>
      <t xml:space="preserve"> 0.8 </t>
    </r>
    <r>
      <rPr>
        <sz val="11"/>
        <color rgb="FF000000"/>
        <rFont val="宋体"/>
        <charset val="134"/>
      </rPr>
      <t>系数折算，申请补齐</t>
    </r>
    <r>
      <rPr>
        <sz val="11"/>
        <color rgb="FF000000"/>
        <rFont val="Calibri"/>
        <charset val="134"/>
      </rPr>
      <t xml:space="preserve"> 0.2 </t>
    </r>
    <r>
      <rPr>
        <sz val="11"/>
        <color rgb="FF000000"/>
        <rFont val="宋体"/>
        <charset val="134"/>
      </rPr>
      <t>折算对应的资金差额。</t>
    </r>
  </si>
  <si>
    <t>2026年中修（G107线1806.000-1807.000）；2021年中修（G107线1806.000-1808.238）；</t>
  </si>
  <si>
    <t>G107 1806-1808.238 2.238km 中修 2021第1批</t>
  </si>
  <si>
    <r>
      <rPr>
        <sz val="10"/>
        <rFont val="Times New Roman"/>
        <charset val="134"/>
      </rPr>
      <t xml:space="preserve">G107 1806-1807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</si>
  <si>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G107 1807-1808.238 1.238km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</si>
  <si>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接G107 1709.672-1712.672 0km 大修 2020第2批</t>
  </si>
  <si>
    <t>G107 1712.672-1714.91 2.238km 中修 2021第1批</t>
  </si>
  <si>
    <t>接G107 1714.91-1718.5 0km 预防性养护 2020第2批</t>
  </si>
  <si>
    <t>新增项目</t>
  </si>
  <si>
    <t>路况差，市州申报新纳入项目</t>
  </si>
  <si>
    <t>2022年中修（G240线1870.002-1872.627）；</t>
  </si>
  <si>
    <r>
      <rPr>
        <sz val="10"/>
        <rFont val="Times New Roman"/>
        <charset val="134"/>
      </rPr>
      <t xml:space="preserve">G240 1870.002-1872.627 2.625km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</si>
  <si>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S314 22.845-20.22 -2.625km 中修 2022第1批</t>
  </si>
  <si>
    <t>S314 20.245-22.845 2.6km 中修 2011第2批</t>
  </si>
  <si>
    <t>罩面</t>
  </si>
  <si>
    <t>旧路病害处治</t>
  </si>
  <si>
    <t>2022年中修（G240线1876.850-1881.000）；</t>
  </si>
  <si>
    <r>
      <rPr>
        <sz val="10"/>
        <rFont val="Times New Roman"/>
        <charset val="134"/>
      </rPr>
      <t xml:space="preserve">G240 1876.85-1881 4.15km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</si>
  <si>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接S314 16.248-15.218 0km 中修 2024第2批</t>
  </si>
  <si>
    <t>S314 15.218-11.068 -4.15km 中修 2022第1批</t>
  </si>
  <si>
    <t>接S314 11.068-9.068 0km 预防性养护 2021第2批</t>
  </si>
  <si>
    <t>G240 1883-1885 2km 预防性养护 2022第1批</t>
  </si>
  <si>
    <t>S314 9.068-7.068 -2km 预防性养护 2022第1批</t>
  </si>
  <si>
    <t>2022年中修（G322线1337.000-1337.157）；2017年大修（G322线51.000-52.804）；</t>
  </si>
  <si>
    <t>G322 1337-1337.157 0.157km 中修 2022第1批</t>
  </si>
  <si>
    <t>G322 52.795-52.952 0.157km 中修 2022第1批</t>
  </si>
  <si>
    <t>接G322 52.952-53.795 0km 中修 2022第1批</t>
  </si>
  <si>
    <t>G322 51-52.804 0.009km 大修 2017第1批</t>
  </si>
  <si>
    <t>G322 52.804-54.704 0.148km 大修 2012第1批</t>
  </si>
  <si>
    <t>2022年中修（G322线1337.157-1338.000）；</t>
  </si>
  <si>
    <t>G322 1337.157-1338 0.843km 中修 2022第1批</t>
  </si>
  <si>
    <t>接G322 52.795-52.952 0km 中修 2022第1批</t>
  </si>
  <si>
    <t>G322 52.952-53.795 0.843km 中修 2022第1批</t>
  </si>
  <si>
    <t>接G322 53.795-55.046 0km 中修 2023第2批</t>
  </si>
  <si>
    <t>G322 52.804-54.704 0.843km 大修 2012第1批</t>
  </si>
  <si>
    <t>2022年中修（G322线1342.000-1342.568）；</t>
  </si>
  <si>
    <t>G322 1342-1342.568 0.568km 中修 2022第1批</t>
  </si>
  <si>
    <t>接G322 57.79-57.795 0km 中修 2024第2批</t>
  </si>
  <si>
    <t>G322 57.795-58.363 0.568km 中修 2022第1批</t>
  </si>
  <si>
    <t>接G322 58.363-58.5 0km 中修 2022第1批</t>
  </si>
  <si>
    <t>G322 55.3-58.5 0.568km 中修 2015第1批</t>
  </si>
  <si>
    <t>2022年中修（G322线1342.568-1342.705）；</t>
  </si>
  <si>
    <t>G322 1342.568-1342.705 0.137km 中修 2022第1批</t>
  </si>
  <si>
    <r>
      <rPr>
        <sz val="10"/>
        <rFont val="Times New Roman"/>
        <charset val="134"/>
      </rPr>
      <t xml:space="preserve">G322 1342.705-1345.448 2.743km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</si>
  <si>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接G322 57.795-58.363 0km 中修 2022第1批</t>
  </si>
  <si>
    <t>G322 58.363-58.5 0.137km 中修 2022第1批</t>
  </si>
  <si>
    <t>G322 58.5-61.243 2.743km 中修 2022第1批</t>
  </si>
  <si>
    <t>G322 55.3-58.5 0.137km 中修 2015第1批</t>
  </si>
  <si>
    <t>2020年中修（G320线1424.495-1426.187）；</t>
  </si>
  <si>
    <r>
      <rPr>
        <sz val="10"/>
        <rFont val="Times New Roman"/>
        <charset val="134"/>
      </rPr>
      <t xml:space="preserve">G320 1424.495-1426.187 0.187km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</si>
  <si>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接G320 1390.692-1391.706 0km 中修 2020第2批</t>
  </si>
  <si>
    <t>G320 1389-1390.692 0.187km 中修 2020第1批</t>
  </si>
  <si>
    <t>G320 1389-1395 0.187km 大修 2013第1批</t>
  </si>
  <si>
    <t>2020年中修（G320线1426.187-1427.201）；2013年大修（G320线1313.084-1463.000）；</t>
  </si>
  <si>
    <r>
      <rPr>
        <sz val="10"/>
        <rFont val="Times New Roman"/>
        <charset val="134"/>
      </rPr>
      <t xml:space="preserve">G320 1426.187-1427.201 0.813km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</si>
  <si>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>G320 1390.692-1391.706 0.813km 中修 2020第2批</t>
  </si>
  <si>
    <t>接G320 1389-1390.692 0km 中修 2020第1批</t>
  </si>
  <si>
    <t>G320 1389-1395 0.813km 大修 2013第1批</t>
  </si>
  <si>
    <t>多锤头碎石化后加铺（220）</t>
  </si>
  <si>
    <t>2013年大修（S219线106.300-160.000）；</t>
  </si>
  <si>
    <t>接S219 159.3-162.394 0km 中修 2024第6批</t>
  </si>
  <si>
    <t>多锤头碎石化后加铺（190）</t>
  </si>
  <si>
    <r>
      <rPr>
        <sz val="11"/>
        <color rgb="FF000000"/>
        <rFont val="宋体"/>
        <charset val="134"/>
      </rPr>
      <t>本段为</t>
    </r>
    <r>
      <rPr>
        <sz val="11"/>
        <color indexed="8"/>
        <rFont val="Calibri"/>
        <charset val="134"/>
      </rPr>
      <t>2026</t>
    </r>
    <r>
      <rPr>
        <sz val="11"/>
        <color indexed="8"/>
        <rFont val="宋体"/>
        <charset val="134"/>
      </rPr>
      <t>年第三批国省道养护资金计划，路面结构形式为就地冷再生</t>
    </r>
    <r>
      <rPr>
        <sz val="11"/>
        <color indexed="8"/>
        <rFont val="Calibri"/>
        <charset val="134"/>
      </rPr>
      <t>+8cmATB+4cm</t>
    </r>
    <r>
      <rPr>
        <sz val="11"/>
        <color indexed="8"/>
        <rFont val="宋体"/>
        <charset val="134"/>
      </rPr>
      <t>面层，经现场取芯原旧路面实际为旧水泥砼路面加铺沥青砼面层（白加黑方案），鉴于该实际情况只能铣刨旧沥青砼面层，特申请在</t>
    </r>
    <r>
      <rPr>
        <sz val="11"/>
        <color indexed="8"/>
        <rFont val="Calibri"/>
        <charset val="134"/>
      </rPr>
      <t>2026</t>
    </r>
    <r>
      <rPr>
        <sz val="11"/>
        <color indexed="8"/>
        <rFont val="宋体"/>
        <charset val="134"/>
      </rPr>
      <t>年第四批计划中调整为旧路病害处治</t>
    </r>
    <r>
      <rPr>
        <sz val="11"/>
        <color indexed="8"/>
        <rFont val="Calibri"/>
        <charset val="134"/>
      </rPr>
      <t>+</t>
    </r>
    <r>
      <rPr>
        <sz val="11"/>
        <color indexed="8"/>
        <rFont val="宋体"/>
        <charset val="134"/>
      </rPr>
      <t>多锤头碎石化</t>
    </r>
    <r>
      <rPr>
        <sz val="11"/>
        <color indexed="8"/>
        <rFont val="Calibri"/>
        <charset val="134"/>
      </rPr>
      <t>+10cmATB</t>
    </r>
    <r>
      <rPr>
        <sz val="11"/>
        <color indexed="8"/>
        <rFont val="宋体"/>
        <charset val="134"/>
      </rPr>
      <t>沥青碎石</t>
    </r>
    <r>
      <rPr>
        <sz val="11"/>
        <color indexed="8"/>
        <rFont val="Calibri"/>
        <charset val="134"/>
      </rPr>
      <t>+5cm</t>
    </r>
    <r>
      <rPr>
        <sz val="11"/>
        <color indexed="8"/>
        <rFont val="宋体"/>
        <charset val="134"/>
      </rPr>
      <t>沥青砼面层。</t>
    </r>
  </si>
  <si>
    <t>省厅计划下达原路面结构为沥青路面，实际路面为水泥路面，本次仅修正原路面结构和处置方案信息，补助单价及 2026 年第三批已扣减 73 万元资金不作调整。</t>
  </si>
  <si>
    <t>2026年大修（S248线52.113-53.837）；2018年中修（S248线37.080-52.138）；</t>
  </si>
  <si>
    <t>S248 52.113-53.837 1.724km 大修 2026第1批</t>
  </si>
  <si>
    <t>2020年大修（G240线1501.980-1503.980）；</t>
  </si>
  <si>
    <r>
      <rPr>
        <sz val="10"/>
        <rFont val="Times New Roman"/>
        <charset val="134"/>
      </rPr>
      <t xml:space="preserve">G240 1501.98-1503.98 0.02km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</si>
  <si>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S306 140.691-142.691 0.023km 大修 2020第1批</t>
  </si>
  <si>
    <t>S306 142-147 1km 大修 2015第1批</t>
  </si>
  <si>
    <t>S308 146.215-148.57 0.983km 大修 2021第2批</t>
  </si>
  <si>
    <t>S308 148.57-150.576 2.006km 大修 2021第2批</t>
  </si>
  <si>
    <t>S308 145-150 2.413km 中修 2011第1批</t>
  </si>
  <si>
    <t>为保证中修路段连续性，本路段为长链路段</t>
  </si>
  <si>
    <t>接S308 148.57-150.576 0km 大修 2021第2批</t>
  </si>
  <si>
    <t>2020年大修（G536线97.000-98.000）；</t>
  </si>
  <si>
    <r>
      <rPr>
        <sz val="10"/>
        <rFont val="Times New Roman"/>
        <charset val="134"/>
      </rPr>
      <t xml:space="preserve">G536 97-98 1km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</si>
  <si>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G536 98-99 1km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</si>
  <si>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S308 180.122-181.122 0.282km 大修 2020第1批</t>
  </si>
  <si>
    <t>S308 181.122-182.122 1km 大修 2020第1批</t>
  </si>
  <si>
    <t>S308 182.122-183.122 0.718km 大修 2020第1批</t>
  </si>
  <si>
    <t>无</t>
  </si>
  <si>
    <t>G207 2243.1-2249.1 1km 大修 2015第1批</t>
  </si>
  <si>
    <t>上行方向</t>
  </si>
  <si>
    <r>
      <rPr>
        <sz val="10"/>
        <rFont val="Times New Roman"/>
        <charset val="134"/>
      </rPr>
      <t xml:space="preserve">G207 2888.586-2926.785 2.65km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</si>
  <si>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>G207 2319.5-2357.699 2.65km 预防性养护 2019第2批</t>
  </si>
  <si>
    <t>G207 2326.275-2327.275 1km 预防性养护 2018第1批</t>
  </si>
  <si>
    <t>G207 2888.586-2926.785 0.62km 预防性养护 2019第2批</t>
  </si>
  <si>
    <t>G207 2319.5-2357.699 0.62km 预防性养护 2019第2批</t>
  </si>
  <si>
    <t>G207 2888.586-2926.785 0.38km 预防性养护 2019第2批</t>
  </si>
  <si>
    <t>G207 2319.5-2357.699 0.38km 预防性养护 2019第2批</t>
  </si>
  <si>
    <r>
      <rPr>
        <sz val="10"/>
        <rFont val="Times New Roman"/>
        <charset val="134"/>
      </rPr>
      <t xml:space="preserve">G207 2888.586-2926.785 1km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</si>
  <si>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>G207 2319.5-2357.699 1km 预防性养护 2019第2批</t>
  </si>
  <si>
    <t>2013年大修（S305线40.000-143.000）；</t>
  </si>
  <si>
    <r>
      <rPr>
        <sz val="10"/>
        <rFont val="Times New Roman"/>
        <charset val="134"/>
      </rPr>
      <t xml:space="preserve">G241 2033.903-2049.039 1km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</si>
  <si>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S305 46-49 1km 大修 2013第1批</t>
  </si>
  <si>
    <t>经查该路段2017年未安排大修计划，折扣系数：1。申请路面结构处置方案调整的项目，方案调整核心原因：1.大幅降低路面标高，若按原方案施工，路面整体抬高厚度较大，将导致道路沿线居民区、商铺、乡村支路、交叉路口出入口与主干道形成较大高差，严重影响沿线群众生产生活。2.缩短交叉路口接线长度，降低工程配套成本。3.优化简化施工工序，有效压缩施工周期。4.规避施工阻工风险，保障工程平稳推进。</t>
  </si>
  <si>
    <t>原方案多锤头碎石化后加铺(220)计划下达单价210，申请调整为ATB（190）</t>
  </si>
  <si>
    <t>2026年大修（G207线2952.000-2956.500）；</t>
  </si>
  <si>
    <r>
      <rPr>
        <sz val="10"/>
        <rFont val="Times New Roman"/>
        <charset val="134"/>
      </rPr>
      <t xml:space="preserve">G207 2952-2956.5 4.5km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</si>
  <si>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接G207 2381.523-2382.914 0km 大修 2021第1批</t>
  </si>
  <si>
    <t>G207 2386.914-2389.914 0.5km 预防性养护 2019第2批</t>
  </si>
  <si>
    <t>经查，折扣系数：1。申请路面结构处置方案调整的项目，方案调整核心原因：1.大幅降低路面标高，若按原方案施工，路面整体抬高厚度较大，将导致道路沿线居民区、商铺、乡村支路、交叉路口出入口与主干道形成较大高差，严重影响沿线群众生产生活。2.缩短交叉路口接线长度，降低工程配套成本。3.优化简化施工工序，有效压缩施工周期。4.规避施工阻工风险，保障工程平稳推进。</t>
  </si>
  <si>
    <t>2026年大修（G207线2956.500-2960.000）；2017年大修（G207线2389.000-2390.000）；</t>
  </si>
  <si>
    <r>
      <rPr>
        <sz val="10"/>
        <rFont val="Times New Roman"/>
        <charset val="134"/>
      </rPr>
      <t xml:space="preserve">G207 2957-2960 3km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</si>
  <si>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G207 2956.5-2960 3.5km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</si>
  <si>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G207 2386.914-2389.914 2.5km 预防性养护 2019第2批</t>
  </si>
  <si>
    <t>G207 2389-2390 1km 大修 2017第1批</t>
  </si>
  <si>
    <t>次,中</t>
  </si>
  <si>
    <t>经查，该路段2017年未安排大修计划，折扣系数：1，申请补助资金60万元</t>
  </si>
  <si>
    <t>申请路面结构处置方案调整的项目，方案调整核心原因：1.大幅降低路面标高，若按原方案施工，路面整体抬高厚度较大，将导致道路沿线居民区、商铺、乡村支路、交叉路口出入口与主干道形成较大高差，严重影响沿线群众生产生活。2.缩短交叉路口接线长度，降低工程配套成本。3.优化简化施工工序，有效压缩施工周期。4.规避施工阻工风险，保障工程平稳推进。</t>
  </si>
  <si>
    <t>2026年大修（G207线2963.000-2965.151）；</t>
  </si>
  <si>
    <r>
      <rPr>
        <sz val="10"/>
        <rFont val="Times New Roman"/>
        <charset val="134"/>
      </rPr>
      <t xml:space="preserve">G207 2963-2965.151 2.151km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</si>
  <si>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接G207 2396.096-2399.096 0km 大修 2020第3批</t>
  </si>
  <si>
    <t>G207 2393-2394 0.055km 预防性养护 2018第1批</t>
  </si>
  <si>
    <t>G207 2406-2409 0.914km 预防性养护 2018第1批</t>
  </si>
  <si>
    <r>
      <rPr>
        <sz val="11"/>
        <color rgb="FF000000"/>
        <rFont val="Calibri"/>
        <charset val="134"/>
      </rPr>
      <t>2021</t>
    </r>
    <r>
      <rPr>
        <sz val="11"/>
        <color indexed="8"/>
        <rFont val="宋体"/>
        <charset val="134"/>
      </rPr>
      <t>年迎国检路段，不打折</t>
    </r>
    <r>
      <rPr>
        <sz val="11"/>
        <color indexed="8"/>
        <rFont val="Calibri"/>
        <charset val="134"/>
      </rPr>
      <t>,</t>
    </r>
    <r>
      <rPr>
        <sz val="11"/>
        <color indexed="8"/>
        <rFont val="宋体"/>
        <charset val="134"/>
      </rPr>
      <t>申请补助资金</t>
    </r>
    <r>
      <rPr>
        <sz val="11"/>
        <color indexed="8"/>
        <rFont val="Calibri"/>
        <charset val="134"/>
      </rPr>
      <t>89</t>
    </r>
    <r>
      <rPr>
        <sz val="11"/>
        <color indexed="8"/>
        <rFont val="宋体"/>
        <charset val="134"/>
      </rPr>
      <t>万元</t>
    </r>
  </si>
  <si>
    <t>2022年中修（G234线2040.000-2041.000）；2013年大修（S204线0.000-71.000）；</t>
  </si>
  <si>
    <t>G234 2040-2041 1km 中修 2022第1批</t>
  </si>
  <si>
    <t>S204 11.058-12.058 0.9km 中修 2022第1批</t>
  </si>
  <si>
    <t>S204 12.058-13.058 0.1km 中修 2022第1批</t>
  </si>
  <si>
    <t>2021年迎国检路段，不打折，申请补助资金89万元</t>
  </si>
  <si>
    <t>2022年中修（G234线2048.000-2049.000）；2013年大修（S204线0.000-71.000）；</t>
  </si>
  <si>
    <t>G234 2048-2049 1km 中修 2022第1批</t>
  </si>
  <si>
    <t>S204 19.058-20.058 0.9km 中修 2022第1批</t>
  </si>
  <si>
    <t>S204 20.058-21.058 0.1km 中修 2022第1批</t>
  </si>
  <si>
    <t>2022年中修（G234线2049.000-2050.000）；2013年大修（S204线0.000-71.000）；</t>
  </si>
  <si>
    <r>
      <rPr>
        <sz val="10"/>
        <rFont val="Times New Roman"/>
        <charset val="134"/>
      </rPr>
      <t xml:space="preserve">G234 2049-2050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</si>
  <si>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S204 20.058-21.058 0.9km 中修 2022第1批</t>
  </si>
  <si>
    <t>2022年中修（G234线2058.000-2059.000）；2013年大修（S204线0.000-71.000）；</t>
  </si>
  <si>
    <t>G234 2058-2059 1km 中修 2022第1批</t>
  </si>
  <si>
    <t>S204 29.058-30.058 0.9km 中修 2022第1批</t>
  </si>
  <si>
    <t>S204 30.058-31.058 0.1km 中修 2022第1批</t>
  </si>
  <si>
    <t>2022年中修（G234线2059.000-2060.000）；2013年大修（S204线0.000-71.000）；</t>
  </si>
  <si>
    <r>
      <rPr>
        <sz val="10"/>
        <rFont val="Times New Roman"/>
        <charset val="134"/>
      </rPr>
      <t xml:space="preserve">G234 2059-2060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</si>
  <si>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S204 30.058-31.058 0.9km 中修 2022第1批</t>
  </si>
  <si>
    <t>2023年中修（G234线2061.000-2062.000）；2013年大修（S204线0.000-71.000）；</t>
  </si>
  <si>
    <r>
      <rPr>
        <sz val="10"/>
        <rFont val="Times New Roman"/>
        <charset val="134"/>
      </rPr>
      <t xml:space="preserve">G234 2061-2062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</si>
  <si>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S204 32.058-33.058 0.9km 中修 2022第1批</t>
  </si>
  <si>
    <t>S204 33.058-34.058 0.1km 中修 2022第1批</t>
  </si>
  <si>
    <t>2023年中修（G234线2062.000-2063.000）；2013年大修（S204线0.000-71.000）；</t>
  </si>
  <si>
    <r>
      <rPr>
        <sz val="10"/>
        <rFont val="Times New Roman"/>
        <charset val="134"/>
      </rPr>
      <t xml:space="preserve">G234 2062-2063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</si>
  <si>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S204 33.058-34.058 0.9km 中修 2022第1批</t>
  </si>
  <si>
    <t>S204 34.058-35.058 0.1km 中修 2022第1批</t>
  </si>
  <si>
    <t>2023年中修（G234线2063.000-2064.000）；2013年大修（S204线0.000-71.000）；</t>
  </si>
  <si>
    <t>G234 2063-2064 1km 中修 2022第1批</t>
  </si>
  <si>
    <t>S204 34.058-35.058 0.9km 中修 2022第1批</t>
  </si>
  <si>
    <t>S204 35.058-36.058 0.1km 中修 2023第2批</t>
  </si>
  <si>
    <t>2023年中修（G234线2065.000-2066.000）；2013年大修（S204线0.000-71.000）；</t>
  </si>
  <si>
    <t>G234 2065-2066 1km 中修 2022第1批</t>
  </si>
  <si>
    <t>S204 36.058-37.058 0.9km 中修 2022第1批</t>
  </si>
  <si>
    <t>S204 37.058-37.958 0.1km 中修 2022第1批</t>
  </si>
  <si>
    <t>2023年中修（G234线2066.000-2066.900）；2020年大修（G234线2066.900-2069.792）；2013年大修（S204线0.000-71.000）；</t>
  </si>
  <si>
    <r>
      <rPr>
        <sz val="10"/>
        <rFont val="Times New Roman"/>
        <charset val="134"/>
      </rPr>
      <t xml:space="preserve">G234 2066-2066.9 0.9km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</si>
  <si>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S204 37.058-37.958 0.8km 中修 2022第1批</t>
  </si>
  <si>
    <t>S223</t>
  </si>
  <si>
    <t>S206</t>
  </si>
  <si>
    <t>2026年大修（S223线226.379-226.730）；</t>
  </si>
  <si>
    <r>
      <rPr>
        <sz val="10"/>
        <rFont val="Times New Roman"/>
        <charset val="134"/>
      </rPr>
      <t xml:space="preserve">S223 226.379-226.73 0.351km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</si>
  <si>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2026年大修（S223线226.730-228.000）；</t>
  </si>
  <si>
    <r>
      <rPr>
        <sz val="10"/>
        <rFont val="Times New Roman"/>
        <charset val="134"/>
      </rPr>
      <t xml:space="preserve">S223 226.73-228 1.27km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</si>
  <si>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接S206 34.079-37.969 0km 大修 2021第1批</t>
  </si>
  <si>
    <t>2015年大修（X101线0.000-8.100）；</t>
  </si>
  <si>
    <t>G234 2640.003-2640.02 0.017km 路面改善 2022第5批</t>
  </si>
  <si>
    <t>接X101 0-5.434 0km 大修 2013第1批</t>
  </si>
  <si>
    <t>2017年大修（S212线43.000-47.000）；</t>
  </si>
  <si>
    <t>S212 40-43 0.612km 大修 2015第1批</t>
  </si>
  <si>
    <t>S212 43-47 0.388km 大修 2017第1批</t>
  </si>
  <si>
    <t>接S212 43.388-46.388 0km 中修 2025第2批</t>
  </si>
  <si>
    <t>S212 43-47 0.262km 大修 2017第1批</t>
  </si>
  <si>
    <t>S212 47-49 0.419km 大修 2015第1批</t>
  </si>
  <si>
    <t>1967/2015</t>
  </si>
  <si>
    <t>2015年大修（S212线47.000-49.000）；</t>
  </si>
  <si>
    <t>S212 47-49 0.319km 大修 2015第1批</t>
  </si>
  <si>
    <t>2016年大修（S212线49.000-50.000）；</t>
  </si>
  <si>
    <t>S212 47-49 0.262km 大修 2015第1批</t>
  </si>
  <si>
    <t>2016年大修（S212线70.500-72.500）；</t>
  </si>
  <si>
    <t>2019年大修（G322线1167.432-1168.332）；</t>
  </si>
  <si>
    <r>
      <rPr>
        <sz val="10"/>
        <rFont val="Times New Roman"/>
        <charset val="134"/>
      </rPr>
      <t xml:space="preserve">G322 1167.432-1168.332 0.019km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</si>
  <si>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S320 83.9-84.8 0.019km 大修 2019第1批</t>
  </si>
  <si>
    <t>就地冷再生（水泥）后加铺</t>
  </si>
  <si>
    <t>2022年中修（G357线993.305-993.321）；2020年中修（G357线993.305-993.321）；</t>
  </si>
  <si>
    <r>
      <rPr>
        <sz val="10"/>
        <rFont val="Times New Roman"/>
        <charset val="134"/>
      </rPr>
      <t xml:space="preserve">G357 993.305-993.321 0.016km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批</t>
    </r>
  </si>
  <si>
    <t>S322 202.83-202.846 0.016km 中修 2022第4批</t>
  </si>
  <si>
    <t>S322 195.74-203.74 0.679km 大修 2012第1批</t>
  </si>
  <si>
    <t>2013年大修（S322线220.687-225.900）；</t>
  </si>
  <si>
    <t>S322 220.687-225.204 1km 大修 2013第2批</t>
  </si>
  <si>
    <t>2019年大修（G357线1075.854-1076.987）；</t>
  </si>
  <si>
    <r>
      <rPr>
        <sz val="10"/>
        <rFont val="Times New Roman"/>
        <charset val="134"/>
      </rPr>
      <t xml:space="preserve">G357 1075.854-1076.987 0.146km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</si>
  <si>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2014年大修（X051线0.000-5.000）；</t>
  </si>
  <si>
    <t>X051 0-5 1km 大修 2014第1批</t>
  </si>
  <si>
    <t>2020年中修（G319线1648.000-1649.000）；</t>
  </si>
  <si>
    <t>G319 1647.805-1648.021 0.021km 中修 2019第1批</t>
  </si>
  <si>
    <r>
      <rPr>
        <sz val="10"/>
        <rFont val="Times New Roman"/>
        <charset val="134"/>
      </rPr>
      <t xml:space="preserve">G319 1648-1649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批</t>
    </r>
  </si>
  <si>
    <t>接G319 1429.485-1429.979 0km 中修 2023第3批</t>
  </si>
  <si>
    <t>G319 1429.784-1430 0.021km 中修 2019第1批</t>
  </si>
  <si>
    <t>接G319 1430.979-1431.979 0km 中修 2023第3批</t>
  </si>
  <si>
    <t>G319 1429.979-1430.979 1km 中修 2020第3批</t>
  </si>
  <si>
    <t>G319 1430-1431 0.979km 大修 2013第1批</t>
  </si>
  <si>
    <t>2013年大修（G320线1617.000-1726.000）；</t>
  </si>
  <si>
    <t>接G320 1666-1667 0km 中修 2020第3批</t>
  </si>
  <si>
    <t>G320 1665.6-1666.7 0.4km 中修 2011第1批</t>
  </si>
  <si>
    <t>2020年中修（G320线1694.000-1697.000）；2013年大修（G320线1617.000-1726.000）；</t>
  </si>
  <si>
    <t>G320 1694-1697 1km 中修 2020第3批</t>
  </si>
  <si>
    <t>接G320 1671-1672 0km 中修 2023第3批</t>
  </si>
  <si>
    <t>接G320 1671-1671.364 0km 中修 2020第2批</t>
  </si>
  <si>
    <t>G320 1668-1671 1km 中修 2020第3批</t>
  </si>
  <si>
    <t>2022年中修（G320线1716.000-1717.000）；2013年大修（G320线1617.000-1726.000）；</t>
  </si>
  <si>
    <r>
      <rPr>
        <sz val="10"/>
        <rFont val="Times New Roman"/>
        <charset val="134"/>
      </rPr>
      <t xml:space="preserve">G320 1716-1717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</si>
  <si>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接G320 1688-1690 0km 中修 2020第2批</t>
  </si>
  <si>
    <t>接G320 1689-1690 0km 中修 2023第3批</t>
  </si>
  <si>
    <t>G320 1690-1691.681 1km 中修 2022第1批</t>
  </si>
  <si>
    <t>2021年中修（G320线1717.000-1719.000）；2013年大修（G320线1617.000-1726.000）；</t>
  </si>
  <si>
    <t>G320 1717-1719 1km 中修 2021第2批</t>
  </si>
  <si>
    <t>接G320 1690-1691.681 0km 中修 2022第1批</t>
  </si>
  <si>
    <t>G320 1691.681-1693.681 1km 中修 2021第2批</t>
  </si>
  <si>
    <t>2022年中修（G320线1719.000-1720.560）；2013年大修（G320线1617.000-1726.000）；</t>
  </si>
  <si>
    <r>
      <rPr>
        <sz val="10"/>
        <rFont val="Times New Roman"/>
        <charset val="134"/>
      </rPr>
      <t xml:space="preserve">G320 1719-1720.56 1.56km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</si>
  <si>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G320 1691.681-1693.681 0.3km 中修 2021第2批</t>
  </si>
  <si>
    <t>G320 1693.681-1695.241 1.56km 中修 2022第1批</t>
  </si>
  <si>
    <t>接G320 1693.681-1695.241 0km 中修 2022第1批</t>
  </si>
  <si>
    <t>接G320 1696.681-1697.681 0km 中修 2022第1批</t>
  </si>
  <si>
    <t>2022年中修（G320线1729.900-1734.911）；2021年中修（G320线1728.300-1729.900）；2014年大修（G320线1703.498-1710.000）；</t>
  </si>
  <si>
    <r>
      <rPr>
        <sz val="10"/>
        <rFont val="Times New Roman"/>
        <charset val="134"/>
      </rPr>
      <t xml:space="preserve">G320 1728.3-1729.9 0.9km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</si>
  <si>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r>
      <rPr>
        <sz val="10"/>
        <rFont val="Times New Roman"/>
        <charset val="134"/>
      </rPr>
      <t xml:space="preserve">G320 1729.9-1734.911 0.1km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</si>
  <si>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G320 1702.67-1704.27 0.589km 中修 2021第1批</t>
  </si>
  <si>
    <t>G320 1704.581-1709.592 0.1km 中修 2022第1批</t>
  </si>
  <si>
    <t>G320 1703.498-1710 1km 大修 2014第1批</t>
  </si>
  <si>
    <t>2022年中修（G320线1729.900-1734.911）；2014年大修（G320线1703.498-1710.000）；</t>
  </si>
  <si>
    <t>G320 1729.9-1734.911 0.911km 中修 2022第1批</t>
  </si>
  <si>
    <t>G320 1704.581-1709.592 0.911km 中修 2022第1批</t>
  </si>
  <si>
    <t>接G320 1709.592-1709.681 0km 中修 2022第1批</t>
  </si>
  <si>
    <t>G320 1703.498-1710 0.911km 大修 2014第1批</t>
  </si>
  <si>
    <t>2022年中修（G320线1734.911-1735.000）；2015年大修（G320线1710.000-1711.000）；</t>
  </si>
  <si>
    <r>
      <rPr>
        <sz val="10"/>
        <rFont val="Times New Roman"/>
        <charset val="134"/>
      </rPr>
      <t xml:space="preserve">G320 1734.911-1735 0.089km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2022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</si>
  <si>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接G320 1704.581-1709.592 0km 中修 2022第1批</t>
  </si>
  <si>
    <t>G320 1709.592-1709.681 0.089km 中修 2022第1批</t>
  </si>
  <si>
    <t>G320 1703.498-1710 0.408km 大修 2014第1批</t>
  </si>
  <si>
    <t>G320 1710-1711 0.32km 大修 2015第1批</t>
  </si>
  <si>
    <t>2021年中修（G320线1745.000-1746.300）；2013年大修（G320线1617.000-1726.000）；</t>
  </si>
  <si>
    <r>
      <rPr>
        <sz val="10"/>
        <rFont val="Times New Roman"/>
        <charset val="134"/>
      </rPr>
      <t xml:space="preserve">G320 1745-1746.3 1km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</si>
  <si>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G320 1719.37-1720.67 0.989km 中修 2021第1批</t>
  </si>
  <si>
    <t>G320 1715-1724 1km 大修 2013第1批</t>
  </si>
  <si>
    <t>G320 1717.979-1719.979 0.298km 预防性养护 2018第1批</t>
  </si>
  <si>
    <t>2020/2021</t>
  </si>
  <si>
    <t>2021年中修（G320线1747.350-1749.245）；2013年大修（G320线1617.000-1726.000）；</t>
  </si>
  <si>
    <t>G320 1746.55-1747.35 0.35km 中修 2020第1批</t>
  </si>
  <si>
    <r>
      <rPr>
        <sz val="10"/>
        <rFont val="Times New Roman"/>
        <charset val="134"/>
      </rPr>
      <t xml:space="preserve">G320 1747.35-1749.245 0.65km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2021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</si>
  <si>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G320 1721.72-1723.615 0.961km 中修 2021第1批</t>
  </si>
  <si>
    <t>G320 1720.92-1721.72 0.039km 中修 2020第1批</t>
  </si>
  <si>
    <r>
      <rPr>
        <sz val="11"/>
        <color rgb="FF000000"/>
        <rFont val="宋体"/>
        <charset val="134"/>
      </rPr>
      <t>多锤头碎石化后加铺（</t>
    </r>
    <r>
      <rPr>
        <sz val="11"/>
        <color indexed="8"/>
        <rFont val="Calibri"/>
        <charset val="134"/>
      </rPr>
      <t>220</t>
    </r>
    <r>
      <rPr>
        <sz val="11"/>
        <color indexed="8"/>
        <rFont val="宋体"/>
        <charset val="134"/>
      </rPr>
      <t>）</t>
    </r>
  </si>
  <si>
    <r>
      <rPr>
        <sz val="10"/>
        <rFont val="Times New Roman"/>
        <charset val="134"/>
      </rPr>
      <t xml:space="preserve">G536 340.711-359.314 1km </t>
    </r>
    <r>
      <rPr>
        <sz val="10"/>
        <rFont val="宋体"/>
        <charset val="134"/>
      </rPr>
      <t>预防性养护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</si>
  <si>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 xml:space="preserve">对接会同意不打折项目
</t>
  </si>
  <si>
    <t>2026年对接核定项目,对接会同意不打折项目</t>
  </si>
  <si>
    <t>2019年大修（G207线3055.975-3058.945）；</t>
  </si>
  <si>
    <r>
      <rPr>
        <sz val="10"/>
        <rFont val="Times New Roman"/>
        <charset val="134"/>
      </rPr>
      <t xml:space="preserve">G207 3055.975-3058.945 0.556km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</si>
  <si>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G207 2491.054-2493.054 0.556km 大修 2018第1批</t>
  </si>
  <si>
    <t>基层施工工艺变更为ATB，单价由220变为190</t>
  </si>
  <si>
    <t>2026年大修（G207线3073.000-3075.000）；</t>
  </si>
  <si>
    <r>
      <rPr>
        <sz val="10"/>
        <rFont val="Times New Roman"/>
        <charset val="134"/>
      </rPr>
      <t xml:space="preserve">G207 3073-3075 2km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</si>
  <si>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接G207 2504.312-2506.312 0km 大修 2022第1批</t>
  </si>
  <si>
    <t xml:space="preserve">基层施工工艺变更为ATB，单价由220变为190
</t>
  </si>
  <si>
    <t>2026年大修（G207线3076.000-3076.720）；</t>
  </si>
  <si>
    <t>G207 3076-3076.72 0.72km 大修 2026第1批</t>
  </si>
  <si>
    <t xml:space="preserve">基层施工工艺变更为ATB，单价由220变为190
</t>
  </si>
  <si>
    <t>2026年大修（G207线3076.720-3078.900）；</t>
  </si>
  <si>
    <t>G207 3076.72-3078.9 2.18km 大修 2026第1批</t>
  </si>
  <si>
    <t>差,次</t>
  </si>
  <si>
    <t>2019年大修（G207线3081.000-3081.895）；</t>
  </si>
  <si>
    <r>
      <rPr>
        <sz val="10"/>
        <rFont val="Times New Roman"/>
        <charset val="134"/>
      </rPr>
      <t xml:space="preserve">G207 3081-3081.895 0.895km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2019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</si>
  <si>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G207 2514.213-2515.108 0.796km 大修 2019第1批</t>
  </si>
  <si>
    <t>G207 2513-2514.404 0.092km 大修 2018第1批</t>
  </si>
  <si>
    <t>G207 2514.404-2514.756 0.352km 大修 2018第1批</t>
  </si>
  <si>
    <t>G207 2514.756-2514.8 0.044km 大修 2018第1批</t>
  </si>
  <si>
    <r>
      <rPr>
        <sz val="11"/>
        <color rgb="FF000000"/>
        <rFont val="Calibri"/>
        <charset val="134"/>
      </rPr>
      <t>G234</t>
    </r>
    <r>
      <rPr>
        <sz val="11"/>
        <color indexed="8"/>
        <rFont val="宋体"/>
        <charset val="134"/>
      </rPr>
      <t>线</t>
    </r>
    <r>
      <rPr>
        <sz val="11"/>
        <color indexed="8"/>
        <rFont val="Calibri"/>
        <charset val="134"/>
      </rPr>
      <t>K2278+800-K2283+744</t>
    </r>
    <r>
      <rPr>
        <sz val="11"/>
        <color indexed="8"/>
        <rFont val="宋体"/>
        <charset val="134"/>
      </rPr>
      <t>段于</t>
    </r>
    <r>
      <rPr>
        <sz val="11"/>
        <color indexed="8"/>
        <rFont val="Calibri"/>
        <charset val="134"/>
      </rPr>
      <t>2023</t>
    </r>
    <r>
      <rPr>
        <sz val="11"/>
        <color indexed="8"/>
        <rFont val="宋体"/>
        <charset val="134"/>
      </rPr>
      <t>年实施大修，大修完后；</t>
    </r>
    <r>
      <rPr>
        <sz val="11"/>
        <color indexed="8"/>
        <rFont val="Calibri"/>
        <charset val="134"/>
      </rPr>
      <t>2024</t>
    </r>
    <r>
      <rPr>
        <sz val="11"/>
        <color indexed="8"/>
        <rFont val="宋体"/>
        <charset val="134"/>
      </rPr>
      <t>年，</t>
    </r>
    <r>
      <rPr>
        <sz val="11"/>
        <color indexed="8"/>
        <rFont val="Calibri"/>
        <charset val="134"/>
      </rPr>
      <t>G234</t>
    </r>
    <r>
      <rPr>
        <sz val="11"/>
        <color indexed="8"/>
        <rFont val="宋体"/>
        <charset val="134"/>
      </rPr>
      <t>线实施改线，原Y100线与原G234线轨迹进行了对调，致使我中心2025年申报的G234线K2279-K2281段中修项目，被认为2023年已实施大修。实际当前G234线K2279-K2281段（改线后路段）于2019年完工后，至今未开展修复养护工作，根据相关养护标准，该路段折算系数应按1.0计算。</t>
    </r>
  </si>
  <si>
    <r>
      <rPr>
        <sz val="11"/>
        <color rgb="FF000000"/>
        <rFont val="宋体"/>
        <charset val="134"/>
      </rPr>
      <t>本项目折算系数按</t>
    </r>
    <r>
      <rPr>
        <sz val="11"/>
        <color indexed="8"/>
        <rFont val="Calibri"/>
        <charset val="134"/>
      </rPr>
      <t xml:space="preserve"> 1.0 </t>
    </r>
    <r>
      <rPr>
        <sz val="11"/>
        <color rgb="FF000000"/>
        <rFont val="宋体"/>
        <charset val="134"/>
      </rPr>
      <t>计取，</t>
    </r>
    <r>
      <rPr>
        <sz val="11"/>
        <color indexed="8"/>
        <rFont val="Calibri"/>
        <charset val="134"/>
      </rPr>
      <t xml:space="preserve">2026 </t>
    </r>
    <r>
      <rPr>
        <sz val="11"/>
        <color rgb="FF000000"/>
        <rFont val="宋体"/>
        <charset val="134"/>
      </rPr>
      <t>年第一批</t>
    </r>
    <r>
      <rPr>
        <sz val="11"/>
        <color indexed="8"/>
        <rFont val="Calibri"/>
        <charset val="134"/>
      </rPr>
      <t xml:space="preserve"> 0.6 </t>
    </r>
    <r>
      <rPr>
        <sz val="11"/>
        <color rgb="FF000000"/>
        <rFont val="宋体"/>
        <charset val="134"/>
      </rPr>
      <t>系数打折不合理，申请补齐</t>
    </r>
    <r>
      <rPr>
        <sz val="11"/>
        <color indexed="8"/>
        <rFont val="Calibri"/>
        <charset val="134"/>
      </rPr>
      <t xml:space="preserve"> 0.4 </t>
    </r>
    <r>
      <rPr>
        <sz val="11"/>
        <color rgb="FF000000"/>
        <rFont val="宋体"/>
        <charset val="134"/>
      </rPr>
      <t>对应资金。因</t>
    </r>
    <r>
      <rPr>
        <sz val="11"/>
        <color indexed="8"/>
        <rFont val="Calibri"/>
        <charset val="134"/>
      </rPr>
      <t xml:space="preserve"> G234 </t>
    </r>
    <r>
      <rPr>
        <sz val="11"/>
        <color rgb="FF000000"/>
        <rFont val="宋体"/>
        <charset val="134"/>
      </rPr>
      <t>改线、原</t>
    </r>
    <r>
      <rPr>
        <sz val="11"/>
        <color indexed="8"/>
        <rFont val="Calibri"/>
        <charset val="134"/>
      </rPr>
      <t xml:space="preserve"> G234 </t>
    </r>
    <r>
      <rPr>
        <sz val="11"/>
        <color rgb="FF000000"/>
        <rFont val="宋体"/>
        <charset val="134"/>
      </rPr>
      <t>与</t>
    </r>
    <r>
      <rPr>
        <sz val="11"/>
        <color indexed="8"/>
        <rFont val="Calibri"/>
        <charset val="134"/>
      </rPr>
      <t xml:space="preserve"> Y100 </t>
    </r>
    <r>
      <rPr>
        <sz val="11"/>
        <color rgb="FF000000"/>
        <rFont val="宋体"/>
        <charset val="134"/>
      </rPr>
      <t>线轨迹互换，2026 年第一批资金计划审核时 G234 K2279-K2281 中修项目被误判为 2023 年大修；改线后该段 2019 年完工，未实施修复养护，按标准折算系数取 1.0。</t>
    </r>
  </si>
  <si>
    <t>2026年中修（G234线2279.000-2281.000）；</t>
  </si>
  <si>
    <t>G234 2278.8-2283.744 2km 大修 2023第3批</t>
  </si>
  <si>
    <r>
      <rPr>
        <sz val="10"/>
        <rFont val="Times New Roman"/>
        <charset val="134"/>
      </rPr>
      <t xml:space="preserve">G234 2279-2281 2km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</si>
  <si>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冷水江市</t>
  </si>
  <si>
    <t>S312</t>
  </si>
  <si>
    <t>就地冷再生（泡沫沥青）后加铺</t>
  </si>
  <si>
    <t>8-9cm泡沫沥青再生层</t>
  </si>
  <si>
    <t>原计划变更，因原技术方案工程质量无法保证</t>
  </si>
  <si>
    <t>原就地冷再生（水泥）后加铺（215）调整为“旧路面病害处治+8厘米泡沫沥青就地冷再生+5厘米改性沥青砼面层”（140）</t>
  </si>
  <si>
    <t>2025年大修（G354线625.500-628.202）；2013年大修（S312线115.300-125.152）；</t>
  </si>
  <si>
    <r>
      <rPr>
        <sz val="10"/>
        <rFont val="Times New Roman"/>
        <charset val="134"/>
      </rPr>
      <t xml:space="preserve">G354 625.5-628.202 2.702km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2025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批</t>
    </r>
  </si>
  <si>
    <t>接S312 114.876-118.376 0km 大修 2024第2批</t>
  </si>
  <si>
    <t>S312 104.9-148 2.702km 中修 2011第1批</t>
  </si>
  <si>
    <t>S312 115.3-125.152 2.702km 大修 2013第1批</t>
  </si>
  <si>
    <t>此段2025年下达了计划未实施，现需进行计划变更，因原技术方案工程质量无法保证。</t>
  </si>
  <si>
    <t>2026年大修（G354线628.202-632.500）；2014年大修（S312线121.100-128.239）；</t>
  </si>
  <si>
    <r>
      <rPr>
        <sz val="10"/>
        <rFont val="Times New Roman"/>
        <charset val="134"/>
      </rPr>
      <t xml:space="preserve">G354 628.202-632.5 4.298km </t>
    </r>
    <r>
      <rPr>
        <sz val="10"/>
        <rFont val="宋体"/>
        <charset val="134"/>
      </rPr>
      <t>大修</t>
    </r>
    <r>
      <rPr>
        <sz val="10"/>
        <rFont val="Times New Roman"/>
        <charset val="134"/>
      </rPr>
      <t xml:space="preserve"> 2026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批</t>
    </r>
  </si>
  <si>
    <t>S312 104.9-148 4.298km 中修 2011第1批</t>
  </si>
  <si>
    <t>S312 115.3-125.152 4.074km 大修 2013第1批</t>
  </si>
  <si>
    <t>S312 121.1-128.239 4.276km 大修 2014第1批</t>
  </si>
  <si>
    <t>S312 125.152-128.239 0.224km 大修 2013第2批</t>
  </si>
  <si>
    <t>接S312 125.376-130.151 0km 中修 2025第2批</t>
  </si>
  <si>
    <t>就地冷再生（水泥）加铺</t>
  </si>
  <si>
    <t>该路段2025年下达了中修变更大修计划未实施，现因原技术方案工程质量无法保证。</t>
  </si>
  <si>
    <t>2025年第二批中修铣刨重铺（70），2025年第六批调整为大修（215），现调整为“旧路面病害处治+20厘米全厚式就地冷再生+8厘米ATB沥青碎石+4厘米改性沥青砼面层”（180）</t>
  </si>
  <si>
    <t>2025年大修（G354线632.500-635.625）；2014年大修（S312线121.100-128.239）；</t>
  </si>
  <si>
    <r>
      <rPr>
        <sz val="10"/>
        <rFont val="Times New Roman"/>
        <charset val="134"/>
      </rPr>
      <t xml:space="preserve">G354 632.5-637.275 3.125km </t>
    </r>
    <r>
      <rPr>
        <sz val="10"/>
        <rFont val="宋体"/>
        <charset val="134"/>
      </rPr>
      <t>中修</t>
    </r>
    <r>
      <rPr>
        <sz val="10"/>
        <rFont val="Times New Roman"/>
        <charset val="134"/>
      </rPr>
      <t xml:space="preserve"> 2025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批</t>
    </r>
  </si>
  <si>
    <t>S312 104.9-148 3.125km 中修 2011第1批</t>
  </si>
  <si>
    <t>S312 121.1-128.239 2.863km 大修 2014第1批</t>
  </si>
  <si>
    <t>S312 125.152-128.239 2.863km 大修 2013第2批</t>
  </si>
  <si>
    <t>S312 128.239-129.21 0.262km 大修 2013第3批</t>
  </si>
  <si>
    <t>S312 125.376-130.151 3.125km 中修 2025第2批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</si>
</sst>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_ "/>
  </numFmts>
  <fonts count="53">
    <font>
      <sz val="11"/>
      <color indexed="8"/>
      <name val="Calibri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indexed="8"/>
      <name val="Calibri"/>
      <charset val="134"/>
    </font>
    <font>
      <b/>
      <sz val="11"/>
      <color indexed="8"/>
      <name val="宋体"/>
      <charset val="134"/>
    </font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CC66FF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b/>
      <sz val="2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indexed="8"/>
      <name val="方正小标宋_GBK"/>
      <charset val="134"/>
    </font>
    <font>
      <sz val="11"/>
      <color indexed="8"/>
      <name val="Times New Roman"/>
      <charset val="134"/>
    </font>
    <font>
      <sz val="22"/>
      <color indexed="8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3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9" borderId="1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0" borderId="22" applyNumberFormat="0" applyAlignment="0" applyProtection="0">
      <alignment vertical="center"/>
    </xf>
    <xf numFmtId="0" fontId="42" fillId="11" borderId="23" applyNumberFormat="0" applyAlignment="0" applyProtection="0">
      <alignment vertical="center"/>
    </xf>
    <xf numFmtId="0" fontId="43" fillId="11" borderId="22" applyNumberFormat="0" applyAlignment="0" applyProtection="0">
      <alignment vertical="center"/>
    </xf>
    <xf numFmtId="0" fontId="44" fillId="12" borderId="24" applyNumberFormat="0" applyAlignment="0" applyProtection="0">
      <alignment vertical="center"/>
    </xf>
    <xf numFmtId="0" fontId="45" fillId="0" borderId="25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0" fillId="0" borderId="0" applyFill="0" applyProtection="0"/>
  </cellStyleXfs>
  <cellXfs count="108">
    <xf numFmtId="0" fontId="0" fillId="0" borderId="0" xfId="0" applyFill="1" applyProtection="1"/>
    <xf numFmtId="0" fontId="0" fillId="2" borderId="0" xfId="0" applyFill="1" applyProtection="1"/>
    <xf numFmtId="0" fontId="0" fillId="3" borderId="0" xfId="0" applyFill="1" applyProtection="1"/>
    <xf numFmtId="0" fontId="1" fillId="0" borderId="0" xfId="0" applyFont="1" applyFill="1" applyAlignment="1" applyProtection="1">
      <alignment vertical="top"/>
    </xf>
    <xf numFmtId="0" fontId="2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0" fillId="5" borderId="5" xfId="0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0" fillId="4" borderId="2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1" fillId="5" borderId="0" xfId="0" applyFont="1" applyFill="1" applyAlignment="1" applyProtection="1">
      <alignment vertical="top"/>
    </xf>
    <xf numFmtId="0" fontId="8" fillId="5" borderId="0" xfId="0" applyFont="1" applyFill="1" applyAlignment="1" applyProtection="1">
      <alignment vertical="top"/>
    </xf>
    <xf numFmtId="0" fontId="2" fillId="0" borderId="7" xfId="0" applyFont="1" applyFill="1" applyBorder="1" applyAlignment="1" applyProtection="1">
      <alignment horizontal="center" vertical="center" wrapText="1"/>
    </xf>
    <xf numFmtId="0" fontId="9" fillId="6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0" fillId="7" borderId="0" xfId="0" applyFill="1" applyProtection="1"/>
    <xf numFmtId="0" fontId="2" fillId="7" borderId="0" xfId="0" applyFont="1" applyFill="1" applyProtection="1"/>
    <xf numFmtId="0" fontId="11" fillId="0" borderId="0" xfId="0" applyFont="1" applyAlignment="1">
      <alignment wrapText="1"/>
    </xf>
    <xf numFmtId="0" fontId="11" fillId="0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0" fillId="8" borderId="5" xfId="0" applyFill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vertical="top" wrapText="1"/>
    </xf>
    <xf numFmtId="0" fontId="11" fillId="3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Fill="1" applyProtection="1"/>
    <xf numFmtId="176" fontId="14" fillId="0" borderId="0" xfId="0" applyNumberFormat="1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8" fillId="0" borderId="0" xfId="0" applyFont="1" applyFill="1" applyProtection="1"/>
    <xf numFmtId="177" fontId="16" fillId="0" borderId="5" xfId="0" applyNumberFormat="1" applyFont="1" applyFill="1" applyBorder="1" applyAlignment="1" applyProtection="1">
      <alignment horizontal="center" vertical="center" wrapText="1"/>
    </xf>
    <xf numFmtId="178" fontId="0" fillId="0" borderId="0" xfId="0" applyNumberFormat="1" applyFill="1" applyProtection="1"/>
    <xf numFmtId="0" fontId="17" fillId="0" borderId="0" xfId="0" applyFont="1" applyFill="1" applyAlignment="1" applyProtection="1">
      <alignment horizontal="center" vertical="center"/>
    </xf>
    <xf numFmtId="178" fontId="17" fillId="0" borderId="0" xfId="0" applyNumberFormat="1" applyFont="1" applyFill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 wrapText="1"/>
    </xf>
    <xf numFmtId="178" fontId="18" fillId="0" borderId="8" xfId="0" applyNumberFormat="1" applyFont="1" applyFill="1" applyBorder="1" applyAlignment="1" applyProtection="1">
      <alignment horizontal="center" vertical="center"/>
    </xf>
    <xf numFmtId="178" fontId="18" fillId="0" borderId="9" xfId="0" applyNumberFormat="1" applyFont="1" applyFill="1" applyBorder="1" applyAlignment="1" applyProtection="1">
      <alignment horizontal="center" vertical="center" wrapText="1"/>
    </xf>
    <xf numFmtId="178" fontId="18" fillId="0" borderId="10" xfId="0" applyNumberFormat="1" applyFont="1" applyFill="1" applyBorder="1" applyAlignment="1" applyProtection="1">
      <alignment horizontal="center" vertical="center" wrapText="1"/>
    </xf>
    <xf numFmtId="178" fontId="19" fillId="0" borderId="11" xfId="0" applyNumberFormat="1" applyFont="1" applyFill="1" applyBorder="1" applyAlignment="1" applyProtection="1">
      <alignment horizontal="center" vertical="center" wrapText="1"/>
    </xf>
    <xf numFmtId="178" fontId="19" fillId="0" borderId="10" xfId="0" applyNumberFormat="1" applyFont="1" applyFill="1" applyBorder="1" applyAlignment="1" applyProtection="1">
      <alignment horizontal="center" vertical="center" wrapText="1"/>
    </xf>
    <xf numFmtId="0" fontId="19" fillId="0" borderId="10" xfId="49" applyFont="1" applyFill="1" applyBorder="1" applyAlignment="1" applyProtection="1">
      <alignment horizontal="center" vertical="center" wrapText="1"/>
    </xf>
    <xf numFmtId="0" fontId="19" fillId="0" borderId="3" xfId="49" applyFont="1" applyFill="1" applyBorder="1" applyAlignment="1" applyProtection="1">
      <alignment horizontal="center" vertical="center" wrapText="1"/>
    </xf>
    <xf numFmtId="178" fontId="19" fillId="0" borderId="3" xfId="49" applyNumberFormat="1" applyFont="1" applyFill="1" applyBorder="1" applyAlignment="1" applyProtection="1">
      <alignment horizontal="center" vertical="center" wrapText="1"/>
    </xf>
    <xf numFmtId="178" fontId="18" fillId="0" borderId="3" xfId="0" applyNumberFormat="1" applyFont="1" applyFill="1" applyBorder="1" applyAlignment="1" applyProtection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/>
    </xf>
    <xf numFmtId="178" fontId="20" fillId="0" borderId="3" xfId="0" applyNumberFormat="1" applyFont="1" applyFill="1" applyBorder="1" applyAlignment="1" applyProtection="1">
      <alignment horizontal="center" vertical="center" wrapText="1"/>
    </xf>
    <xf numFmtId="176" fontId="17" fillId="0" borderId="0" xfId="0" applyNumberFormat="1" applyFont="1" applyFill="1" applyAlignment="1" applyProtection="1">
      <alignment horizontal="center" vertical="center"/>
    </xf>
    <xf numFmtId="176" fontId="18" fillId="0" borderId="12" xfId="0" applyNumberFormat="1" applyFont="1" applyFill="1" applyBorder="1" applyAlignment="1" applyProtection="1">
      <alignment horizontal="center" vertical="center"/>
    </xf>
    <xf numFmtId="176" fontId="18" fillId="0" borderId="13" xfId="0" applyNumberFormat="1" applyFont="1" applyFill="1" applyBorder="1" applyAlignment="1" applyProtection="1">
      <alignment horizontal="center" vertical="center"/>
    </xf>
    <xf numFmtId="176" fontId="19" fillId="0" borderId="11" xfId="0" applyNumberFormat="1" applyFont="1" applyFill="1" applyBorder="1" applyAlignment="1" applyProtection="1">
      <alignment horizontal="center" vertical="center" wrapText="1"/>
    </xf>
    <xf numFmtId="176" fontId="19" fillId="0" borderId="10" xfId="0" applyNumberFormat="1" applyFont="1" applyFill="1" applyBorder="1" applyAlignment="1" applyProtection="1">
      <alignment horizontal="center" vertical="center" wrapText="1"/>
    </xf>
    <xf numFmtId="176" fontId="20" fillId="0" borderId="3" xfId="0" applyNumberFormat="1" applyFont="1" applyFill="1" applyBorder="1" applyAlignment="1" applyProtection="1">
      <alignment horizontal="center" vertical="center" wrapText="1"/>
    </xf>
    <xf numFmtId="176" fontId="18" fillId="0" borderId="14" xfId="0" applyNumberFormat="1" applyFont="1" applyFill="1" applyBorder="1" applyAlignment="1" applyProtection="1">
      <alignment horizontal="center" vertical="center"/>
    </xf>
    <xf numFmtId="0" fontId="21" fillId="0" borderId="15" xfId="0" applyFont="1" applyFill="1" applyBorder="1" applyAlignment="1" applyProtection="1">
      <alignment horizontal="center" vertical="center" wrapText="1"/>
    </xf>
    <xf numFmtId="178" fontId="19" fillId="0" borderId="16" xfId="0" applyNumberFormat="1" applyFont="1" applyFill="1" applyBorder="1" applyAlignment="1" applyProtection="1">
      <alignment horizontal="center" vertical="center" wrapText="1"/>
    </xf>
    <xf numFmtId="0" fontId="22" fillId="0" borderId="15" xfId="0" applyFont="1" applyFill="1" applyBorder="1" applyAlignment="1" applyProtection="1">
      <alignment horizontal="center" vertical="center" wrapText="1"/>
    </xf>
    <xf numFmtId="0" fontId="23" fillId="0" borderId="3" xfId="0" applyFont="1" applyFill="1" applyBorder="1" applyAlignment="1" applyProtection="1">
      <alignment horizontal="center" vertical="center" wrapText="1"/>
    </xf>
    <xf numFmtId="0" fontId="24" fillId="0" borderId="0" xfId="0" applyFont="1" applyFill="1" applyProtection="1"/>
    <xf numFmtId="0" fontId="25" fillId="0" borderId="0" xfId="0" applyFont="1" applyFill="1" applyProtection="1"/>
    <xf numFmtId="178" fontId="14" fillId="0" borderId="0" xfId="0" applyNumberFormat="1" applyFont="1" applyFill="1" applyAlignment="1" applyProtection="1">
      <alignment horizontal="left" vertical="center"/>
    </xf>
    <xf numFmtId="0" fontId="26" fillId="0" borderId="0" xfId="0" applyFont="1" applyFill="1" applyAlignment="1" applyProtection="1">
      <alignment horizontal="center" vertical="center"/>
    </xf>
    <xf numFmtId="178" fontId="26" fillId="0" borderId="0" xfId="0" applyNumberFormat="1" applyFont="1" applyFill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178" fontId="27" fillId="0" borderId="17" xfId="0" applyNumberFormat="1" applyFont="1" applyFill="1" applyBorder="1" applyAlignment="1" applyProtection="1">
      <alignment horizontal="center" vertical="center" wrapText="1"/>
    </xf>
    <xf numFmtId="178" fontId="27" fillId="0" borderId="8" xfId="0" applyNumberFormat="1" applyFont="1" applyFill="1" applyBorder="1" applyAlignment="1" applyProtection="1">
      <alignment horizontal="center" vertical="center" wrapText="1"/>
    </xf>
    <xf numFmtId="178" fontId="27" fillId="0" borderId="18" xfId="0" applyNumberFormat="1" applyFont="1" applyFill="1" applyBorder="1" applyAlignment="1" applyProtection="1">
      <alignment horizontal="center" vertical="center" wrapText="1"/>
    </xf>
    <xf numFmtId="0" fontId="27" fillId="0" borderId="2" xfId="0" applyFont="1" applyFill="1" applyBorder="1" applyAlignment="1" applyProtection="1">
      <alignment horizontal="center" vertical="center" wrapText="1"/>
    </xf>
    <xf numFmtId="178" fontId="27" fillId="0" borderId="3" xfId="0" applyNumberFormat="1" applyFont="1" applyFill="1" applyBorder="1" applyAlignment="1" applyProtection="1">
      <alignment horizontal="center" vertical="center" wrapText="1"/>
    </xf>
    <xf numFmtId="0" fontId="27" fillId="0" borderId="3" xfId="0" applyFont="1" applyFill="1" applyBorder="1" applyAlignment="1" applyProtection="1">
      <alignment horizontal="center" vertical="center"/>
    </xf>
    <xf numFmtId="178" fontId="28" fillId="0" borderId="3" xfId="0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>
      <alignment horizontal="center" vertical="center"/>
    </xf>
    <xf numFmtId="0" fontId="27" fillId="0" borderId="3" xfId="0" applyFont="1" applyFill="1" applyBorder="1" applyAlignment="1" applyProtection="1">
      <alignment horizontal="center" vertical="center" wrapText="1"/>
    </xf>
    <xf numFmtId="176" fontId="28" fillId="0" borderId="3" xfId="0" applyNumberFormat="1" applyFont="1" applyFill="1" applyBorder="1" applyAlignment="1" applyProtection="1">
      <alignment horizontal="center" vertical="center" wrapText="1"/>
    </xf>
    <xf numFmtId="0" fontId="29" fillId="0" borderId="15" xfId="0" applyFont="1" applyFill="1" applyBorder="1" applyAlignment="1" applyProtection="1">
      <alignment horizontal="center" vertical="center" wrapText="1"/>
    </xf>
    <xf numFmtId="0" fontId="30" fillId="0" borderId="3" xfId="0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B050"/>
      <color rgb="00FFC000"/>
      <color rgb="00FFFF00"/>
      <color rgb="00FF0000"/>
      <color rgb="00CC66FF"/>
      <color rgb="007030A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zoomScale="115" zoomScaleNormal="115" workbookViewId="0">
      <selection activeCell="F11" sqref="F11"/>
    </sheetView>
  </sheetViews>
  <sheetFormatPr defaultColWidth="9.1047619047619" defaultRowHeight="15"/>
  <cols>
    <col min="1" max="2" width="10.6666666666667" customWidth="1"/>
    <col min="3" max="3" width="10.6666666666667" style="63" customWidth="1"/>
    <col min="4" max="4" width="10.6666666666667" customWidth="1"/>
    <col min="5" max="10" width="10.6666666666667" style="63" customWidth="1"/>
    <col min="11" max="13" width="10.6666666666667" customWidth="1"/>
    <col min="14" max="14" width="16.7809523809524" customWidth="1"/>
  </cols>
  <sheetData>
    <row r="1" ht="16.95" customHeight="1" spans="1:4">
      <c r="A1" s="55" t="s">
        <v>0</v>
      </c>
      <c r="B1" s="55"/>
      <c r="C1" s="91"/>
      <c r="D1" s="55"/>
    </row>
    <row r="2" s="89" customFormat="1" ht="47.1" customHeight="1" spans="1:14">
      <c r="A2" s="92" t="s">
        <v>1</v>
      </c>
      <c r="B2" s="92"/>
      <c r="C2" s="93"/>
      <c r="D2" s="92"/>
      <c r="E2" s="93"/>
      <c r="F2" s="93"/>
      <c r="G2" s="93"/>
      <c r="H2" s="93"/>
      <c r="I2" s="93"/>
      <c r="J2" s="93"/>
      <c r="K2" s="92"/>
      <c r="L2" s="92"/>
      <c r="M2" s="92"/>
      <c r="N2" s="92"/>
    </row>
    <row r="3" s="90" customFormat="1" ht="27.9" customHeight="1" spans="1:14">
      <c r="A3" s="94" t="s">
        <v>2</v>
      </c>
      <c r="B3" s="95" t="s">
        <v>3</v>
      </c>
      <c r="C3" s="96"/>
      <c r="D3" s="96"/>
      <c r="E3" s="96"/>
      <c r="F3" s="96"/>
      <c r="G3" s="97"/>
      <c r="H3" s="98" t="s">
        <v>4</v>
      </c>
      <c r="I3" s="98"/>
      <c r="J3" s="98"/>
      <c r="K3" s="98"/>
      <c r="L3" s="98"/>
      <c r="M3" s="98"/>
      <c r="N3" s="102" t="s">
        <v>5</v>
      </c>
    </row>
    <row r="4" s="90" customFormat="1" ht="27.9" customHeight="1" spans="1:14">
      <c r="A4" s="94"/>
      <c r="B4" s="99" t="s">
        <v>6</v>
      </c>
      <c r="C4" s="99"/>
      <c r="D4" s="99"/>
      <c r="E4" s="99" t="s">
        <v>7</v>
      </c>
      <c r="F4" s="99"/>
      <c r="G4" s="99"/>
      <c r="H4" s="99" t="s">
        <v>6</v>
      </c>
      <c r="I4" s="99"/>
      <c r="J4" s="99"/>
      <c r="K4" s="99" t="s">
        <v>7</v>
      </c>
      <c r="L4" s="99"/>
      <c r="M4" s="99"/>
      <c r="N4" s="102"/>
    </row>
    <row r="5" s="90" customFormat="1" ht="27.9" customHeight="1" spans="1:14">
      <c r="A5" s="100"/>
      <c r="B5" s="99" t="s">
        <v>8</v>
      </c>
      <c r="C5" s="99" t="s">
        <v>9</v>
      </c>
      <c r="D5" s="99" t="s">
        <v>10</v>
      </c>
      <c r="E5" s="99" t="s">
        <v>8</v>
      </c>
      <c r="F5" s="99" t="s">
        <v>9</v>
      </c>
      <c r="G5" s="99" t="s">
        <v>10</v>
      </c>
      <c r="H5" s="99" t="s">
        <v>8</v>
      </c>
      <c r="I5" s="99" t="s">
        <v>9</v>
      </c>
      <c r="J5" s="99" t="s">
        <v>10</v>
      </c>
      <c r="K5" s="103" t="s">
        <v>8</v>
      </c>
      <c r="L5" s="103" t="s">
        <v>9</v>
      </c>
      <c r="M5" s="103" t="s">
        <v>10</v>
      </c>
      <c r="N5" s="102"/>
    </row>
    <row r="6" s="90" customFormat="1" ht="31.05" customHeight="1" spans="1:14">
      <c r="A6" s="100" t="s">
        <v>11</v>
      </c>
      <c r="B6" s="101">
        <v>162.514</v>
      </c>
      <c r="C6" s="101">
        <v>127.525</v>
      </c>
      <c r="D6" s="101">
        <v>34.989</v>
      </c>
      <c r="E6" s="101" t="e">
        <f>SUM(E7:E20)</f>
        <v>#REF!</v>
      </c>
      <c r="F6" s="101" t="e">
        <f>SUM(F7:F20)</f>
        <v>#REF!</v>
      </c>
      <c r="G6" s="101" t="e">
        <f>SUM(G7:G20)</f>
        <v>#REF!</v>
      </c>
      <c r="H6" s="101">
        <v>17833.8809</v>
      </c>
      <c r="I6" s="101">
        <v>19362.9557</v>
      </c>
      <c r="J6" s="101">
        <v>-1529.0748</v>
      </c>
      <c r="K6" s="104" t="e">
        <f>SUM(K7:K20)</f>
        <v>#REF!</v>
      </c>
      <c r="L6" s="104" t="e">
        <f>SUM(L7:L20)</f>
        <v>#REF!</v>
      </c>
      <c r="M6" s="104" t="e">
        <f>SUM(M7:M20)</f>
        <v>#REF!</v>
      </c>
      <c r="N6" s="105"/>
    </row>
    <row r="7" s="90" customFormat="1" ht="31.05" customHeight="1" spans="1:14">
      <c r="A7" s="100" t="s">
        <v>12</v>
      </c>
      <c r="B7" s="101">
        <v>2.23</v>
      </c>
      <c r="C7" s="101">
        <v>1</v>
      </c>
      <c r="D7" s="101">
        <v>1.23</v>
      </c>
      <c r="E7" s="101" t="e">
        <f>F7+G7</f>
        <v>#REF!</v>
      </c>
      <c r="F7" s="101" t="e">
        <f>SUMIFS(明细表!L:L,明细表!D:D,A7,明细表!#REF!,"计划申报")</f>
        <v>#REF!</v>
      </c>
      <c r="G7" s="101" t="e">
        <f>SUMIFS(明细表!L:L,明细表!D:D,A7,明细表!#REF!,"计划调整")</f>
        <v>#REF!</v>
      </c>
      <c r="H7" s="101">
        <v>-14.1299999999991</v>
      </c>
      <c r="I7" s="101">
        <v>103.950000000001</v>
      </c>
      <c r="J7" s="101">
        <v>-118.08</v>
      </c>
      <c r="K7" s="104" t="e">
        <f>L7+M7</f>
        <v>#REF!</v>
      </c>
      <c r="L7" s="104" t="e">
        <f>SUMIFS(明细表!#REF!,明细表!D:D,A7,明细表!#REF!,"计划申报")</f>
        <v>#REF!</v>
      </c>
      <c r="M7" s="104" t="e">
        <f>SUMIFS(明细表!#REF!,明细表!D:D,A7,明细表!#REF!,"计划调整")</f>
        <v>#REF!</v>
      </c>
      <c r="N7" s="106"/>
    </row>
    <row r="8" s="90" customFormat="1" ht="31.05" customHeight="1" spans="1:14">
      <c r="A8" s="100" t="s">
        <v>13</v>
      </c>
      <c r="B8" s="101">
        <v>10.703</v>
      </c>
      <c r="C8" s="101">
        <v>10.703</v>
      </c>
      <c r="D8" s="101">
        <v>0</v>
      </c>
      <c r="E8" s="101" t="e">
        <f t="shared" ref="E8:E20" si="0">F8+G8</f>
        <v>#REF!</v>
      </c>
      <c r="F8" s="101" t="e">
        <f>SUMIFS(明细表!L:L,明细表!D:D,A8,明细表!#REF!,"计划申报")</f>
        <v>#REF!</v>
      </c>
      <c r="G8" s="101" t="e">
        <f>SUMIFS(明细表!L:L,明细表!D:D,A8,明细表!#REF!,"计划调整")</f>
        <v>#REF!</v>
      </c>
      <c r="H8" s="101">
        <v>1918.602</v>
      </c>
      <c r="I8" s="101">
        <v>1918.602</v>
      </c>
      <c r="J8" s="101">
        <v>0</v>
      </c>
      <c r="K8" s="104" t="e">
        <f t="shared" ref="K8:K20" si="1">L8+M8</f>
        <v>#REF!</v>
      </c>
      <c r="L8" s="104" t="e">
        <f>SUMIFS(明细表!#REF!,明细表!D:D,A8,明细表!#REF!,"计划申报")</f>
        <v>#REF!</v>
      </c>
      <c r="M8" s="104" t="e">
        <f>SUMIFS(明细表!#REF!,明细表!D:D,A8,明细表!#REF!,"计划调整")</f>
        <v>#REF!</v>
      </c>
      <c r="N8" s="106"/>
    </row>
    <row r="9" s="90" customFormat="1" ht="31.05" customHeight="1" spans="1:14">
      <c r="A9" s="100" t="s">
        <v>14</v>
      </c>
      <c r="B9" s="101">
        <v>5.26299999999992</v>
      </c>
      <c r="C9" s="101">
        <v>2.02499999999986</v>
      </c>
      <c r="D9" s="101">
        <v>3.23800000000006</v>
      </c>
      <c r="E9" s="101" t="e">
        <f t="shared" si="0"/>
        <v>#REF!</v>
      </c>
      <c r="F9" s="101" t="e">
        <f>SUMIFS(明细表!L:L,明细表!D:D,A9,明细表!#REF!,"计划申报")</f>
        <v>#REF!</v>
      </c>
      <c r="G9" s="101" t="e">
        <f>SUMIFS(明细表!L:L,明细表!D:D,A9,明细表!#REF!,"计划调整")</f>
        <v>#REF!</v>
      </c>
      <c r="H9" s="101">
        <v>552.055199999968</v>
      </c>
      <c r="I9" s="101">
        <v>485.999999999967</v>
      </c>
      <c r="J9" s="101">
        <v>66.0552000000012</v>
      </c>
      <c r="K9" s="104" t="e">
        <f t="shared" si="1"/>
        <v>#REF!</v>
      </c>
      <c r="L9" s="104" t="e">
        <f>SUMIFS(明细表!#REF!,明细表!D:D,A9,明细表!#REF!,"计划申报")</f>
        <v>#REF!</v>
      </c>
      <c r="M9" s="104" t="e">
        <f>SUMIFS(明细表!#REF!,明细表!D:D,A9,明细表!#REF!,"计划调整")</f>
        <v>#REF!</v>
      </c>
      <c r="N9" s="106"/>
    </row>
    <row r="10" s="90" customFormat="1" ht="31.05" customHeight="1" spans="1:14">
      <c r="A10" s="100" t="s">
        <v>15</v>
      </c>
      <c r="B10" s="101">
        <v>13.2230000000002</v>
      </c>
      <c r="C10" s="101">
        <v>13.2230000000002</v>
      </c>
      <c r="D10" s="101">
        <v>0</v>
      </c>
      <c r="E10" s="101" t="e">
        <f t="shared" si="0"/>
        <v>#REF!</v>
      </c>
      <c r="F10" s="101" t="e">
        <f>SUMIFS(明细表!L:L,明细表!D:D,A10,明细表!#REF!,"计划申报")</f>
        <v>#REF!</v>
      </c>
      <c r="G10" s="101" t="e">
        <f>SUMIFS(明细表!L:L,明细表!D:D,A10,明细表!#REF!,"计划调整")</f>
        <v>#REF!</v>
      </c>
      <c r="H10" s="101">
        <v>743.94600000001</v>
      </c>
      <c r="I10" s="101">
        <v>743.94600000001</v>
      </c>
      <c r="J10" s="101">
        <v>0</v>
      </c>
      <c r="K10" s="104" t="e">
        <f t="shared" si="1"/>
        <v>#REF!</v>
      </c>
      <c r="L10" s="104" t="e">
        <f>SUMIFS(明细表!#REF!,明细表!D:D,A10,明细表!#REF!,"计划申报")</f>
        <v>#REF!</v>
      </c>
      <c r="M10" s="104" t="e">
        <f>SUMIFS(明细表!#REF!,明细表!D:D,A10,明细表!#REF!,"计划调整")</f>
        <v>#REF!</v>
      </c>
      <c r="N10" s="107" t="s">
        <v>16</v>
      </c>
    </row>
    <row r="11" s="90" customFormat="1" ht="31.05" customHeight="1" spans="1:14">
      <c r="A11" s="100" t="s">
        <v>17</v>
      </c>
      <c r="B11" s="101">
        <v>4.83</v>
      </c>
      <c r="C11" s="101">
        <v>3.10599999999999</v>
      </c>
      <c r="D11" s="101">
        <v>1.724</v>
      </c>
      <c r="E11" s="101" t="e">
        <f t="shared" si="0"/>
        <v>#REF!</v>
      </c>
      <c r="F11" s="101" t="e">
        <f>SUMIFS(明细表!L:L,明细表!D:D,A11,明细表!#REF!,"计划申报")</f>
        <v>#REF!</v>
      </c>
      <c r="G11" s="101" t="e">
        <f>SUMIFS(明细表!L:L,明细表!D:D,A11,明细表!#REF!,"计划调整")</f>
        <v>#REF!</v>
      </c>
      <c r="H11" s="101">
        <v>534.485999999999</v>
      </c>
      <c r="I11" s="101">
        <v>534.485999999999</v>
      </c>
      <c r="J11" s="101">
        <v>0</v>
      </c>
      <c r="K11" s="104" t="e">
        <f t="shared" si="1"/>
        <v>#REF!</v>
      </c>
      <c r="L11" s="104" t="e">
        <f>SUMIFS(明细表!#REF!,明细表!D:D,A11,明细表!#REF!,"计划申报")</f>
        <v>#REF!</v>
      </c>
      <c r="M11" s="104" t="e">
        <f>SUMIFS(明细表!#REF!,明细表!D:D,A11,明细表!#REF!,"计划调整")</f>
        <v>#REF!</v>
      </c>
      <c r="N11" s="107"/>
    </row>
    <row r="12" s="90" customFormat="1" ht="31.05" customHeight="1" spans="1:14">
      <c r="A12" s="100" t="s">
        <v>18</v>
      </c>
      <c r="B12" s="101">
        <v>23.5</v>
      </c>
      <c r="C12" s="101">
        <v>23.5</v>
      </c>
      <c r="D12" s="101">
        <v>0</v>
      </c>
      <c r="E12" s="101" t="e">
        <f t="shared" si="0"/>
        <v>#REF!</v>
      </c>
      <c r="F12" s="101" t="e">
        <f>SUMIFS(明细表!L:L,明细表!D:D,A12,明细表!#REF!,"计划申报")</f>
        <v>#REF!</v>
      </c>
      <c r="G12" s="101" t="e">
        <f>SUMIFS(明细表!L:L,明细表!D:D,A12,明细表!#REF!,"计划调整")</f>
        <v>#REF!</v>
      </c>
      <c r="H12" s="101">
        <v>3324.384</v>
      </c>
      <c r="I12" s="101">
        <v>3324.384</v>
      </c>
      <c r="J12" s="101">
        <v>0</v>
      </c>
      <c r="K12" s="104" t="e">
        <f t="shared" si="1"/>
        <v>#REF!</v>
      </c>
      <c r="L12" s="104" t="e">
        <f>SUMIFS(明细表!#REF!,明细表!D:D,A12,明细表!#REF!,"计划申报")</f>
        <v>#REF!</v>
      </c>
      <c r="M12" s="104" t="e">
        <f>SUMIFS(明细表!#REF!,明细表!D:D,A12,明细表!#REF!,"计划调整")</f>
        <v>#REF!</v>
      </c>
      <c r="N12" s="107"/>
    </row>
    <row r="13" s="90" customFormat="1" ht="33" customHeight="1" spans="1:14">
      <c r="A13" s="100" t="s">
        <v>19</v>
      </c>
      <c r="B13" s="101">
        <v>8.65000000000009</v>
      </c>
      <c r="C13" s="101">
        <v>8.65000000000009</v>
      </c>
      <c r="D13" s="101">
        <v>0</v>
      </c>
      <c r="E13" s="101" t="e">
        <f t="shared" si="0"/>
        <v>#REF!</v>
      </c>
      <c r="F13" s="101" t="e">
        <f>SUMIFS(明细表!L:L,明细表!D:D,A13,明细表!#REF!,"计划申报")</f>
        <v>#REF!</v>
      </c>
      <c r="G13" s="101" t="e">
        <f>SUMIFS(明细表!L:L,明细表!D:D,A13,明细表!#REF!,"计划调整")</f>
        <v>#REF!</v>
      </c>
      <c r="H13" s="101">
        <v>1429.59000000001</v>
      </c>
      <c r="I13" s="101">
        <v>1429.59000000001</v>
      </c>
      <c r="J13" s="101">
        <v>0</v>
      </c>
      <c r="K13" s="104" t="e">
        <f t="shared" si="1"/>
        <v>#REF!</v>
      </c>
      <c r="L13" s="104" t="e">
        <f>SUMIFS(明细表!#REF!,明细表!D:D,A13,明细表!#REF!,"计划申报")</f>
        <v>#REF!</v>
      </c>
      <c r="M13" s="104" t="e">
        <f>SUMIFS(明细表!#REF!,明细表!D:D,A13,明细表!#REF!,"计划调整")</f>
        <v>#REF!</v>
      </c>
      <c r="N13" s="107" t="s">
        <v>20</v>
      </c>
    </row>
    <row r="14" s="90" customFormat="1" ht="31.05" customHeight="1" spans="1:14">
      <c r="A14" s="100" t="s">
        <v>21</v>
      </c>
      <c r="B14" s="101">
        <v>1</v>
      </c>
      <c r="C14" s="101">
        <v>1</v>
      </c>
      <c r="D14" s="101">
        <v>0</v>
      </c>
      <c r="E14" s="101" t="e">
        <f t="shared" si="0"/>
        <v>#REF!</v>
      </c>
      <c r="F14" s="101" t="e">
        <f>SUMIFS(明细表!L:L,明细表!D:D,A14,明细表!#REF!,"计划申报")</f>
        <v>#REF!</v>
      </c>
      <c r="G14" s="101" t="e">
        <f>SUMIFS(明细表!L:L,明细表!D:D,A14,明细表!#REF!,"计划调整")</f>
        <v>#REF!</v>
      </c>
      <c r="H14" s="101">
        <v>52.5</v>
      </c>
      <c r="I14" s="101">
        <v>52.5</v>
      </c>
      <c r="J14" s="101">
        <v>0</v>
      </c>
      <c r="K14" s="104" t="e">
        <f t="shared" si="1"/>
        <v>#REF!</v>
      </c>
      <c r="L14" s="104" t="e">
        <f>SUMIFS(明细表!#REF!,明细表!D:D,A14,明细表!#REF!,"计划申报")</f>
        <v>#REF!</v>
      </c>
      <c r="M14" s="104" t="e">
        <f>SUMIFS(明细表!#REF!,明细表!D:D,A14,明细表!#REF!,"计划调整")</f>
        <v>#REF!</v>
      </c>
      <c r="N14" s="107"/>
    </row>
    <row r="15" s="90" customFormat="1" ht="31.05" customHeight="1" spans="1:14">
      <c r="A15" s="100" t="s">
        <v>22</v>
      </c>
      <c r="B15" s="101">
        <v>25.7719999999998</v>
      </c>
      <c r="C15" s="101">
        <v>14</v>
      </c>
      <c r="D15" s="101">
        <v>11.7719999999998</v>
      </c>
      <c r="E15" s="101" t="e">
        <f t="shared" si="0"/>
        <v>#REF!</v>
      </c>
      <c r="F15" s="101" t="e">
        <f>SUMIFS(明细表!L:L,明细表!D:D,A15,明细表!#REF!,"计划申报")</f>
        <v>#REF!</v>
      </c>
      <c r="G15" s="101" t="e">
        <f>SUMIFS(明细表!L:L,明细表!D:D,A15,明细表!#REF!,"计划调整")</f>
        <v>#REF!</v>
      </c>
      <c r="H15" s="101">
        <v>1068.0225</v>
      </c>
      <c r="I15" s="101">
        <v>1374</v>
      </c>
      <c r="J15" s="101">
        <v>-305.977499999996</v>
      </c>
      <c r="K15" s="104" t="e">
        <f t="shared" si="1"/>
        <v>#REF!</v>
      </c>
      <c r="L15" s="104" t="e">
        <f>SUMIFS(明细表!#REF!,明细表!D:D,A15,明细表!#REF!,"计划申报")</f>
        <v>#REF!</v>
      </c>
      <c r="M15" s="104" t="e">
        <f>SUMIFS(明细表!#REF!,明细表!D:D,A15,明细表!#REF!,"计划调整")</f>
        <v>#REF!</v>
      </c>
      <c r="N15" s="107"/>
    </row>
    <row r="16" s="90" customFormat="1" ht="31.05" customHeight="1" spans="1:14">
      <c r="A16" s="100" t="s">
        <v>23</v>
      </c>
      <c r="B16" s="101">
        <v>16.1229999999999</v>
      </c>
      <c r="C16" s="101">
        <v>16.1229999999999</v>
      </c>
      <c r="D16" s="101">
        <v>0</v>
      </c>
      <c r="E16" s="101" t="e">
        <f t="shared" si="0"/>
        <v>#REF!</v>
      </c>
      <c r="F16" s="101" t="e">
        <f>SUMIFS(明细表!L:L,明细表!D:D,A16,明细表!#REF!,"计划申报")</f>
        <v>#REF!</v>
      </c>
      <c r="G16" s="101" t="e">
        <f>SUMIFS(明细表!L:L,明细表!D:D,A16,明细表!#REF!,"计划调整")</f>
        <v>#REF!</v>
      </c>
      <c r="H16" s="101">
        <v>3687.00210000002</v>
      </c>
      <c r="I16" s="101">
        <v>3687.00210000002</v>
      </c>
      <c r="J16" s="101">
        <v>0</v>
      </c>
      <c r="K16" s="104" t="e">
        <f t="shared" si="1"/>
        <v>#REF!</v>
      </c>
      <c r="L16" s="104" t="e">
        <f>SUMIFS(明细表!#REF!,明细表!D:D,A16,明细表!#REF!,"计划申报")</f>
        <v>#REF!</v>
      </c>
      <c r="M16" s="104" t="e">
        <f>SUMIFS(明细表!#REF!,明细表!D:D,A16,明细表!#REF!,"计划调整")</f>
        <v>#REF!</v>
      </c>
      <c r="N16" s="107" t="s">
        <v>24</v>
      </c>
    </row>
    <row r="17" s="90" customFormat="1" ht="31.05" customHeight="1" spans="1:14">
      <c r="A17" s="100" t="s">
        <v>25</v>
      </c>
      <c r="B17" s="101">
        <v>13.162</v>
      </c>
      <c r="C17" s="101">
        <v>13.162</v>
      </c>
      <c r="D17" s="101">
        <v>0</v>
      </c>
      <c r="E17" s="101" t="e">
        <f t="shared" si="0"/>
        <v>#REF!</v>
      </c>
      <c r="F17" s="101" t="e">
        <f>SUMIFS(明细表!L:L,明细表!D:D,A17,明细表!#REF!,"计划申报")</f>
        <v>#REF!</v>
      </c>
      <c r="G17" s="101" t="e">
        <f>SUMIFS(明细表!L:L,明细表!D:D,A17,明细表!#REF!,"计划调整")</f>
        <v>#REF!</v>
      </c>
      <c r="H17" s="101">
        <v>2424.9892</v>
      </c>
      <c r="I17" s="101">
        <v>2424.9892</v>
      </c>
      <c r="J17" s="101">
        <v>0</v>
      </c>
      <c r="K17" s="104" t="e">
        <f t="shared" si="1"/>
        <v>#REF!</v>
      </c>
      <c r="L17" s="104" t="e">
        <f>SUMIFS(明细表!#REF!,明细表!D:D,A17,明细表!#REF!,"计划申报")</f>
        <v>#REF!</v>
      </c>
      <c r="M17" s="104" t="e">
        <f>SUMIFS(明细表!#REF!,明细表!D:D,A17,明细表!#REF!,"计划调整")</f>
        <v>#REF!</v>
      </c>
      <c r="N17" s="107"/>
    </row>
    <row r="18" s="90" customFormat="1" ht="31.05" customHeight="1" spans="1:14">
      <c r="A18" s="100" t="s">
        <v>26</v>
      </c>
      <c r="B18" s="101">
        <v>15.6389999999999</v>
      </c>
      <c r="C18" s="101">
        <v>15.6389999999999</v>
      </c>
      <c r="D18" s="101">
        <v>0</v>
      </c>
      <c r="E18" s="101" t="e">
        <f t="shared" si="0"/>
        <v>#REF!</v>
      </c>
      <c r="F18" s="101" t="e">
        <f>SUMIFS(明细表!L:L,明细表!D:D,A18,明细表!#REF!,"计划申报")</f>
        <v>#REF!</v>
      </c>
      <c r="G18" s="101" t="e">
        <f>SUMIFS(明细表!L:L,明细表!D:D,A18,明细表!#REF!,"计划调整")</f>
        <v>#REF!</v>
      </c>
      <c r="H18" s="101">
        <v>2328.17439999996</v>
      </c>
      <c r="I18" s="101">
        <v>2328.17439999996</v>
      </c>
      <c r="J18" s="101">
        <v>0</v>
      </c>
      <c r="K18" s="104" t="e">
        <f t="shared" si="1"/>
        <v>#REF!</v>
      </c>
      <c r="L18" s="104" t="e">
        <f>SUMIFS(明细表!#REF!,明细表!D:D,A18,明细表!#REF!,"计划申报")</f>
        <v>#REF!</v>
      </c>
      <c r="M18" s="104" t="e">
        <f>SUMIFS(明细表!#REF!,明细表!D:D,A18,明细表!#REF!,"计划调整")</f>
        <v>#REF!</v>
      </c>
      <c r="N18" s="106"/>
    </row>
    <row r="19" s="90" customFormat="1" ht="31.05" customHeight="1" spans="1:14">
      <c r="A19" s="100" t="s">
        <v>27</v>
      </c>
      <c r="B19" s="101">
        <v>22.4190000000001</v>
      </c>
      <c r="C19" s="101">
        <v>5.39400000000001</v>
      </c>
      <c r="D19" s="101">
        <v>17.0250000000001</v>
      </c>
      <c r="E19" s="101" t="e">
        <f t="shared" si="0"/>
        <v>#REF!</v>
      </c>
      <c r="F19" s="101" t="e">
        <f>SUMIFS(明细表!L:L,明细表!D:D,A19,明细表!#REF!,"计划申报")</f>
        <v>#REF!</v>
      </c>
      <c r="G19" s="101" t="e">
        <f>SUMIFS(明细表!L:L,明细表!D:D,A19,明细表!#REF!,"计划调整")</f>
        <v>#REF!</v>
      </c>
      <c r="H19" s="101">
        <v>-215.740500000007</v>
      </c>
      <c r="I19" s="101">
        <v>955.331999999996</v>
      </c>
      <c r="J19" s="101">
        <v>-1171.0725</v>
      </c>
      <c r="K19" s="104" t="e">
        <f t="shared" si="1"/>
        <v>#REF!</v>
      </c>
      <c r="L19" s="104" t="e">
        <f>SUMIFS(明细表!#REF!,明细表!D:D,A19,明细表!#REF!,"计划申报")</f>
        <v>#REF!</v>
      </c>
      <c r="M19" s="104" t="e">
        <f>SUMIFS(明细表!#REF!,明细表!D:D,A19,明细表!#REF!,"计划调整")</f>
        <v>#REF!</v>
      </c>
      <c r="N19" s="106"/>
    </row>
    <row r="20" s="90" customFormat="1" ht="31.05" customHeight="1" spans="1:14">
      <c r="A20" s="100" t="s">
        <v>28</v>
      </c>
      <c r="B20" s="101">
        <v>0</v>
      </c>
      <c r="C20" s="101">
        <v>0</v>
      </c>
      <c r="D20" s="101">
        <v>0</v>
      </c>
      <c r="E20" s="101" t="e">
        <f t="shared" si="0"/>
        <v>#REF!</v>
      </c>
      <c r="F20" s="101" t="e">
        <f>SUMIFS(明细表!L:L,明细表!D:D,A20,明细表!#REF!,"计划申报")</f>
        <v>#REF!</v>
      </c>
      <c r="G20" s="101" t="e">
        <f>SUMIFS(明细表!L:L,明细表!D:D,A20,明细表!#REF!,"计划调整")</f>
        <v>#REF!</v>
      </c>
      <c r="H20" s="101">
        <v>0</v>
      </c>
      <c r="I20" s="101">
        <v>0</v>
      </c>
      <c r="J20" s="101">
        <v>0</v>
      </c>
      <c r="K20" s="104" t="e">
        <f t="shared" si="1"/>
        <v>#REF!</v>
      </c>
      <c r="L20" s="104" t="e">
        <f>SUMIFS(明细表!#REF!,明细表!D:D,A20,明细表!#REF!,"计划申报")</f>
        <v>#REF!</v>
      </c>
      <c r="M20" s="104" t="e">
        <f>SUMIFS(明细表!#REF!,明细表!D:D,A20,明细表!#REF!,"计划调整")</f>
        <v>#REF!</v>
      </c>
      <c r="N20" s="106"/>
    </row>
  </sheetData>
  <mergeCells count="9">
    <mergeCell ref="A2:N2"/>
    <mergeCell ref="B3:G3"/>
    <mergeCell ref="H3:M3"/>
    <mergeCell ref="B4:D4"/>
    <mergeCell ref="E4:G4"/>
    <mergeCell ref="H4:J4"/>
    <mergeCell ref="K4:M4"/>
    <mergeCell ref="A3:A5"/>
    <mergeCell ref="N3:N5"/>
  </mergeCells>
  <pageMargins left="0.511805555555556" right="0.275" top="0.156944444444444" bottom="0.156944444444444" header="0.118055555555556" footer="0.156944444444444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0"/>
  <sheetViews>
    <sheetView showZeros="0" zoomScale="55" zoomScaleNormal="55" workbookViewId="0">
      <selection activeCell="R6" sqref="R6"/>
    </sheetView>
  </sheetViews>
  <sheetFormatPr defaultColWidth="9.1047619047619" defaultRowHeight="15"/>
  <cols>
    <col min="1" max="5" width="13.8857142857143" customWidth="1"/>
    <col min="6" max="6" width="13.8857142857143" style="63" customWidth="1"/>
    <col min="7" max="19" width="13.8857142857143" customWidth="1"/>
    <col min="20" max="20" width="17.6666666666667" customWidth="1"/>
    <col min="27" max="27" width="11.6666666666667"/>
  </cols>
  <sheetData>
    <row r="1" spans="1:3">
      <c r="A1" s="4" t="s">
        <v>0</v>
      </c>
      <c r="B1" s="4"/>
      <c r="C1" s="4"/>
    </row>
    <row r="2" ht="38.1" customHeight="1" spans="1:20">
      <c r="A2" s="64" t="s">
        <v>1</v>
      </c>
      <c r="B2" s="64"/>
      <c r="C2" s="64"/>
      <c r="D2" s="65"/>
      <c r="E2" s="65"/>
      <c r="F2" s="65"/>
      <c r="G2" s="65"/>
      <c r="H2" s="65"/>
      <c r="I2" s="65"/>
      <c r="J2" s="78"/>
      <c r="K2" s="78"/>
      <c r="L2" s="78"/>
      <c r="M2" s="78"/>
      <c r="N2" s="78"/>
      <c r="O2" s="78"/>
      <c r="P2" s="78"/>
      <c r="Q2" s="78"/>
      <c r="R2" s="78"/>
      <c r="S2" s="78"/>
      <c r="T2" s="64"/>
    </row>
    <row r="3" ht="39" customHeight="1" spans="1:20">
      <c r="A3" s="66" t="s">
        <v>2</v>
      </c>
      <c r="B3" s="66" t="s">
        <v>11</v>
      </c>
      <c r="C3" s="66"/>
      <c r="D3" s="67" t="s">
        <v>29</v>
      </c>
      <c r="E3" s="67"/>
      <c r="F3" s="67"/>
      <c r="G3" s="67"/>
      <c r="H3" s="67"/>
      <c r="I3" s="67"/>
      <c r="J3" s="67"/>
      <c r="K3" s="67"/>
      <c r="L3" s="79" t="s">
        <v>30</v>
      </c>
      <c r="M3" s="80"/>
      <c r="N3" s="80"/>
      <c r="O3" s="80"/>
      <c r="P3" s="80"/>
      <c r="Q3" s="80"/>
      <c r="R3" s="80"/>
      <c r="S3" s="84"/>
      <c r="T3" s="85" t="s">
        <v>5</v>
      </c>
    </row>
    <row r="4" ht="39" customHeight="1" spans="1:20">
      <c r="A4" s="66"/>
      <c r="B4" s="66"/>
      <c r="C4" s="66"/>
      <c r="D4" s="68" t="s">
        <v>11</v>
      </c>
      <c r="E4" s="69"/>
      <c r="F4" s="70" t="s">
        <v>31</v>
      </c>
      <c r="G4" s="71"/>
      <c r="H4" s="70" t="s">
        <v>32</v>
      </c>
      <c r="I4" s="71"/>
      <c r="J4" s="81" t="s">
        <v>33</v>
      </c>
      <c r="K4" s="82"/>
      <c r="L4" s="70" t="s">
        <v>8</v>
      </c>
      <c r="M4" s="71"/>
      <c r="N4" s="70" t="s">
        <v>31</v>
      </c>
      <c r="O4" s="71"/>
      <c r="P4" s="70" t="s">
        <v>32</v>
      </c>
      <c r="Q4" s="86"/>
      <c r="R4" s="81" t="s">
        <v>33</v>
      </c>
      <c r="S4" s="82"/>
      <c r="T4" s="85"/>
    </row>
    <row r="5" ht="39" customHeight="1" spans="1:23">
      <c r="A5" s="66"/>
      <c r="B5" s="72" t="s">
        <v>34</v>
      </c>
      <c r="C5" s="73" t="s">
        <v>35</v>
      </c>
      <c r="D5" s="72" t="s">
        <v>34</v>
      </c>
      <c r="E5" s="73" t="s">
        <v>35</v>
      </c>
      <c r="F5" s="74" t="s">
        <v>34</v>
      </c>
      <c r="G5" s="73" t="s">
        <v>35</v>
      </c>
      <c r="H5" s="73" t="s">
        <v>34</v>
      </c>
      <c r="I5" s="73" t="s">
        <v>35</v>
      </c>
      <c r="J5" s="73" t="s">
        <v>34</v>
      </c>
      <c r="K5" s="73" t="s">
        <v>35</v>
      </c>
      <c r="L5" s="73" t="s">
        <v>34</v>
      </c>
      <c r="M5" s="73" t="s">
        <v>35</v>
      </c>
      <c r="N5" s="73" t="s">
        <v>34</v>
      </c>
      <c r="O5" s="73" t="s">
        <v>35</v>
      </c>
      <c r="P5" s="73" t="s">
        <v>34</v>
      </c>
      <c r="Q5" s="73" t="s">
        <v>35</v>
      </c>
      <c r="R5" s="73" t="s">
        <v>34</v>
      </c>
      <c r="S5" s="73" t="s">
        <v>35</v>
      </c>
      <c r="T5" s="85"/>
      <c r="W5" s="63" t="e">
        <f>D6-13.223</f>
        <v>#REF!</v>
      </c>
    </row>
    <row r="6" ht="51" customHeight="1" spans="1:25">
      <c r="A6" s="66" t="s">
        <v>11</v>
      </c>
      <c r="B6" s="75" t="e">
        <f t="shared" ref="B6:S6" si="0">SUM(B7:B20)</f>
        <v>#REF!</v>
      </c>
      <c r="C6" s="75" t="e">
        <f t="shared" si="0"/>
        <v>#REF!</v>
      </c>
      <c r="D6" s="75" t="e">
        <f t="shared" si="0"/>
        <v>#REF!</v>
      </c>
      <c r="E6" s="75" t="e">
        <f t="shared" si="0"/>
        <v>#REF!</v>
      </c>
      <c r="F6" s="75" t="e">
        <f t="shared" si="0"/>
        <v>#REF!</v>
      </c>
      <c r="G6" s="75" t="e">
        <f t="shared" si="0"/>
        <v>#REF!</v>
      </c>
      <c r="H6" s="75" t="e">
        <f t="shared" si="0"/>
        <v>#REF!</v>
      </c>
      <c r="I6" s="75" t="e">
        <f t="shared" si="0"/>
        <v>#REF!</v>
      </c>
      <c r="J6" s="75" t="e">
        <f t="shared" si="0"/>
        <v>#REF!</v>
      </c>
      <c r="K6" s="75" t="e">
        <f t="shared" si="0"/>
        <v>#REF!</v>
      </c>
      <c r="L6" s="75" t="e">
        <f t="shared" si="0"/>
        <v>#REF!</v>
      </c>
      <c r="M6" s="75" t="e">
        <f t="shared" si="0"/>
        <v>#REF!</v>
      </c>
      <c r="N6" s="75" t="e">
        <f t="shared" si="0"/>
        <v>#REF!</v>
      </c>
      <c r="O6" s="75" t="e">
        <f t="shared" si="0"/>
        <v>#REF!</v>
      </c>
      <c r="P6" s="75" t="e">
        <f t="shared" si="0"/>
        <v>#REF!</v>
      </c>
      <c r="Q6" s="75" t="e">
        <f t="shared" si="0"/>
        <v>#REF!</v>
      </c>
      <c r="R6" s="75" t="e">
        <f t="shared" si="0"/>
        <v>#REF!</v>
      </c>
      <c r="S6" s="75" t="e">
        <f t="shared" si="0"/>
        <v>#REF!</v>
      </c>
      <c r="T6" s="87"/>
      <c r="V6" s="63" t="e">
        <f>D6+8+0.305-13.223</f>
        <v>#REF!</v>
      </c>
      <c r="Y6" s="63" t="e">
        <f>E6+M6</f>
        <v>#REF!</v>
      </c>
    </row>
    <row r="7" ht="51" customHeight="1" spans="1:23">
      <c r="A7" s="76" t="s">
        <v>12</v>
      </c>
      <c r="B7" s="77" t="e">
        <f>D7+L7</f>
        <v>#REF!</v>
      </c>
      <c r="C7" s="77" t="e">
        <f>E7+M7</f>
        <v>#REF!</v>
      </c>
      <c r="D7" s="77" t="e">
        <f t="shared" ref="D7:D20" si="1">F7+H7+J7</f>
        <v>#REF!</v>
      </c>
      <c r="E7" s="77" t="e">
        <f t="shared" ref="E7:E20" si="2">G7+I7+K7</f>
        <v>#REF!</v>
      </c>
      <c r="F7" s="77" t="e">
        <f>SUMIFS(明细表!L:L,明细表!D:D,A7,明细表!#REF!,"计划申报",明细表!#REF!,"大修")</f>
        <v>#REF!</v>
      </c>
      <c r="G7" s="77" t="e">
        <f>SUMIFS(明细表!#REF!,明细表!D:D,A7,明细表!#REF!,"计划申报",明细表!#REF!,"大修")</f>
        <v>#REF!</v>
      </c>
      <c r="H7" s="77" t="e">
        <f>SUMIFS(明细表!L:L,明细表!D:D,A7,明细表!#REF!,"计划申报",明细表!#REF!,"中修")</f>
        <v>#REF!</v>
      </c>
      <c r="I7" s="77" t="e">
        <f>SUMIFS(明细表!#REF!,明细表!D:D,A7,明细表!#REF!,"计划申报",明细表!#REF!,"中修")</f>
        <v>#REF!</v>
      </c>
      <c r="J7" s="83" t="e">
        <f>SUMIFS(明细表!L:L,明细表!D:D,A7,明细表!#REF!,"计划申报",明细表!#REF!,"预防性养护")</f>
        <v>#REF!</v>
      </c>
      <c r="K7" s="83" t="e">
        <f>SUMIFS(明细表!#REF!,明细表!D:D,A7,明细表!#REF!,"计划申报",明细表!#REF!,"预防性养护")</f>
        <v>#REF!</v>
      </c>
      <c r="L7" s="83" t="e">
        <f>N7+P7+R7</f>
        <v>#REF!</v>
      </c>
      <c r="M7" s="83" t="e">
        <f>O7+Q7+S7</f>
        <v>#REF!</v>
      </c>
      <c r="N7" s="83" t="e">
        <f>SUMIFS(明细表!L:L,明细表!D:D,A7,明细表!#REF!,"计划调整",明细表!#REF!,"大修")</f>
        <v>#REF!</v>
      </c>
      <c r="O7" s="83" t="e">
        <f>SUMIFS(明细表!#REF!,明细表!D:D,A7,明细表!#REF!,"计划调整",明细表!#REF!,"大修")</f>
        <v>#REF!</v>
      </c>
      <c r="P7" s="83" t="e">
        <f>SUMIFS(明细表!L:L,明细表!D:D,A7,明细表!#REF!,"计划调整",明细表!#REF!,"中修")</f>
        <v>#REF!</v>
      </c>
      <c r="Q7" s="83" t="e">
        <f>SUMIFS(明细表!#REF!,明细表!D:D,A7,明细表!#REF!,"计划调整",明细表!#REF!,"中修")</f>
        <v>#REF!</v>
      </c>
      <c r="R7" s="83" t="e">
        <f>SUMIFS(明细表!L:L,明细表!D:D,A7,明细表!#REF!,"计划调整",明细表!#REF!,"预防性养护")</f>
        <v>#REF!</v>
      </c>
      <c r="S7" s="83" t="e">
        <f>SUMIFS(明细表!#REF!,明细表!D:D,A7,明细表!#REF!,"计划调整",明细表!#REF!,"预防性养护")</f>
        <v>#REF!</v>
      </c>
      <c r="T7" s="88"/>
      <c r="W7" s="63"/>
    </row>
    <row r="8" ht="51" customHeight="1" spans="1:20">
      <c r="A8" s="76" t="s">
        <v>13</v>
      </c>
      <c r="B8" s="77" t="e">
        <f t="shared" ref="B8:B20" si="3">D8+L8</f>
        <v>#REF!</v>
      </c>
      <c r="C8" s="77" t="e">
        <f t="shared" ref="C8:C20" si="4">E8+M8</f>
        <v>#REF!</v>
      </c>
      <c r="D8" s="77" t="e">
        <f t="shared" si="1"/>
        <v>#REF!</v>
      </c>
      <c r="E8" s="77" t="e">
        <f t="shared" si="2"/>
        <v>#REF!</v>
      </c>
      <c r="F8" s="77" t="e">
        <f>SUMIFS(明细表!L:L,明细表!D:D,A8,明细表!#REF!,"计划申报",明细表!#REF!,"大修")</f>
        <v>#REF!</v>
      </c>
      <c r="G8" s="77" t="e">
        <f>SUMIFS(明细表!#REF!,明细表!D:D,A8,明细表!#REF!,"计划申报",明细表!#REF!,"大修")</f>
        <v>#REF!</v>
      </c>
      <c r="H8" s="77" t="e">
        <f>SUMIFS(明细表!L:L,明细表!D:D,A8,明细表!#REF!,"计划申报",明细表!#REF!,"中修")</f>
        <v>#REF!</v>
      </c>
      <c r="I8" s="77" t="e">
        <f>SUMIFS(明细表!#REF!,明细表!D:D,A8,明细表!#REF!,"计划申报",明细表!#REF!,"中修")</f>
        <v>#REF!</v>
      </c>
      <c r="J8" s="83" t="e">
        <f>SUMIFS(明细表!L:L,明细表!D:D,A8,明细表!#REF!,"计划申报",明细表!#REF!,"预防性养护")</f>
        <v>#REF!</v>
      </c>
      <c r="K8" s="83" t="e">
        <f>SUMIFS(明细表!#REF!,明细表!D:D,A8,明细表!#REF!,"计划申报",明细表!#REF!,"预防性养护")</f>
        <v>#REF!</v>
      </c>
      <c r="L8" s="83" t="e">
        <f t="shared" ref="L8:L20" si="5">N8+P8+R8</f>
        <v>#REF!</v>
      </c>
      <c r="M8" s="83" t="e">
        <f t="shared" ref="M8:M20" si="6">O8+Q8+S8</f>
        <v>#REF!</v>
      </c>
      <c r="N8" s="83" t="e">
        <f>SUMIFS(明细表!L:L,明细表!D:D,A8,明细表!#REF!,"计划调整",明细表!#REF!,"大修")</f>
        <v>#REF!</v>
      </c>
      <c r="O8" s="83" t="e">
        <f>SUMIFS(明细表!#REF!,明细表!D:D,A8,明细表!#REF!,"计划调整",明细表!#REF!,"大修")</f>
        <v>#REF!</v>
      </c>
      <c r="P8" s="83" t="e">
        <f>SUMIFS(明细表!L:L,明细表!D:D,A8,明细表!#REF!,"计划调整",明细表!#REF!,"中修")</f>
        <v>#REF!</v>
      </c>
      <c r="Q8" s="83" t="e">
        <f>SUMIFS(明细表!#REF!,明细表!D:D,A8,明细表!#REF!,"计划调整",明细表!#REF!,"中修")</f>
        <v>#REF!</v>
      </c>
      <c r="R8" s="83" t="e">
        <f>SUMIFS(明细表!L:L,明细表!D:D,A8,明细表!#REF!,"计划调整",明细表!#REF!,"预防性养护")</f>
        <v>#REF!</v>
      </c>
      <c r="S8" s="83" t="e">
        <f>SUMIFS(明细表!#REF!,明细表!D:D,A8,明细表!#REF!,"计划调整",明细表!#REF!,"预防性养护")</f>
        <v>#REF!</v>
      </c>
      <c r="T8" s="88"/>
    </row>
    <row r="9" ht="51" customHeight="1" spans="1:20">
      <c r="A9" s="76" t="s">
        <v>14</v>
      </c>
      <c r="B9" s="77" t="e">
        <f t="shared" si="3"/>
        <v>#REF!</v>
      </c>
      <c r="C9" s="77" t="e">
        <f t="shared" si="4"/>
        <v>#REF!</v>
      </c>
      <c r="D9" s="77" t="e">
        <f t="shared" si="1"/>
        <v>#REF!</v>
      </c>
      <c r="E9" s="77" t="e">
        <f t="shared" si="2"/>
        <v>#REF!</v>
      </c>
      <c r="F9" s="77" t="e">
        <f>SUMIFS(明细表!L:L,明细表!D:D,A9,明细表!#REF!,"计划申报",明细表!#REF!,"大修")</f>
        <v>#REF!</v>
      </c>
      <c r="G9" s="77" t="e">
        <f>SUMIFS(明细表!#REF!,明细表!D:D,A9,明细表!#REF!,"计划申报",明细表!#REF!,"大修")</f>
        <v>#REF!</v>
      </c>
      <c r="H9" s="77" t="e">
        <f>SUMIFS(明细表!L:L,明细表!D:D,A9,明细表!#REF!,"计划申报",明细表!#REF!,"中修")</f>
        <v>#REF!</v>
      </c>
      <c r="I9" s="77" t="e">
        <f>SUMIFS(明细表!#REF!,明细表!D:D,A9,明细表!#REF!,"计划申报",明细表!#REF!,"中修")</f>
        <v>#REF!</v>
      </c>
      <c r="J9" s="83" t="e">
        <f>SUMIFS(明细表!L:L,明细表!D:D,A9,明细表!#REF!,"计划申报",明细表!#REF!,"预防性养护")</f>
        <v>#REF!</v>
      </c>
      <c r="K9" s="83" t="e">
        <f>SUMIFS(明细表!#REF!,明细表!D:D,A9,明细表!#REF!,"计划申报",明细表!#REF!,"预防性养护")</f>
        <v>#REF!</v>
      </c>
      <c r="L9" s="83" t="e">
        <f t="shared" si="5"/>
        <v>#REF!</v>
      </c>
      <c r="M9" s="83" t="e">
        <f t="shared" si="6"/>
        <v>#REF!</v>
      </c>
      <c r="N9" s="83" t="e">
        <f>SUMIFS(明细表!L:L,明细表!D:D,A9,明细表!#REF!,"计划调整",明细表!#REF!,"大修")</f>
        <v>#REF!</v>
      </c>
      <c r="O9" s="83" t="e">
        <f>SUMIFS(明细表!#REF!,明细表!D:D,A9,明细表!#REF!,"计划调整",明细表!#REF!,"大修")</f>
        <v>#REF!</v>
      </c>
      <c r="P9" s="83" t="e">
        <f>SUMIFS(明细表!L:L,明细表!D:D,A9,明细表!#REF!,"计划调整",明细表!#REF!,"中修")</f>
        <v>#REF!</v>
      </c>
      <c r="Q9" s="83" t="e">
        <f>SUMIFS(明细表!#REF!,明细表!D:D,A9,明细表!#REF!,"计划调整",明细表!#REF!,"中修")</f>
        <v>#REF!</v>
      </c>
      <c r="R9" s="83" t="e">
        <f>SUMIFS(明细表!L:L,明细表!D:D,A9,明细表!#REF!,"计划调整",明细表!#REF!,"预防性养护")</f>
        <v>#REF!</v>
      </c>
      <c r="S9" s="83" t="e">
        <f>SUMIFS(明细表!#REF!,明细表!D:D,A9,明细表!#REF!,"计划调整",明细表!#REF!,"预防性养护")</f>
        <v>#REF!</v>
      </c>
      <c r="T9" s="88"/>
    </row>
    <row r="10" ht="51" customHeight="1" spans="1:20">
      <c r="A10" s="76" t="s">
        <v>15</v>
      </c>
      <c r="B10" s="77" t="e">
        <f t="shared" si="3"/>
        <v>#REF!</v>
      </c>
      <c r="C10" s="77" t="e">
        <f t="shared" si="4"/>
        <v>#REF!</v>
      </c>
      <c r="D10" s="77" t="e">
        <f t="shared" si="1"/>
        <v>#REF!</v>
      </c>
      <c r="E10" s="77" t="e">
        <f t="shared" si="2"/>
        <v>#REF!</v>
      </c>
      <c r="F10" s="77" t="e">
        <f>SUMIFS(明细表!L:L,明细表!D:D,A10,明细表!#REF!,"计划申报",明细表!#REF!,"大修")</f>
        <v>#REF!</v>
      </c>
      <c r="G10" s="77" t="e">
        <f>SUMIFS(明细表!#REF!,明细表!D:D,A10,明细表!#REF!,"计划申报",明细表!#REF!,"大修")</f>
        <v>#REF!</v>
      </c>
      <c r="H10" s="77" t="e">
        <f>SUMIFS(明细表!L:L,明细表!D:D,A10,明细表!#REF!,"计划申报",明细表!#REF!,"中修")</f>
        <v>#REF!</v>
      </c>
      <c r="I10" s="77" t="e">
        <f>SUMIFS(明细表!#REF!,明细表!D:D,A10,明细表!#REF!,"计划申报",明细表!#REF!,"中修")</f>
        <v>#REF!</v>
      </c>
      <c r="J10" s="83" t="e">
        <f>SUMIFS(明细表!L:L,明细表!D:D,A10,明细表!#REF!,"计划申报",明细表!#REF!,"预防性养护")</f>
        <v>#REF!</v>
      </c>
      <c r="K10" s="83" t="e">
        <f>SUMIFS(明细表!#REF!,明细表!D:D,A10,明细表!#REF!,"计划申报",明细表!#REF!,"预防性养护")</f>
        <v>#REF!</v>
      </c>
      <c r="L10" s="83" t="e">
        <f t="shared" si="5"/>
        <v>#REF!</v>
      </c>
      <c r="M10" s="83" t="e">
        <f t="shared" si="6"/>
        <v>#REF!</v>
      </c>
      <c r="N10" s="83" t="e">
        <f>SUMIFS(明细表!L:L,明细表!D:D,A10,明细表!#REF!,"计划调整",明细表!#REF!,"大修")</f>
        <v>#REF!</v>
      </c>
      <c r="O10" s="83" t="e">
        <f>SUMIFS(明细表!#REF!,明细表!D:D,A10,明细表!#REF!,"计划调整",明细表!#REF!,"大修")</f>
        <v>#REF!</v>
      </c>
      <c r="P10" s="83" t="e">
        <f>SUMIFS(明细表!L:L,明细表!D:D,A10,明细表!#REF!,"计划调整",明细表!#REF!,"中修")</f>
        <v>#REF!</v>
      </c>
      <c r="Q10" s="83" t="e">
        <f>SUMIFS(明细表!#REF!,明细表!D:D,A10,明细表!#REF!,"计划调整",明细表!#REF!,"中修")</f>
        <v>#REF!</v>
      </c>
      <c r="R10" s="83" t="e">
        <f>SUMIFS(明细表!L:L,明细表!D:D,A10,明细表!#REF!,"计划调整",明细表!#REF!,"预防性养护")</f>
        <v>#REF!</v>
      </c>
      <c r="S10" s="83" t="e">
        <f>SUMIFS(明细表!#REF!,明细表!D:D,A10,明细表!#REF!,"计划调整",明细表!#REF!,"预防性养护")</f>
        <v>#REF!</v>
      </c>
      <c r="T10" s="88" t="s">
        <v>16</v>
      </c>
    </row>
    <row r="11" ht="51" customHeight="1" spans="1:20">
      <c r="A11" s="76" t="s">
        <v>17</v>
      </c>
      <c r="B11" s="77" t="e">
        <f t="shared" si="3"/>
        <v>#REF!</v>
      </c>
      <c r="C11" s="77" t="e">
        <f t="shared" si="4"/>
        <v>#REF!</v>
      </c>
      <c r="D11" s="77" t="e">
        <f t="shared" si="1"/>
        <v>#REF!</v>
      </c>
      <c r="E11" s="77" t="e">
        <f t="shared" si="2"/>
        <v>#REF!</v>
      </c>
      <c r="F11" s="77" t="e">
        <f>SUMIFS(明细表!L:L,明细表!D:D,A11,明细表!#REF!,"计划申报",明细表!#REF!,"大修")</f>
        <v>#REF!</v>
      </c>
      <c r="G11" s="77" t="e">
        <f>SUMIFS(明细表!#REF!,明细表!D:D,A11,明细表!#REF!,"计划申报",明细表!#REF!,"大修")</f>
        <v>#REF!</v>
      </c>
      <c r="H11" s="77" t="e">
        <f>SUMIFS(明细表!L:L,明细表!D:D,A11,明细表!#REF!,"计划申报",明细表!#REF!,"中修")</f>
        <v>#REF!</v>
      </c>
      <c r="I11" s="77" t="e">
        <f>SUMIFS(明细表!#REF!,明细表!D:D,A11,明细表!#REF!,"计划申报",明细表!#REF!,"中修")</f>
        <v>#REF!</v>
      </c>
      <c r="J11" s="83" t="e">
        <f>SUMIFS(明细表!L:L,明细表!D:D,A11,明细表!#REF!,"计划申报",明细表!#REF!,"预防性养护")</f>
        <v>#REF!</v>
      </c>
      <c r="K11" s="83" t="e">
        <f>SUMIFS(明细表!#REF!,明细表!D:D,A11,明细表!#REF!,"计划申报",明细表!#REF!,"预防性养护")</f>
        <v>#REF!</v>
      </c>
      <c r="L11" s="83" t="e">
        <f t="shared" si="5"/>
        <v>#REF!</v>
      </c>
      <c r="M11" s="83" t="e">
        <f t="shared" si="6"/>
        <v>#REF!</v>
      </c>
      <c r="N11" s="83" t="e">
        <f>SUMIFS(明细表!L:L,明细表!D:D,A11,明细表!#REF!,"计划调整",明细表!#REF!,"大修")</f>
        <v>#REF!</v>
      </c>
      <c r="O11" s="83" t="e">
        <f>SUMIFS(明细表!#REF!,明细表!D:D,A11,明细表!#REF!,"计划调整",明细表!#REF!,"大修")</f>
        <v>#REF!</v>
      </c>
      <c r="P11" s="83" t="e">
        <f>SUMIFS(明细表!L:L,明细表!D:D,A11,明细表!#REF!,"计划调整",明细表!#REF!,"中修")</f>
        <v>#REF!</v>
      </c>
      <c r="Q11" s="83" t="e">
        <f>SUMIFS(明细表!#REF!,明细表!D:D,A11,明细表!#REF!,"计划调整",明细表!#REF!,"中修")</f>
        <v>#REF!</v>
      </c>
      <c r="R11" s="83" t="e">
        <f>SUMIFS(明细表!L:L,明细表!D:D,A11,明细表!#REF!,"计划调整",明细表!#REF!,"预防性养护")</f>
        <v>#REF!</v>
      </c>
      <c r="S11" s="83" t="e">
        <f>SUMIFS(明细表!#REF!,明细表!D:D,A11,明细表!#REF!,"计划调整",明细表!#REF!,"预防性养护")</f>
        <v>#REF!</v>
      </c>
      <c r="T11" s="88"/>
    </row>
    <row r="12" ht="51" customHeight="1" spans="1:20">
      <c r="A12" s="76" t="s">
        <v>18</v>
      </c>
      <c r="B12" s="77" t="e">
        <f t="shared" si="3"/>
        <v>#REF!</v>
      </c>
      <c r="C12" s="77" t="e">
        <f t="shared" si="4"/>
        <v>#REF!</v>
      </c>
      <c r="D12" s="77" t="e">
        <f t="shared" si="1"/>
        <v>#REF!</v>
      </c>
      <c r="E12" s="77" t="e">
        <f t="shared" si="2"/>
        <v>#REF!</v>
      </c>
      <c r="F12" s="77" t="e">
        <f>SUMIFS(明细表!L:L,明细表!D:D,A12,明细表!#REF!,"计划申报",明细表!#REF!,"大修")</f>
        <v>#REF!</v>
      </c>
      <c r="G12" s="77" t="e">
        <f>SUMIFS(明细表!#REF!,明细表!D:D,A12,明细表!#REF!,"计划申报",明细表!#REF!,"大修")</f>
        <v>#REF!</v>
      </c>
      <c r="H12" s="77" t="e">
        <f>SUMIFS(明细表!L:L,明细表!D:D,A12,明细表!#REF!,"计划申报",明细表!#REF!,"中修")</f>
        <v>#REF!</v>
      </c>
      <c r="I12" s="77" t="e">
        <f>SUMIFS(明细表!#REF!,明细表!D:D,A12,明细表!#REF!,"计划申报",明细表!#REF!,"中修")</f>
        <v>#REF!</v>
      </c>
      <c r="J12" s="83" t="e">
        <f>SUMIFS(明细表!L:L,明细表!D:D,A12,明细表!#REF!,"计划申报",明细表!#REF!,"预防性养护")</f>
        <v>#REF!</v>
      </c>
      <c r="K12" s="83" t="e">
        <f>SUMIFS(明细表!#REF!,明细表!D:D,A12,明细表!#REF!,"计划申报",明细表!#REF!,"预防性养护")</f>
        <v>#REF!</v>
      </c>
      <c r="L12" s="83" t="e">
        <f t="shared" si="5"/>
        <v>#REF!</v>
      </c>
      <c r="M12" s="83" t="e">
        <f t="shared" si="6"/>
        <v>#REF!</v>
      </c>
      <c r="N12" s="83" t="e">
        <f>SUMIFS(明细表!L:L,明细表!D:D,A12,明细表!#REF!,"计划调整",明细表!#REF!,"大修")</f>
        <v>#REF!</v>
      </c>
      <c r="O12" s="83" t="e">
        <f>SUMIFS(明细表!#REF!,明细表!D:D,A12,明细表!#REF!,"计划调整",明细表!#REF!,"大修")</f>
        <v>#REF!</v>
      </c>
      <c r="P12" s="83" t="e">
        <f>SUMIFS(明细表!L:L,明细表!D:D,A12,明细表!#REF!,"计划调整",明细表!#REF!,"中修")</f>
        <v>#REF!</v>
      </c>
      <c r="Q12" s="83" t="e">
        <f>SUMIFS(明细表!#REF!,明细表!D:D,A12,明细表!#REF!,"计划调整",明细表!#REF!,"中修")</f>
        <v>#REF!</v>
      </c>
      <c r="R12" s="83" t="e">
        <f>SUMIFS(明细表!L:L,明细表!D:D,A12,明细表!#REF!,"计划调整",明细表!#REF!,"预防性养护")</f>
        <v>#REF!</v>
      </c>
      <c r="S12" s="83" t="e">
        <f>SUMIFS(明细表!#REF!,明细表!D:D,A12,明细表!#REF!,"计划调整",明细表!#REF!,"预防性养护")</f>
        <v>#REF!</v>
      </c>
      <c r="T12" s="88"/>
    </row>
    <row r="13" ht="51" customHeight="1" spans="1:21">
      <c r="A13" s="76" t="s">
        <v>19</v>
      </c>
      <c r="B13" s="77" t="e">
        <f t="shared" si="3"/>
        <v>#REF!</v>
      </c>
      <c r="C13" s="77" t="e">
        <f t="shared" si="4"/>
        <v>#REF!</v>
      </c>
      <c r="D13" s="77" t="e">
        <f t="shared" si="1"/>
        <v>#REF!</v>
      </c>
      <c r="E13" s="77" t="e">
        <f t="shared" si="2"/>
        <v>#REF!</v>
      </c>
      <c r="F13" s="77" t="e">
        <f>SUMIFS(明细表!L:L,明细表!D:D,A13,明细表!#REF!,"计划申报",明细表!#REF!,"大修")</f>
        <v>#REF!</v>
      </c>
      <c r="G13" s="77" t="e">
        <f>SUMIFS(明细表!#REF!,明细表!D:D,A13,明细表!#REF!,"计划申报",明细表!#REF!,"大修")</f>
        <v>#REF!</v>
      </c>
      <c r="H13" s="77" t="e">
        <f>SUMIFS(明细表!L:L,明细表!D:D,A13,明细表!#REF!,"计划申报",明细表!#REF!,"中修")</f>
        <v>#REF!</v>
      </c>
      <c r="I13" s="77" t="e">
        <f>SUMIFS(明细表!#REF!,明细表!D:D,A13,明细表!#REF!,"计划申报",明细表!#REF!,"中修")</f>
        <v>#REF!</v>
      </c>
      <c r="J13" s="83" t="e">
        <f>SUMIFS(明细表!L:L,明细表!D:D,A13,明细表!#REF!,"计划申报",明细表!#REF!,"预防性养护")</f>
        <v>#REF!</v>
      </c>
      <c r="K13" s="83" t="e">
        <f>SUMIFS(明细表!#REF!,明细表!D:D,A13,明细表!#REF!,"计划申报",明细表!#REF!,"预防性养护")</f>
        <v>#REF!</v>
      </c>
      <c r="L13" s="83" t="e">
        <f t="shared" si="5"/>
        <v>#REF!</v>
      </c>
      <c r="M13" s="83" t="e">
        <f t="shared" si="6"/>
        <v>#REF!</v>
      </c>
      <c r="N13" s="83" t="e">
        <f>SUMIFS(明细表!L:L,明细表!D:D,A13,明细表!#REF!,"计划调整",明细表!#REF!,"大修")</f>
        <v>#REF!</v>
      </c>
      <c r="O13" s="83" t="e">
        <f>SUMIFS(明细表!#REF!,明细表!D:D,A13,明细表!#REF!,"计划调整",明细表!#REF!,"大修")</f>
        <v>#REF!</v>
      </c>
      <c r="P13" s="83" t="e">
        <f>SUMIFS(明细表!L:L,明细表!D:D,A13,明细表!#REF!,"计划调整",明细表!#REF!,"中修")</f>
        <v>#REF!</v>
      </c>
      <c r="Q13" s="83" t="e">
        <f>SUMIFS(明细表!#REF!,明细表!D:D,A13,明细表!#REF!,"计划调整",明细表!#REF!,"中修")</f>
        <v>#REF!</v>
      </c>
      <c r="R13" s="83" t="e">
        <f>SUMIFS(明细表!L:L,明细表!D:D,A13,明细表!#REF!,"计划调整",明细表!#REF!,"预防性养护")</f>
        <v>#REF!</v>
      </c>
      <c r="S13" s="83" t="e">
        <f>SUMIFS(明细表!#REF!,明细表!D:D,A13,明细表!#REF!,"计划调整",明细表!#REF!,"预防性养护")</f>
        <v>#REF!</v>
      </c>
      <c r="T13" s="88" t="s">
        <v>20</v>
      </c>
      <c r="U13" s="63" t="e">
        <f>16.65-D13</f>
        <v>#REF!</v>
      </c>
    </row>
    <row r="14" ht="51" customHeight="1" spans="1:20">
      <c r="A14" s="76" t="s">
        <v>21</v>
      </c>
      <c r="B14" s="77" t="e">
        <f t="shared" si="3"/>
        <v>#REF!</v>
      </c>
      <c r="C14" s="77" t="e">
        <f t="shared" si="4"/>
        <v>#REF!</v>
      </c>
      <c r="D14" s="77" t="e">
        <f t="shared" si="1"/>
        <v>#REF!</v>
      </c>
      <c r="E14" s="77" t="e">
        <f t="shared" si="2"/>
        <v>#REF!</v>
      </c>
      <c r="F14" s="77" t="e">
        <f>SUMIFS(明细表!L:L,明细表!D:D,A14,明细表!#REF!,"计划申报",明细表!#REF!,"大修")</f>
        <v>#REF!</v>
      </c>
      <c r="G14" s="77" t="e">
        <f>SUMIFS(明细表!#REF!,明细表!D:D,A14,明细表!#REF!,"计划申报",明细表!#REF!,"大修")</f>
        <v>#REF!</v>
      </c>
      <c r="H14" s="77" t="e">
        <f>SUMIFS(明细表!L:L,明细表!D:D,A14,明细表!#REF!,"计划申报",明细表!#REF!,"中修")</f>
        <v>#REF!</v>
      </c>
      <c r="I14" s="77" t="e">
        <f>SUMIFS(明细表!#REF!,明细表!D:D,A14,明细表!#REF!,"计划申报",明细表!#REF!,"中修")</f>
        <v>#REF!</v>
      </c>
      <c r="J14" s="83" t="e">
        <f>SUMIFS(明细表!L:L,明细表!D:D,A14,明细表!#REF!,"计划申报",明细表!#REF!,"预防性养护")</f>
        <v>#REF!</v>
      </c>
      <c r="K14" s="83" t="e">
        <f>SUMIFS(明细表!#REF!,明细表!D:D,A14,明细表!#REF!,"计划申报",明细表!#REF!,"预防性养护")</f>
        <v>#REF!</v>
      </c>
      <c r="L14" s="83" t="e">
        <f t="shared" si="5"/>
        <v>#REF!</v>
      </c>
      <c r="M14" s="83" t="e">
        <f t="shared" si="6"/>
        <v>#REF!</v>
      </c>
      <c r="N14" s="83" t="e">
        <f>SUMIFS(明细表!L:L,明细表!D:D,A14,明细表!#REF!,"计划调整",明细表!#REF!,"大修")</f>
        <v>#REF!</v>
      </c>
      <c r="O14" s="83" t="e">
        <f>SUMIFS(明细表!#REF!,明细表!D:D,A14,明细表!#REF!,"计划调整",明细表!#REF!,"大修")</f>
        <v>#REF!</v>
      </c>
      <c r="P14" s="83" t="e">
        <f>SUMIFS(明细表!L:L,明细表!D:D,A14,明细表!#REF!,"计划调整",明细表!#REF!,"中修")</f>
        <v>#REF!</v>
      </c>
      <c r="Q14" s="83" t="e">
        <f>SUMIFS(明细表!#REF!,明细表!D:D,A14,明细表!#REF!,"计划调整",明细表!#REF!,"中修")</f>
        <v>#REF!</v>
      </c>
      <c r="R14" s="83" t="e">
        <f>SUMIFS(明细表!L:L,明细表!D:D,A14,明细表!#REF!,"计划调整",明细表!#REF!,"预防性养护")</f>
        <v>#REF!</v>
      </c>
      <c r="S14" s="83" t="e">
        <f>SUMIFS(明细表!#REF!,明细表!D:D,A14,明细表!#REF!,"计划调整",明细表!#REF!,"预防性养护")</f>
        <v>#REF!</v>
      </c>
      <c r="T14" s="88"/>
    </row>
    <row r="15" ht="51" customHeight="1" spans="1:20">
      <c r="A15" s="76" t="s">
        <v>22</v>
      </c>
      <c r="B15" s="77" t="e">
        <f t="shared" si="3"/>
        <v>#REF!</v>
      </c>
      <c r="C15" s="77" t="e">
        <f t="shared" si="4"/>
        <v>#REF!</v>
      </c>
      <c r="D15" s="77" t="e">
        <f t="shared" si="1"/>
        <v>#REF!</v>
      </c>
      <c r="E15" s="77" t="e">
        <f t="shared" si="2"/>
        <v>#REF!</v>
      </c>
      <c r="F15" s="77" t="e">
        <f>SUMIFS(明细表!L:L,明细表!D:D,A15,明细表!#REF!,"计划申报",明细表!#REF!,"大修")</f>
        <v>#REF!</v>
      </c>
      <c r="G15" s="77" t="e">
        <f>SUMIFS(明细表!#REF!,明细表!D:D,A15,明细表!#REF!,"计划申报",明细表!#REF!,"大修")</f>
        <v>#REF!</v>
      </c>
      <c r="H15" s="77" t="e">
        <f>SUMIFS(明细表!L:L,明细表!D:D,A15,明细表!#REF!,"计划申报",明细表!#REF!,"中修")</f>
        <v>#REF!</v>
      </c>
      <c r="I15" s="77" t="e">
        <f>SUMIFS(明细表!#REF!,明细表!D:D,A15,明细表!#REF!,"计划申报",明细表!#REF!,"中修")</f>
        <v>#REF!</v>
      </c>
      <c r="J15" s="83" t="e">
        <f>SUMIFS(明细表!L:L,明细表!D:D,A15,明细表!#REF!,"计划申报",明细表!#REF!,"预防性养护")</f>
        <v>#REF!</v>
      </c>
      <c r="K15" s="83" t="e">
        <f>SUMIFS(明细表!#REF!,明细表!D:D,A15,明细表!#REF!,"计划申报",明细表!#REF!,"预防性养护")</f>
        <v>#REF!</v>
      </c>
      <c r="L15" s="83" t="e">
        <f t="shared" si="5"/>
        <v>#REF!</v>
      </c>
      <c r="M15" s="83" t="e">
        <f t="shared" si="6"/>
        <v>#REF!</v>
      </c>
      <c r="N15" s="83" t="e">
        <f>SUMIFS(明细表!L:L,明细表!D:D,A15,明细表!#REF!,"计划调整",明细表!#REF!,"大修")</f>
        <v>#REF!</v>
      </c>
      <c r="O15" s="83" t="e">
        <f>SUMIFS(明细表!#REF!,明细表!D:D,A15,明细表!#REF!,"计划调整",明细表!#REF!,"大修")</f>
        <v>#REF!</v>
      </c>
      <c r="P15" s="83" t="e">
        <f>SUMIFS(明细表!L:L,明细表!D:D,A15,明细表!#REF!,"计划调整",明细表!#REF!,"中修")</f>
        <v>#REF!</v>
      </c>
      <c r="Q15" s="83" t="e">
        <f>SUMIFS(明细表!#REF!,明细表!D:D,A15,明细表!#REF!,"计划调整",明细表!#REF!,"中修")</f>
        <v>#REF!</v>
      </c>
      <c r="R15" s="83" t="e">
        <f>SUMIFS(明细表!L:L,明细表!D:D,A15,明细表!#REF!,"计划调整",明细表!#REF!,"预防性养护")</f>
        <v>#REF!</v>
      </c>
      <c r="S15" s="83" t="e">
        <f>SUMIFS(明细表!#REF!,明细表!D:D,A15,明细表!#REF!,"计划调整",明细表!#REF!,"预防性养护")</f>
        <v>#REF!</v>
      </c>
      <c r="T15" s="88"/>
    </row>
    <row r="16" ht="51" customHeight="1" spans="1:20">
      <c r="A16" s="76" t="s">
        <v>23</v>
      </c>
      <c r="B16" s="77" t="e">
        <f t="shared" si="3"/>
        <v>#REF!</v>
      </c>
      <c r="C16" s="77" t="e">
        <f t="shared" si="4"/>
        <v>#REF!</v>
      </c>
      <c r="D16" s="77" t="e">
        <f t="shared" si="1"/>
        <v>#REF!</v>
      </c>
      <c r="E16" s="77" t="e">
        <f t="shared" si="2"/>
        <v>#REF!</v>
      </c>
      <c r="F16" s="77" t="e">
        <f>SUMIFS(明细表!L:L,明细表!D:D,A16,明细表!#REF!,"计划申报",明细表!#REF!,"大修")</f>
        <v>#REF!</v>
      </c>
      <c r="G16" s="77" t="e">
        <f>SUMIFS(明细表!#REF!,明细表!D:D,A16,明细表!#REF!,"计划申报",明细表!#REF!,"大修")</f>
        <v>#REF!</v>
      </c>
      <c r="H16" s="77" t="e">
        <f>SUMIFS(明细表!L:L,明细表!D:D,A16,明细表!#REF!,"计划申报",明细表!#REF!,"中修")</f>
        <v>#REF!</v>
      </c>
      <c r="I16" s="77" t="e">
        <f>SUMIFS(明细表!#REF!,明细表!D:D,A16,明细表!#REF!,"计划申报",明细表!#REF!,"中修")</f>
        <v>#REF!</v>
      </c>
      <c r="J16" s="83" t="e">
        <f>SUMIFS(明细表!L:L,明细表!D:D,A16,明细表!#REF!,"计划申报",明细表!#REF!,"预防性养护")</f>
        <v>#REF!</v>
      </c>
      <c r="K16" s="83" t="e">
        <f>SUMIFS(明细表!#REF!,明细表!D:D,A16,明细表!#REF!,"计划申报",明细表!#REF!,"预防性养护")</f>
        <v>#REF!</v>
      </c>
      <c r="L16" s="83" t="e">
        <f t="shared" si="5"/>
        <v>#REF!</v>
      </c>
      <c r="M16" s="83" t="e">
        <f t="shared" si="6"/>
        <v>#REF!</v>
      </c>
      <c r="N16" s="83" t="e">
        <f>SUMIFS(明细表!L:L,明细表!D:D,A16,明细表!#REF!,"计划调整",明细表!#REF!,"大修")</f>
        <v>#REF!</v>
      </c>
      <c r="O16" s="83" t="e">
        <f>SUMIFS(明细表!#REF!,明细表!D:D,A16,明细表!#REF!,"计划调整",明细表!#REF!,"大修")</f>
        <v>#REF!</v>
      </c>
      <c r="P16" s="83" t="e">
        <f>SUMIFS(明细表!L:L,明细表!D:D,A16,明细表!#REF!,"计划调整",明细表!#REF!,"中修")</f>
        <v>#REF!</v>
      </c>
      <c r="Q16" s="83" t="e">
        <f>SUMIFS(明细表!#REF!,明细表!D:D,A16,明细表!#REF!,"计划调整",明细表!#REF!,"中修")</f>
        <v>#REF!</v>
      </c>
      <c r="R16" s="83" t="e">
        <f>SUMIFS(明细表!L:L,明细表!D:D,A16,明细表!#REF!,"计划调整",明细表!#REF!,"预防性养护")</f>
        <v>#REF!</v>
      </c>
      <c r="S16" s="83" t="e">
        <f>SUMIFS(明细表!#REF!,明细表!D:D,A16,明细表!#REF!,"计划调整",明细表!#REF!,"预防性养护")</f>
        <v>#REF!</v>
      </c>
      <c r="T16" s="88" t="s">
        <v>24</v>
      </c>
    </row>
    <row r="17" ht="51" customHeight="1" spans="1:20">
      <c r="A17" s="76" t="s">
        <v>25</v>
      </c>
      <c r="B17" s="77" t="e">
        <f t="shared" si="3"/>
        <v>#REF!</v>
      </c>
      <c r="C17" s="77" t="e">
        <f t="shared" si="4"/>
        <v>#REF!</v>
      </c>
      <c r="D17" s="77" t="e">
        <f t="shared" si="1"/>
        <v>#REF!</v>
      </c>
      <c r="E17" s="77" t="e">
        <f t="shared" si="2"/>
        <v>#REF!</v>
      </c>
      <c r="F17" s="77" t="e">
        <f>SUMIFS(明细表!L:L,明细表!D:D,A17,明细表!#REF!,"计划申报",明细表!#REF!,"大修")</f>
        <v>#REF!</v>
      </c>
      <c r="G17" s="77" t="e">
        <f>SUMIFS(明细表!#REF!,明细表!D:D,A17,明细表!#REF!,"计划申报",明细表!#REF!,"大修")</f>
        <v>#REF!</v>
      </c>
      <c r="H17" s="77" t="e">
        <f>SUMIFS(明细表!L:L,明细表!D:D,A17,明细表!#REF!,"计划申报",明细表!#REF!,"中修")</f>
        <v>#REF!</v>
      </c>
      <c r="I17" s="77" t="e">
        <f>SUMIFS(明细表!#REF!,明细表!D:D,A17,明细表!#REF!,"计划申报",明细表!#REF!,"中修")</f>
        <v>#REF!</v>
      </c>
      <c r="J17" s="83" t="e">
        <f>SUMIFS(明细表!L:L,明细表!D:D,A17,明细表!#REF!,"计划申报",明细表!#REF!,"预防性养护")</f>
        <v>#REF!</v>
      </c>
      <c r="K17" s="83" t="e">
        <f>SUMIFS(明细表!#REF!,明细表!D:D,A17,明细表!#REF!,"计划申报",明细表!#REF!,"预防性养护")</f>
        <v>#REF!</v>
      </c>
      <c r="L17" s="83" t="e">
        <f t="shared" si="5"/>
        <v>#REF!</v>
      </c>
      <c r="M17" s="83" t="e">
        <f t="shared" si="6"/>
        <v>#REF!</v>
      </c>
      <c r="N17" s="83" t="e">
        <f>SUMIFS(明细表!L:L,明细表!D:D,A17,明细表!#REF!,"计划调整",明细表!#REF!,"大修")</f>
        <v>#REF!</v>
      </c>
      <c r="O17" s="83" t="e">
        <f>SUMIFS(明细表!#REF!,明细表!D:D,A17,明细表!#REF!,"计划调整",明细表!#REF!,"大修")</f>
        <v>#REF!</v>
      </c>
      <c r="P17" s="83" t="e">
        <f>SUMIFS(明细表!L:L,明细表!D:D,A17,明细表!#REF!,"计划调整",明细表!#REF!,"中修")</f>
        <v>#REF!</v>
      </c>
      <c r="Q17" s="83" t="e">
        <f>SUMIFS(明细表!#REF!,明细表!D:D,A17,明细表!#REF!,"计划调整",明细表!#REF!,"中修")</f>
        <v>#REF!</v>
      </c>
      <c r="R17" s="83" t="e">
        <f>SUMIFS(明细表!L:L,明细表!D:D,A17,明细表!#REF!,"计划调整",明细表!#REF!,"预防性养护")</f>
        <v>#REF!</v>
      </c>
      <c r="S17" s="83" t="e">
        <f>SUMIFS(明细表!#REF!,明细表!D:D,A17,明细表!#REF!,"计划调整",明细表!#REF!,"预防性养护")</f>
        <v>#REF!</v>
      </c>
      <c r="T17" s="88"/>
    </row>
    <row r="18" ht="51" customHeight="1" spans="1:20">
      <c r="A18" s="76" t="s">
        <v>26</v>
      </c>
      <c r="B18" s="77" t="e">
        <f t="shared" si="3"/>
        <v>#REF!</v>
      </c>
      <c r="C18" s="77" t="e">
        <f t="shared" si="4"/>
        <v>#REF!</v>
      </c>
      <c r="D18" s="77" t="e">
        <f t="shared" si="1"/>
        <v>#REF!</v>
      </c>
      <c r="E18" s="77" t="e">
        <f t="shared" si="2"/>
        <v>#REF!</v>
      </c>
      <c r="F18" s="77" t="e">
        <f>SUMIFS(明细表!L:L,明细表!D:D,A18,明细表!#REF!,"计划申报",明细表!#REF!,"大修")</f>
        <v>#REF!</v>
      </c>
      <c r="G18" s="77" t="e">
        <f>SUMIFS(明细表!#REF!,明细表!D:D,A18,明细表!#REF!,"计划申报",明细表!#REF!,"大修")</f>
        <v>#REF!</v>
      </c>
      <c r="H18" s="77" t="e">
        <f>SUMIFS(明细表!L:L,明细表!D:D,A18,明细表!#REF!,"计划申报",明细表!#REF!,"中修")</f>
        <v>#REF!</v>
      </c>
      <c r="I18" s="77" t="e">
        <f>SUMIFS(明细表!#REF!,明细表!D:D,A18,明细表!#REF!,"计划申报",明细表!#REF!,"中修")</f>
        <v>#REF!</v>
      </c>
      <c r="J18" s="83" t="e">
        <f>SUMIFS(明细表!L:L,明细表!D:D,A18,明细表!#REF!,"计划申报",明细表!#REF!,"预防性养护")</f>
        <v>#REF!</v>
      </c>
      <c r="K18" s="83" t="e">
        <f>SUMIFS(明细表!#REF!,明细表!D:D,A18,明细表!#REF!,"计划申报",明细表!#REF!,"预防性养护")</f>
        <v>#REF!</v>
      </c>
      <c r="L18" s="83" t="e">
        <f t="shared" si="5"/>
        <v>#REF!</v>
      </c>
      <c r="M18" s="83" t="e">
        <f t="shared" si="6"/>
        <v>#REF!</v>
      </c>
      <c r="N18" s="83" t="e">
        <f>SUMIFS(明细表!L:L,明细表!D:D,A18,明细表!#REF!,"计划调整",明细表!#REF!,"大修")</f>
        <v>#REF!</v>
      </c>
      <c r="O18" s="83" t="e">
        <f>SUMIFS(明细表!#REF!,明细表!D:D,A18,明细表!#REF!,"计划调整",明细表!#REF!,"大修")</f>
        <v>#REF!</v>
      </c>
      <c r="P18" s="83" t="e">
        <f>SUMIFS(明细表!L:L,明细表!D:D,A18,明细表!#REF!,"计划调整",明细表!#REF!,"中修")</f>
        <v>#REF!</v>
      </c>
      <c r="Q18" s="83" t="e">
        <f>SUMIFS(明细表!#REF!,明细表!D:D,A18,明细表!#REF!,"计划调整",明细表!#REF!,"中修")</f>
        <v>#REF!</v>
      </c>
      <c r="R18" s="83" t="e">
        <f>SUMIFS(明细表!L:L,明细表!D:D,A18,明细表!#REF!,"计划调整",明细表!#REF!,"预防性养护")</f>
        <v>#REF!</v>
      </c>
      <c r="S18" s="83" t="e">
        <f>SUMIFS(明细表!#REF!,明细表!D:D,A18,明细表!#REF!,"计划调整",明细表!#REF!,"预防性养护")</f>
        <v>#REF!</v>
      </c>
      <c r="T18" s="88"/>
    </row>
    <row r="19" ht="51" customHeight="1" spans="1:20">
      <c r="A19" s="76" t="s">
        <v>27</v>
      </c>
      <c r="B19" s="77" t="e">
        <f t="shared" si="3"/>
        <v>#REF!</v>
      </c>
      <c r="C19" s="77" t="e">
        <f t="shared" si="4"/>
        <v>#REF!</v>
      </c>
      <c r="D19" s="77" t="e">
        <f t="shared" si="1"/>
        <v>#REF!</v>
      </c>
      <c r="E19" s="77" t="e">
        <f t="shared" si="2"/>
        <v>#REF!</v>
      </c>
      <c r="F19" s="77" t="e">
        <f>SUMIFS(明细表!L:L,明细表!D:D,A19,明细表!#REF!,"计划申报",明细表!#REF!,"大修")</f>
        <v>#REF!</v>
      </c>
      <c r="G19" s="77" t="e">
        <f>SUMIFS(明细表!#REF!,明细表!D:D,A19,明细表!#REF!,"计划申报",明细表!#REF!,"大修")</f>
        <v>#REF!</v>
      </c>
      <c r="H19" s="77" t="e">
        <f>SUMIFS(明细表!L:L,明细表!D:D,A19,明细表!#REF!,"计划申报",明细表!#REF!,"中修")</f>
        <v>#REF!</v>
      </c>
      <c r="I19" s="77" t="e">
        <f>SUMIFS(明细表!#REF!,明细表!D:D,A19,明细表!#REF!,"计划申报",明细表!#REF!,"中修")</f>
        <v>#REF!</v>
      </c>
      <c r="J19" s="83" t="e">
        <f>SUMIFS(明细表!L:L,明细表!D:D,A19,明细表!#REF!,"计划申报",明细表!#REF!,"预防性养护")</f>
        <v>#REF!</v>
      </c>
      <c r="K19" s="83" t="e">
        <f>SUMIFS(明细表!#REF!,明细表!D:D,A19,明细表!#REF!,"计划申报",明细表!#REF!,"预防性养护")</f>
        <v>#REF!</v>
      </c>
      <c r="L19" s="83" t="e">
        <f t="shared" si="5"/>
        <v>#REF!</v>
      </c>
      <c r="M19" s="83" t="e">
        <f t="shared" si="6"/>
        <v>#REF!</v>
      </c>
      <c r="N19" s="83" t="e">
        <f>SUMIFS(明细表!L:L,明细表!D:D,A19,明细表!#REF!,"计划调整",明细表!#REF!,"大修")</f>
        <v>#REF!</v>
      </c>
      <c r="O19" s="83" t="e">
        <f>SUMIFS(明细表!#REF!,明细表!D:D,A19,明细表!#REF!,"计划调整",明细表!#REF!,"大修")</f>
        <v>#REF!</v>
      </c>
      <c r="P19" s="83" t="e">
        <f>SUMIFS(明细表!L:L,明细表!D:D,A19,明细表!#REF!,"计划调整",明细表!#REF!,"中修")</f>
        <v>#REF!</v>
      </c>
      <c r="Q19" s="83" t="e">
        <f>SUMIFS(明细表!#REF!,明细表!D:D,A19,明细表!#REF!,"计划调整",明细表!#REF!,"中修")</f>
        <v>#REF!</v>
      </c>
      <c r="R19" s="83" t="e">
        <f>SUMIFS(明细表!L:L,明细表!D:D,A19,明细表!#REF!,"计划调整",明细表!#REF!,"预防性养护")</f>
        <v>#REF!</v>
      </c>
      <c r="S19" s="83" t="e">
        <f>SUMIFS(明细表!#REF!,明细表!D:D,A19,明细表!#REF!,"计划调整",明细表!#REF!,"预防性养护")</f>
        <v>#REF!</v>
      </c>
      <c r="T19" s="88"/>
    </row>
    <row r="20" ht="51" customHeight="1" spans="1:20">
      <c r="A20" s="76" t="s">
        <v>28</v>
      </c>
      <c r="B20" s="77" t="e">
        <f t="shared" si="3"/>
        <v>#REF!</v>
      </c>
      <c r="C20" s="77" t="e">
        <f t="shared" si="4"/>
        <v>#REF!</v>
      </c>
      <c r="D20" s="77" t="e">
        <f t="shared" si="1"/>
        <v>#REF!</v>
      </c>
      <c r="E20" s="77" t="e">
        <f t="shared" si="2"/>
        <v>#REF!</v>
      </c>
      <c r="F20" s="77" t="e">
        <f>SUMIFS(明细表!L:L,明细表!D:D,A20,明细表!#REF!,"计划申报",明细表!#REF!,"大修")</f>
        <v>#REF!</v>
      </c>
      <c r="G20" s="77" t="e">
        <f>SUMIFS(明细表!#REF!,明细表!D:D,A20,明细表!#REF!,"计划申报",明细表!#REF!,"大修")</f>
        <v>#REF!</v>
      </c>
      <c r="H20" s="77" t="e">
        <f>SUMIFS(明细表!L:L,明细表!D:D,A20,明细表!#REF!,"计划申报",明细表!#REF!,"中修")</f>
        <v>#REF!</v>
      </c>
      <c r="I20" s="77" t="e">
        <f>SUMIFS(明细表!#REF!,明细表!D:D,A20,明细表!#REF!,"计划申报",明细表!#REF!,"中修")</f>
        <v>#REF!</v>
      </c>
      <c r="J20" s="83" t="e">
        <f>SUMIFS(明细表!L:L,明细表!D:D,A20,明细表!#REF!,"计划申报",明细表!#REF!,"预防性养护")</f>
        <v>#REF!</v>
      </c>
      <c r="K20" s="83" t="e">
        <f>SUMIFS(明细表!#REF!,明细表!D:D,A20,明细表!#REF!,"计划申报",明细表!#REF!,"预防性养护")</f>
        <v>#REF!</v>
      </c>
      <c r="L20" s="83" t="e">
        <f t="shared" si="5"/>
        <v>#REF!</v>
      </c>
      <c r="M20" s="83" t="e">
        <f t="shared" si="6"/>
        <v>#REF!</v>
      </c>
      <c r="N20" s="83" t="e">
        <f>SUMIFS(明细表!L:L,明细表!D:D,A20,明细表!#REF!,"计划调整",明细表!#REF!,"大修")</f>
        <v>#REF!</v>
      </c>
      <c r="O20" s="83" t="e">
        <f>SUMIFS(明细表!#REF!,明细表!D:D,A20,明细表!#REF!,"计划调整",明细表!#REF!,"大修")</f>
        <v>#REF!</v>
      </c>
      <c r="P20" s="83" t="e">
        <f>SUMIFS(明细表!L:L,明细表!D:D,A20,明细表!#REF!,"计划调整",明细表!#REF!,"中修")</f>
        <v>#REF!</v>
      </c>
      <c r="Q20" s="83" t="e">
        <f>SUMIFS(明细表!#REF!,明细表!D:D,A20,明细表!#REF!,"计划调整",明细表!#REF!,"中修")</f>
        <v>#REF!</v>
      </c>
      <c r="R20" s="83" t="e">
        <f>SUMIFS(明细表!L:L,明细表!D:D,A20,明细表!#REF!,"计划调整",明细表!#REF!,"预防性养护")</f>
        <v>#REF!</v>
      </c>
      <c r="S20" s="83" t="e">
        <f>SUMIFS(明细表!#REF!,明细表!D:D,A20,明细表!#REF!,"计划调整",明细表!#REF!,"预防性养护")</f>
        <v>#REF!</v>
      </c>
      <c r="T20" s="88"/>
    </row>
  </sheetData>
  <mergeCells count="14">
    <mergeCell ref="A2:T2"/>
    <mergeCell ref="D3:K3"/>
    <mergeCell ref="L3:S3"/>
    <mergeCell ref="D4:E4"/>
    <mergeCell ref="F4:G4"/>
    <mergeCell ref="H4:I4"/>
    <mergeCell ref="J4:K4"/>
    <mergeCell ref="L4:M4"/>
    <mergeCell ref="N4:O4"/>
    <mergeCell ref="P4:Q4"/>
    <mergeCell ref="R4:S4"/>
    <mergeCell ref="A3:A5"/>
    <mergeCell ref="T3:T4"/>
    <mergeCell ref="B3:C4"/>
  </mergeCells>
  <pageMargins left="0.275" right="0.472222222222222" top="0.236111111111111" bottom="0.118055555555556" header="0.118055555555556" footer="0.0388888888888889"/>
  <pageSetup paperSize="8" scale="7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W153"/>
  <sheetViews>
    <sheetView tabSelected="1" view="pageBreakPreview" zoomScale="90" zoomScaleNormal="85" showRuler="0" workbookViewId="0">
      <pane ySplit="5" topLeftCell="A17" activePane="bottomLeft" state="frozen"/>
      <selection/>
      <selection pane="bottomLeft" activeCell="I19" sqref="I18:I19"/>
    </sheetView>
  </sheetViews>
  <sheetFormatPr defaultColWidth="9.1047619047619" defaultRowHeight="15"/>
  <cols>
    <col min="1" max="2" width="9.1047619047619" style="54" hidden="1" customWidth="1"/>
    <col min="3" max="3" width="7.1047619047619" style="54" customWidth="1"/>
    <col min="4" max="4" width="15.8857142857143" style="54" customWidth="1"/>
    <col min="5" max="5" width="9.78095238095238" style="54" customWidth="1"/>
    <col min="6" max="6" width="8.33333333333333" style="54" customWidth="1"/>
    <col min="7" max="8" width="10.7809523809524" style="54" customWidth="1"/>
    <col min="9" max="9" width="8.33333333333333" style="54" customWidth="1"/>
    <col min="10" max="12" width="10.4380952380952" style="54" customWidth="1"/>
    <col min="13" max="15" width="8.33333333333333" style="54" customWidth="1"/>
    <col min="16" max="16" width="8" style="54" customWidth="1"/>
    <col min="17" max="17" width="8.88571428571429" style="54" customWidth="1"/>
    <col min="18" max="18" width="10.4666666666667" style="54" customWidth="1"/>
    <col min="19" max="23" width="8.33333333333333" style="54" customWidth="1"/>
    <col min="24" max="16384" width="9.1047619047619" style="54"/>
  </cols>
  <sheetData>
    <row r="1" ht="24" customHeight="1" spans="3:3">
      <c r="C1" s="55" t="s">
        <v>36</v>
      </c>
    </row>
    <row r="2" ht="42.9" customHeight="1" spans="3:23">
      <c r="C2" s="56" t="s">
        <v>37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ht="30" customHeight="1" spans="3:23">
      <c r="C3" s="57" t="s">
        <v>38</v>
      </c>
      <c r="D3" s="57" t="s">
        <v>2</v>
      </c>
      <c r="E3" s="57" t="s">
        <v>39</v>
      </c>
      <c r="F3" s="57" t="s">
        <v>40</v>
      </c>
      <c r="G3" s="57"/>
      <c r="H3" s="57"/>
      <c r="I3" s="57" t="s">
        <v>41</v>
      </c>
      <c r="J3" s="57"/>
      <c r="K3" s="57"/>
      <c r="L3" s="57" t="s">
        <v>42</v>
      </c>
      <c r="M3" s="57" t="s">
        <v>43</v>
      </c>
      <c r="N3" s="57" t="s">
        <v>44</v>
      </c>
      <c r="O3" s="57" t="s">
        <v>45</v>
      </c>
      <c r="P3" s="57" t="s">
        <v>46</v>
      </c>
      <c r="Q3" s="57"/>
      <c r="R3" s="57"/>
      <c r="S3" s="57"/>
      <c r="T3" s="57"/>
      <c r="U3" s="57"/>
      <c r="V3" s="57"/>
      <c r="W3" s="57" t="s">
        <v>47</v>
      </c>
    </row>
    <row r="4" ht="30" customHeight="1" spans="3:23">
      <c r="C4" s="57"/>
      <c r="D4" s="57"/>
      <c r="E4" s="57"/>
      <c r="F4" s="57" t="s">
        <v>48</v>
      </c>
      <c r="G4" s="57" t="s">
        <v>49</v>
      </c>
      <c r="H4" s="57" t="s">
        <v>50</v>
      </c>
      <c r="I4" s="57" t="s">
        <v>48</v>
      </c>
      <c r="J4" s="57" t="s">
        <v>49</v>
      </c>
      <c r="K4" s="57" t="s">
        <v>50</v>
      </c>
      <c r="L4" s="57"/>
      <c r="M4" s="57"/>
      <c r="N4" s="57"/>
      <c r="O4" s="57"/>
      <c r="P4" s="57" t="s">
        <v>51</v>
      </c>
      <c r="Q4" s="57" t="s">
        <v>52</v>
      </c>
      <c r="R4" s="57"/>
      <c r="S4" s="57"/>
      <c r="T4" s="57"/>
      <c r="U4" s="57"/>
      <c r="V4" s="57"/>
      <c r="W4" s="57"/>
    </row>
    <row r="5" ht="57" customHeight="1" spans="3:23"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 t="s">
        <v>53</v>
      </c>
      <c r="R5" s="57" t="s">
        <v>54</v>
      </c>
      <c r="S5" s="57" t="s">
        <v>55</v>
      </c>
      <c r="T5" s="57" t="s">
        <v>56</v>
      </c>
      <c r="U5" s="57" t="s">
        <v>57</v>
      </c>
      <c r="V5" s="57" t="s">
        <v>58</v>
      </c>
      <c r="W5" s="57"/>
    </row>
    <row r="6" ht="36" customHeight="1" spans="3:23">
      <c r="C6" s="58"/>
      <c r="D6" s="58" t="s">
        <v>59</v>
      </c>
      <c r="E6" s="58"/>
      <c r="F6" s="58"/>
      <c r="G6" s="58"/>
      <c r="H6" s="58"/>
      <c r="I6" s="58"/>
      <c r="J6" s="58"/>
      <c r="K6" s="58"/>
      <c r="L6" s="58">
        <f>L7+L11+L23+L29+L38+L45+L61+L71+L74+L91+L108+L124+L143</f>
        <v>126.525</v>
      </c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</row>
    <row r="7" ht="36" customHeight="1" outlineLevel="1" spans="3:23">
      <c r="C7" s="59"/>
      <c r="D7" s="60" t="s">
        <v>60</v>
      </c>
      <c r="E7" s="59"/>
      <c r="F7" s="59"/>
      <c r="G7" s="59"/>
      <c r="H7" s="59"/>
      <c r="I7" s="59"/>
      <c r="J7" s="59"/>
      <c r="K7" s="59"/>
      <c r="L7" s="60">
        <f>SUBTOTAL(9,L9:L10)</f>
        <v>1</v>
      </c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ht="36" customHeight="1" outlineLevel="1" spans="3:23">
      <c r="C8" s="59"/>
      <c r="D8" s="60" t="s">
        <v>61</v>
      </c>
      <c r="E8" s="59"/>
      <c r="F8" s="59"/>
      <c r="G8" s="59"/>
      <c r="H8" s="59"/>
      <c r="I8" s="59"/>
      <c r="J8" s="59"/>
      <c r="K8" s="59"/>
      <c r="L8" s="60">
        <f>SUBTOTAL(9,L9:L10)</f>
        <v>1</v>
      </c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ht="57" customHeight="1" outlineLevel="3" spans="1:23">
      <c r="A9" s="61" t="s">
        <v>29</v>
      </c>
      <c r="B9" s="61" t="s">
        <v>32</v>
      </c>
      <c r="C9" s="59">
        <v>1</v>
      </c>
      <c r="D9" s="59" t="s">
        <v>12</v>
      </c>
      <c r="E9" s="59" t="s">
        <v>62</v>
      </c>
      <c r="F9" s="59" t="s">
        <v>63</v>
      </c>
      <c r="G9" s="59">
        <v>1696</v>
      </c>
      <c r="H9" s="59">
        <v>1696.05</v>
      </c>
      <c r="I9" s="59" t="s">
        <v>63</v>
      </c>
      <c r="J9" s="59">
        <v>1716.969</v>
      </c>
      <c r="K9" s="59">
        <f>J9+L9</f>
        <v>1717.019</v>
      </c>
      <c r="L9" s="59">
        <f>H9-G9</f>
        <v>0.0499999999999545</v>
      </c>
      <c r="M9" s="59" t="s">
        <v>64</v>
      </c>
      <c r="N9" s="59">
        <v>15</v>
      </c>
      <c r="O9" s="59" t="s">
        <v>65</v>
      </c>
      <c r="P9" s="59">
        <v>15</v>
      </c>
      <c r="Q9" s="59"/>
      <c r="R9" s="59" t="s">
        <v>66</v>
      </c>
      <c r="S9" s="59"/>
      <c r="T9" s="59"/>
      <c r="U9" s="59" t="s">
        <v>67</v>
      </c>
      <c r="V9" s="59">
        <v>4</v>
      </c>
      <c r="W9" s="59"/>
    </row>
    <row r="10" ht="57" customHeight="1" outlineLevel="3" spans="1:23">
      <c r="A10" s="61" t="s">
        <v>29</v>
      </c>
      <c r="B10" s="61" t="s">
        <v>32</v>
      </c>
      <c r="C10" s="59">
        <v>2</v>
      </c>
      <c r="D10" s="59" t="s">
        <v>12</v>
      </c>
      <c r="E10" s="59" t="s">
        <v>62</v>
      </c>
      <c r="F10" s="59" t="s">
        <v>63</v>
      </c>
      <c r="G10" s="59">
        <v>1696.05</v>
      </c>
      <c r="H10" s="59">
        <v>1697</v>
      </c>
      <c r="I10" s="59" t="s">
        <v>63</v>
      </c>
      <c r="J10" s="59">
        <v>1717.019</v>
      </c>
      <c r="K10" s="59">
        <v>1717.969</v>
      </c>
      <c r="L10" s="59">
        <f>H10-G10</f>
        <v>0.950000000000045</v>
      </c>
      <c r="M10" s="59" t="s">
        <v>64</v>
      </c>
      <c r="N10" s="59">
        <v>15</v>
      </c>
      <c r="O10" s="59" t="s">
        <v>65</v>
      </c>
      <c r="P10" s="59">
        <v>15</v>
      </c>
      <c r="Q10" s="59"/>
      <c r="R10" s="59" t="s">
        <v>66</v>
      </c>
      <c r="S10" s="59"/>
      <c r="T10" s="59"/>
      <c r="U10" s="59" t="s">
        <v>67</v>
      </c>
      <c r="V10" s="59">
        <v>4</v>
      </c>
      <c r="W10" s="59"/>
    </row>
    <row r="11" ht="36" customHeight="1" outlineLevel="1" spans="3:23">
      <c r="C11" s="59"/>
      <c r="D11" s="60" t="s">
        <v>68</v>
      </c>
      <c r="E11" s="59"/>
      <c r="F11" s="59"/>
      <c r="G11" s="59"/>
      <c r="H11" s="59"/>
      <c r="I11" s="59"/>
      <c r="J11" s="59"/>
      <c r="K11" s="59"/>
      <c r="L11" s="60">
        <f>SUBTOTAL(9,L13:L22)</f>
        <v>10.703</v>
      </c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ht="36" customHeight="1" outlineLevel="1" spans="3:23">
      <c r="C12" s="59"/>
      <c r="D12" s="60" t="s">
        <v>61</v>
      </c>
      <c r="E12" s="59"/>
      <c r="F12" s="59"/>
      <c r="G12" s="59"/>
      <c r="H12" s="59"/>
      <c r="I12" s="59"/>
      <c r="J12" s="59"/>
      <c r="K12" s="59"/>
      <c r="L12" s="60">
        <f>SUBTOTAL(9,L13:L22)</f>
        <v>10.703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ht="61" customHeight="1" outlineLevel="3" spans="1:23">
      <c r="A13" s="61" t="s">
        <v>29</v>
      </c>
      <c r="B13" s="61" t="s">
        <v>32</v>
      </c>
      <c r="C13" s="59">
        <v>3</v>
      </c>
      <c r="D13" s="59" t="s">
        <v>13</v>
      </c>
      <c r="E13" s="59" t="s">
        <v>69</v>
      </c>
      <c r="F13" s="59" t="s">
        <v>63</v>
      </c>
      <c r="G13" s="59">
        <v>1749.797</v>
      </c>
      <c r="H13" s="59">
        <v>1751</v>
      </c>
      <c r="I13" s="59" t="s">
        <v>63</v>
      </c>
      <c r="J13" s="59">
        <v>1776</v>
      </c>
      <c r="K13" s="59">
        <v>1777.203</v>
      </c>
      <c r="L13" s="59">
        <f>H13-G13</f>
        <v>1.20299999999997</v>
      </c>
      <c r="M13" s="59" t="s">
        <v>70</v>
      </c>
      <c r="N13" s="59">
        <v>12</v>
      </c>
      <c r="O13" s="59" t="s">
        <v>65</v>
      </c>
      <c r="P13" s="59">
        <v>12</v>
      </c>
      <c r="Q13" s="59"/>
      <c r="R13" s="59" t="s">
        <v>66</v>
      </c>
      <c r="S13" s="59"/>
      <c r="T13" s="59"/>
      <c r="U13" s="59" t="s">
        <v>67</v>
      </c>
      <c r="V13" s="59">
        <v>4</v>
      </c>
      <c r="W13" s="59"/>
    </row>
    <row r="14" ht="61" customHeight="1" outlineLevel="3" spans="1:23">
      <c r="A14" s="61" t="s">
        <v>29</v>
      </c>
      <c r="B14" s="61" t="s">
        <v>32</v>
      </c>
      <c r="C14" s="59">
        <v>4</v>
      </c>
      <c r="D14" s="59" t="s">
        <v>13</v>
      </c>
      <c r="E14" s="59" t="s">
        <v>69</v>
      </c>
      <c r="F14" s="59" t="s">
        <v>63</v>
      </c>
      <c r="G14" s="59">
        <v>1766</v>
      </c>
      <c r="H14" s="59">
        <v>1767</v>
      </c>
      <c r="I14" s="59" t="s">
        <v>63</v>
      </c>
      <c r="J14" s="59">
        <v>1782.203</v>
      </c>
      <c r="K14" s="59">
        <v>1783.203</v>
      </c>
      <c r="L14" s="59">
        <f>H14-G14</f>
        <v>1</v>
      </c>
      <c r="M14" s="59" t="s">
        <v>70</v>
      </c>
      <c r="N14" s="59">
        <v>12</v>
      </c>
      <c r="O14" s="59" t="s">
        <v>65</v>
      </c>
      <c r="P14" s="59">
        <v>12</v>
      </c>
      <c r="Q14" s="59"/>
      <c r="R14" s="59" t="s">
        <v>66</v>
      </c>
      <c r="S14" s="59"/>
      <c r="T14" s="59"/>
      <c r="U14" s="59" t="s">
        <v>67</v>
      </c>
      <c r="V14" s="59">
        <v>4</v>
      </c>
      <c r="W14" s="59"/>
    </row>
    <row r="15" ht="61" customHeight="1" outlineLevel="3" spans="1:23">
      <c r="A15" s="61" t="s">
        <v>29</v>
      </c>
      <c r="B15" s="61" t="s">
        <v>31</v>
      </c>
      <c r="C15" s="59">
        <v>5</v>
      </c>
      <c r="D15" s="59" t="s">
        <v>13</v>
      </c>
      <c r="E15" s="59" t="s">
        <v>69</v>
      </c>
      <c r="F15" s="59" t="s">
        <v>63</v>
      </c>
      <c r="G15" s="59">
        <v>1770</v>
      </c>
      <c r="H15" s="59">
        <v>1771</v>
      </c>
      <c r="I15" s="59" t="s">
        <v>63</v>
      </c>
      <c r="J15" s="59">
        <v>1795.445</v>
      </c>
      <c r="K15" s="59">
        <v>1796.445</v>
      </c>
      <c r="L15" s="59">
        <f t="shared" ref="L15:L22" si="0">H15-G15</f>
        <v>1</v>
      </c>
      <c r="M15" s="59" t="s">
        <v>70</v>
      </c>
      <c r="N15" s="59">
        <v>12</v>
      </c>
      <c r="O15" s="59" t="s">
        <v>65</v>
      </c>
      <c r="P15" s="59">
        <v>12</v>
      </c>
      <c r="Q15" s="59"/>
      <c r="R15" s="59" t="s">
        <v>71</v>
      </c>
      <c r="S15" s="59" t="s">
        <v>72</v>
      </c>
      <c r="T15" s="59">
        <v>30</v>
      </c>
      <c r="U15" s="59" t="s">
        <v>67</v>
      </c>
      <c r="V15" s="59">
        <v>9</v>
      </c>
      <c r="W15" s="59"/>
    </row>
    <row r="16" ht="61" customHeight="1" outlineLevel="3" spans="1:23">
      <c r="A16" s="61" t="s">
        <v>29</v>
      </c>
      <c r="B16" s="61" t="s">
        <v>31</v>
      </c>
      <c r="C16" s="59">
        <v>6</v>
      </c>
      <c r="D16" s="59" t="s">
        <v>13</v>
      </c>
      <c r="E16" s="59" t="s">
        <v>69</v>
      </c>
      <c r="F16" s="59" t="s">
        <v>63</v>
      </c>
      <c r="G16" s="59">
        <v>1771</v>
      </c>
      <c r="H16" s="59">
        <v>1772</v>
      </c>
      <c r="I16" s="59" t="s">
        <v>63</v>
      </c>
      <c r="J16" s="59">
        <v>1796.445</v>
      </c>
      <c r="K16" s="59">
        <v>1797.445</v>
      </c>
      <c r="L16" s="59">
        <f t="shared" si="0"/>
        <v>1</v>
      </c>
      <c r="M16" s="59" t="s">
        <v>70</v>
      </c>
      <c r="N16" s="59">
        <v>12</v>
      </c>
      <c r="O16" s="59" t="s">
        <v>65</v>
      </c>
      <c r="P16" s="59">
        <v>12</v>
      </c>
      <c r="Q16" s="59"/>
      <c r="R16" s="59" t="s">
        <v>71</v>
      </c>
      <c r="S16" s="59" t="s">
        <v>72</v>
      </c>
      <c r="T16" s="59">
        <v>30</v>
      </c>
      <c r="U16" s="59" t="s">
        <v>67</v>
      </c>
      <c r="V16" s="59">
        <v>9</v>
      </c>
      <c r="W16" s="59"/>
    </row>
    <row r="17" ht="61" customHeight="1" outlineLevel="3" spans="1:23">
      <c r="A17" s="61" t="s">
        <v>29</v>
      </c>
      <c r="B17" s="61" t="s">
        <v>31</v>
      </c>
      <c r="C17" s="59">
        <v>7</v>
      </c>
      <c r="D17" s="59" t="s">
        <v>13</v>
      </c>
      <c r="E17" s="59" t="s">
        <v>69</v>
      </c>
      <c r="F17" s="59" t="s">
        <v>63</v>
      </c>
      <c r="G17" s="59">
        <v>1772</v>
      </c>
      <c r="H17" s="59">
        <v>1773</v>
      </c>
      <c r="I17" s="59" t="s">
        <v>63</v>
      </c>
      <c r="J17" s="59">
        <v>1797.445</v>
      </c>
      <c r="K17" s="59">
        <v>1798.445</v>
      </c>
      <c r="L17" s="59">
        <f t="shared" si="0"/>
        <v>1</v>
      </c>
      <c r="M17" s="59" t="s">
        <v>70</v>
      </c>
      <c r="N17" s="59">
        <v>12</v>
      </c>
      <c r="O17" s="59" t="s">
        <v>65</v>
      </c>
      <c r="P17" s="59">
        <v>12</v>
      </c>
      <c r="Q17" s="59"/>
      <c r="R17" s="59" t="s">
        <v>71</v>
      </c>
      <c r="S17" s="59" t="s">
        <v>72</v>
      </c>
      <c r="T17" s="59">
        <v>30</v>
      </c>
      <c r="U17" s="59" t="s">
        <v>67</v>
      </c>
      <c r="V17" s="59">
        <v>9</v>
      </c>
      <c r="W17" s="59"/>
    </row>
    <row r="18" ht="61" customHeight="1" outlineLevel="3" spans="1:23">
      <c r="A18" s="61" t="s">
        <v>29</v>
      </c>
      <c r="B18" s="61" t="s">
        <v>31</v>
      </c>
      <c r="C18" s="59">
        <v>8</v>
      </c>
      <c r="D18" s="59" t="s">
        <v>13</v>
      </c>
      <c r="E18" s="59" t="s">
        <v>69</v>
      </c>
      <c r="F18" s="59" t="s">
        <v>63</v>
      </c>
      <c r="G18" s="59">
        <v>1773</v>
      </c>
      <c r="H18" s="59">
        <v>1774</v>
      </c>
      <c r="I18" s="59" t="s">
        <v>63</v>
      </c>
      <c r="J18" s="59">
        <v>1798.445</v>
      </c>
      <c r="K18" s="59">
        <v>1799.445</v>
      </c>
      <c r="L18" s="59">
        <f t="shared" si="0"/>
        <v>1</v>
      </c>
      <c r="M18" s="59" t="s">
        <v>70</v>
      </c>
      <c r="N18" s="59">
        <v>12</v>
      </c>
      <c r="O18" s="59" t="s">
        <v>65</v>
      </c>
      <c r="P18" s="59">
        <v>12</v>
      </c>
      <c r="Q18" s="59"/>
      <c r="R18" s="59" t="s">
        <v>71</v>
      </c>
      <c r="S18" s="59" t="s">
        <v>72</v>
      </c>
      <c r="T18" s="59">
        <v>30</v>
      </c>
      <c r="U18" s="59" t="s">
        <v>67</v>
      </c>
      <c r="V18" s="59">
        <v>9</v>
      </c>
      <c r="W18" s="59"/>
    </row>
    <row r="19" ht="61" customHeight="1" outlineLevel="3" spans="1:23">
      <c r="A19" s="61" t="s">
        <v>29</v>
      </c>
      <c r="B19" s="61" t="s">
        <v>31</v>
      </c>
      <c r="C19" s="59">
        <v>9</v>
      </c>
      <c r="D19" s="59" t="s">
        <v>13</v>
      </c>
      <c r="E19" s="59" t="s">
        <v>73</v>
      </c>
      <c r="F19" s="59" t="s">
        <v>63</v>
      </c>
      <c r="G19" s="59">
        <v>1785</v>
      </c>
      <c r="H19" s="59">
        <v>1786</v>
      </c>
      <c r="I19" s="59" t="s">
        <v>63</v>
      </c>
      <c r="J19" s="59">
        <v>1811.235</v>
      </c>
      <c r="K19" s="59">
        <v>1812.235</v>
      </c>
      <c r="L19" s="59">
        <f t="shared" si="0"/>
        <v>1</v>
      </c>
      <c r="M19" s="59" t="s">
        <v>70</v>
      </c>
      <c r="N19" s="59">
        <v>12</v>
      </c>
      <c r="O19" s="59" t="s">
        <v>65</v>
      </c>
      <c r="P19" s="59">
        <v>12</v>
      </c>
      <c r="Q19" s="59"/>
      <c r="R19" s="59" t="s">
        <v>71</v>
      </c>
      <c r="S19" s="59" t="s">
        <v>72</v>
      </c>
      <c r="T19" s="59">
        <v>30</v>
      </c>
      <c r="U19" s="59" t="s">
        <v>67</v>
      </c>
      <c r="V19" s="59">
        <v>9</v>
      </c>
      <c r="W19" s="59"/>
    </row>
    <row r="20" ht="61" customHeight="1" outlineLevel="3" spans="1:23">
      <c r="A20" s="61" t="s">
        <v>29</v>
      </c>
      <c r="B20" s="61" t="s">
        <v>31</v>
      </c>
      <c r="C20" s="59">
        <v>10</v>
      </c>
      <c r="D20" s="59" t="s">
        <v>13</v>
      </c>
      <c r="E20" s="59" t="s">
        <v>73</v>
      </c>
      <c r="F20" s="59" t="s">
        <v>63</v>
      </c>
      <c r="G20" s="59">
        <v>1795</v>
      </c>
      <c r="H20" s="59">
        <v>1796.5</v>
      </c>
      <c r="I20" s="59" t="s">
        <v>63</v>
      </c>
      <c r="J20" s="59">
        <v>1821.235</v>
      </c>
      <c r="K20" s="59">
        <v>1822.735</v>
      </c>
      <c r="L20" s="59">
        <f t="shared" si="0"/>
        <v>1.5</v>
      </c>
      <c r="M20" s="59" t="s">
        <v>70</v>
      </c>
      <c r="N20" s="59">
        <v>12</v>
      </c>
      <c r="O20" s="59" t="s">
        <v>65</v>
      </c>
      <c r="P20" s="59">
        <v>12</v>
      </c>
      <c r="Q20" s="59"/>
      <c r="R20" s="59" t="s">
        <v>71</v>
      </c>
      <c r="S20" s="59" t="s">
        <v>72</v>
      </c>
      <c r="T20" s="59">
        <v>30</v>
      </c>
      <c r="U20" s="59" t="s">
        <v>67</v>
      </c>
      <c r="V20" s="59">
        <v>9</v>
      </c>
      <c r="W20" s="59"/>
    </row>
    <row r="21" ht="61" customHeight="1" outlineLevel="3" spans="1:23">
      <c r="A21" s="61" t="s">
        <v>29</v>
      </c>
      <c r="B21" s="61" t="s">
        <v>31</v>
      </c>
      <c r="C21" s="59">
        <v>11</v>
      </c>
      <c r="D21" s="59" t="s">
        <v>13</v>
      </c>
      <c r="E21" s="59" t="s">
        <v>74</v>
      </c>
      <c r="F21" s="59" t="s">
        <v>75</v>
      </c>
      <c r="G21" s="59">
        <v>1101</v>
      </c>
      <c r="H21" s="59">
        <v>1102</v>
      </c>
      <c r="I21" s="59" t="s">
        <v>76</v>
      </c>
      <c r="J21" s="59">
        <v>17.588</v>
      </c>
      <c r="K21" s="59">
        <v>18.588</v>
      </c>
      <c r="L21" s="59">
        <f t="shared" si="0"/>
        <v>1</v>
      </c>
      <c r="M21" s="59" t="s">
        <v>70</v>
      </c>
      <c r="N21" s="59">
        <v>9</v>
      </c>
      <c r="O21" s="59" t="s">
        <v>65</v>
      </c>
      <c r="P21" s="59">
        <v>9</v>
      </c>
      <c r="Q21" s="59"/>
      <c r="R21" s="59" t="s">
        <v>71</v>
      </c>
      <c r="S21" s="59" t="s">
        <v>72</v>
      </c>
      <c r="T21" s="59">
        <v>30</v>
      </c>
      <c r="U21" s="59" t="s">
        <v>67</v>
      </c>
      <c r="V21" s="59">
        <v>9</v>
      </c>
      <c r="W21" s="59"/>
    </row>
    <row r="22" ht="61" customHeight="1" outlineLevel="3" spans="1:23">
      <c r="A22" s="61" t="s">
        <v>29</v>
      </c>
      <c r="B22" s="61" t="s">
        <v>32</v>
      </c>
      <c r="C22" s="59">
        <v>12</v>
      </c>
      <c r="D22" s="59" t="s">
        <v>13</v>
      </c>
      <c r="E22" s="59" t="s">
        <v>74</v>
      </c>
      <c r="F22" s="59" t="s">
        <v>75</v>
      </c>
      <c r="G22" s="59">
        <v>1113</v>
      </c>
      <c r="H22" s="59">
        <v>1114</v>
      </c>
      <c r="I22" s="59" t="s">
        <v>76</v>
      </c>
      <c r="J22" s="59">
        <v>29.588</v>
      </c>
      <c r="K22" s="59">
        <v>30.588</v>
      </c>
      <c r="L22" s="59">
        <f t="shared" si="0"/>
        <v>1</v>
      </c>
      <c r="M22" s="59" t="s">
        <v>70</v>
      </c>
      <c r="N22" s="59">
        <v>9</v>
      </c>
      <c r="O22" s="59" t="s">
        <v>65</v>
      </c>
      <c r="P22" s="59">
        <v>9</v>
      </c>
      <c r="Q22" s="59"/>
      <c r="R22" s="59" t="s">
        <v>66</v>
      </c>
      <c r="S22" s="59"/>
      <c r="T22" s="59"/>
      <c r="U22" s="59" t="s">
        <v>67</v>
      </c>
      <c r="V22" s="59">
        <v>4</v>
      </c>
      <c r="W22" s="59"/>
    </row>
    <row r="23" ht="36" customHeight="1" outlineLevel="1" spans="3:23">
      <c r="C23" s="59"/>
      <c r="D23" s="60" t="s">
        <v>77</v>
      </c>
      <c r="E23" s="59"/>
      <c r="F23" s="59"/>
      <c r="G23" s="59"/>
      <c r="H23" s="59"/>
      <c r="I23" s="59"/>
      <c r="J23" s="59"/>
      <c r="K23" s="59"/>
      <c r="L23" s="60">
        <f>SUBTOTAL(9,L27:L28)</f>
        <v>2.02499999999986</v>
      </c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ht="36" customHeight="1" outlineLevel="1" spans="3:23">
      <c r="C24" s="59"/>
      <c r="D24" s="60" t="s">
        <v>78</v>
      </c>
      <c r="E24" s="59"/>
      <c r="F24" s="59"/>
      <c r="G24" s="59"/>
      <c r="H24" s="59"/>
      <c r="I24" s="59"/>
      <c r="J24" s="59"/>
      <c r="K24" s="59"/>
      <c r="L24" s="60">
        <f>SUBTOTAL(9,L25:L26)</f>
        <v>3.23800000000006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ht="66" customHeight="1" outlineLevel="3" spans="1:23">
      <c r="A25" s="61" t="s">
        <v>30</v>
      </c>
      <c r="B25" s="61" t="s">
        <v>32</v>
      </c>
      <c r="C25" s="59"/>
      <c r="D25" s="59" t="s">
        <v>14</v>
      </c>
      <c r="E25" s="59" t="s">
        <v>79</v>
      </c>
      <c r="F25" s="59" t="s">
        <v>80</v>
      </c>
      <c r="G25" s="59">
        <v>1797</v>
      </c>
      <c r="H25" s="59">
        <v>1798</v>
      </c>
      <c r="I25" s="59" t="s">
        <v>80</v>
      </c>
      <c r="J25" s="59">
        <v>1703.672</v>
      </c>
      <c r="K25" s="59">
        <v>1704.672</v>
      </c>
      <c r="L25" s="59">
        <f>H25-G25</f>
        <v>1</v>
      </c>
      <c r="M25" s="59" t="s">
        <v>70</v>
      </c>
      <c r="N25" s="59">
        <v>12</v>
      </c>
      <c r="O25" s="59" t="s">
        <v>65</v>
      </c>
      <c r="P25" s="59">
        <v>12</v>
      </c>
      <c r="Q25" s="59"/>
      <c r="R25" s="59" t="s">
        <v>66</v>
      </c>
      <c r="S25" s="59"/>
      <c r="T25" s="59"/>
      <c r="U25" s="59" t="s">
        <v>67</v>
      </c>
      <c r="V25" s="59">
        <v>4</v>
      </c>
      <c r="W25" s="59"/>
    </row>
    <row r="26" ht="66" customHeight="1" outlineLevel="3" spans="1:23">
      <c r="A26" s="61" t="s">
        <v>30</v>
      </c>
      <c r="B26" s="61" t="s">
        <v>32</v>
      </c>
      <c r="C26" s="59"/>
      <c r="D26" s="59" t="s">
        <v>14</v>
      </c>
      <c r="E26" s="59" t="s">
        <v>79</v>
      </c>
      <c r="F26" s="59" t="s">
        <v>80</v>
      </c>
      <c r="G26" s="59">
        <v>1806</v>
      </c>
      <c r="H26" s="59">
        <v>1808.238</v>
      </c>
      <c r="I26" s="59" t="s">
        <v>80</v>
      </c>
      <c r="J26" s="59">
        <v>1712.672</v>
      </c>
      <c r="K26" s="59">
        <v>1714.91</v>
      </c>
      <c r="L26" s="59">
        <f>H26-G26</f>
        <v>2.23800000000006</v>
      </c>
      <c r="M26" s="59" t="s">
        <v>70</v>
      </c>
      <c r="N26" s="59">
        <v>12</v>
      </c>
      <c r="O26" s="59" t="s">
        <v>65</v>
      </c>
      <c r="P26" s="59">
        <v>12</v>
      </c>
      <c r="Q26" s="59"/>
      <c r="R26" s="59" t="s">
        <v>66</v>
      </c>
      <c r="S26" s="59"/>
      <c r="T26" s="59"/>
      <c r="U26" s="59" t="s">
        <v>67</v>
      </c>
      <c r="V26" s="59">
        <v>4</v>
      </c>
      <c r="W26" s="59"/>
    </row>
    <row r="27" ht="36" customHeight="1" outlineLevel="1" spans="3:23">
      <c r="C27" s="59"/>
      <c r="D27" s="60" t="s">
        <v>61</v>
      </c>
      <c r="E27" s="59"/>
      <c r="F27" s="59"/>
      <c r="G27" s="59"/>
      <c r="H27" s="59"/>
      <c r="I27" s="59"/>
      <c r="J27" s="59"/>
      <c r="K27" s="59"/>
      <c r="L27" s="60">
        <f>SUBTOTAL(9,L28)</f>
        <v>2.02499999999986</v>
      </c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ht="52.05" customHeight="1" outlineLevel="3" spans="1:23">
      <c r="A28" s="61" t="s">
        <v>29</v>
      </c>
      <c r="B28" s="61" t="s">
        <v>31</v>
      </c>
      <c r="C28" s="59">
        <v>13</v>
      </c>
      <c r="D28" s="59" t="s">
        <v>14</v>
      </c>
      <c r="E28" s="59" t="s">
        <v>81</v>
      </c>
      <c r="F28" s="59" t="s">
        <v>82</v>
      </c>
      <c r="G28" s="59">
        <v>1781.988</v>
      </c>
      <c r="H28" s="59">
        <v>1784.013</v>
      </c>
      <c r="I28" s="59" t="s">
        <v>83</v>
      </c>
      <c r="J28" s="59">
        <v>0</v>
      </c>
      <c r="K28" s="59">
        <v>0</v>
      </c>
      <c r="L28" s="59">
        <f>H28-G28</f>
        <v>2.02499999999986</v>
      </c>
      <c r="M28" s="59" t="s">
        <v>64</v>
      </c>
      <c r="N28" s="59">
        <v>32</v>
      </c>
      <c r="O28" s="59" t="s">
        <v>84</v>
      </c>
      <c r="P28" s="59">
        <v>24</v>
      </c>
      <c r="Q28" s="59"/>
      <c r="R28" s="59"/>
      <c r="S28" s="59"/>
      <c r="T28" s="59"/>
      <c r="U28" s="59" t="s">
        <v>67</v>
      </c>
      <c r="V28" s="59">
        <v>8</v>
      </c>
      <c r="W28" s="59"/>
    </row>
    <row r="29" ht="36" customHeight="1" outlineLevel="1" spans="3:23">
      <c r="C29" s="59"/>
      <c r="D29" s="60" t="s">
        <v>85</v>
      </c>
      <c r="E29" s="59"/>
      <c r="F29" s="59"/>
      <c r="G29" s="59"/>
      <c r="H29" s="59"/>
      <c r="I29" s="59"/>
      <c r="J29" s="59"/>
      <c r="K29" s="59"/>
      <c r="L29" s="60">
        <f>SUBTOTAL(9,L31:L37)</f>
        <v>13.2230000000002</v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ht="36" customHeight="1" outlineLevel="1" spans="3:23">
      <c r="C30" s="59"/>
      <c r="D30" s="60" t="s">
        <v>61</v>
      </c>
      <c r="E30" s="59"/>
      <c r="F30" s="59"/>
      <c r="G30" s="59"/>
      <c r="H30" s="59"/>
      <c r="I30" s="59"/>
      <c r="J30" s="59"/>
      <c r="K30" s="59"/>
      <c r="L30" s="60">
        <f>SUBTOTAL(9,L31:L37)</f>
        <v>13.2230000000002</v>
      </c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ht="45" customHeight="1" outlineLevel="3" spans="1:23">
      <c r="A31" s="61" t="s">
        <v>29</v>
      </c>
      <c r="B31" s="61" t="s">
        <v>32</v>
      </c>
      <c r="C31" s="59">
        <v>14</v>
      </c>
      <c r="D31" s="59" t="s">
        <v>15</v>
      </c>
      <c r="E31" s="59" t="s">
        <v>86</v>
      </c>
      <c r="F31" s="59" t="s">
        <v>82</v>
      </c>
      <c r="G31" s="59">
        <v>1870.002</v>
      </c>
      <c r="H31" s="59">
        <v>1872.627</v>
      </c>
      <c r="I31" s="59" t="s">
        <v>87</v>
      </c>
      <c r="J31" s="59">
        <v>22.845</v>
      </c>
      <c r="K31" s="59">
        <v>20.22</v>
      </c>
      <c r="L31" s="59">
        <f t="shared" ref="L31:L37" si="1">H31-G31</f>
        <v>2.625</v>
      </c>
      <c r="M31" s="59" t="s">
        <v>64</v>
      </c>
      <c r="N31" s="59">
        <v>40</v>
      </c>
      <c r="O31" s="59" t="s">
        <v>65</v>
      </c>
      <c r="P31" s="59">
        <v>7.5</v>
      </c>
      <c r="Q31" s="59"/>
      <c r="R31" s="59" t="s">
        <v>71</v>
      </c>
      <c r="S31" s="59"/>
      <c r="T31" s="59"/>
      <c r="U31" s="59" t="s">
        <v>67</v>
      </c>
      <c r="V31" s="59">
        <v>4</v>
      </c>
      <c r="W31" s="59"/>
    </row>
    <row r="32" ht="45" customHeight="1" outlineLevel="3" spans="1:23">
      <c r="A32" s="61" t="s">
        <v>29</v>
      </c>
      <c r="B32" s="61" t="s">
        <v>32</v>
      </c>
      <c r="C32" s="59">
        <v>15</v>
      </c>
      <c r="D32" s="59" t="s">
        <v>15</v>
      </c>
      <c r="E32" s="59" t="s">
        <v>88</v>
      </c>
      <c r="F32" s="59" t="s">
        <v>82</v>
      </c>
      <c r="G32" s="59">
        <v>1876.85</v>
      </c>
      <c r="H32" s="59">
        <v>1881</v>
      </c>
      <c r="I32" s="59" t="s">
        <v>87</v>
      </c>
      <c r="J32" s="59">
        <v>15.218</v>
      </c>
      <c r="K32" s="59">
        <v>11.068</v>
      </c>
      <c r="L32" s="59">
        <f t="shared" si="1"/>
        <v>4.15000000000009</v>
      </c>
      <c r="M32" s="59" t="s">
        <v>70</v>
      </c>
      <c r="N32" s="59">
        <v>12</v>
      </c>
      <c r="O32" s="59" t="s">
        <v>65</v>
      </c>
      <c r="P32" s="59">
        <v>12</v>
      </c>
      <c r="Q32" s="59"/>
      <c r="R32" s="59" t="s">
        <v>71</v>
      </c>
      <c r="S32" s="59"/>
      <c r="T32" s="59"/>
      <c r="U32" s="59" t="s">
        <v>67</v>
      </c>
      <c r="V32" s="59">
        <v>4</v>
      </c>
      <c r="W32" s="59"/>
    </row>
    <row r="33" ht="45" customHeight="1" outlineLevel="3" spans="1:23">
      <c r="A33" s="61" t="s">
        <v>29</v>
      </c>
      <c r="B33" s="61" t="s">
        <v>32</v>
      </c>
      <c r="C33" s="59">
        <v>16</v>
      </c>
      <c r="D33" s="59" t="s">
        <v>15</v>
      </c>
      <c r="E33" s="59" t="s">
        <v>88</v>
      </c>
      <c r="F33" s="59" t="s">
        <v>82</v>
      </c>
      <c r="G33" s="59">
        <v>1883</v>
      </c>
      <c r="H33" s="59">
        <v>1885</v>
      </c>
      <c r="I33" s="59" t="s">
        <v>87</v>
      </c>
      <c r="J33" s="59">
        <v>9.068</v>
      </c>
      <c r="K33" s="59">
        <v>7.068</v>
      </c>
      <c r="L33" s="59">
        <f t="shared" si="1"/>
        <v>2</v>
      </c>
      <c r="M33" s="59" t="s">
        <v>70</v>
      </c>
      <c r="N33" s="59">
        <v>12</v>
      </c>
      <c r="O33" s="59" t="s">
        <v>65</v>
      </c>
      <c r="P33" s="59">
        <v>12</v>
      </c>
      <c r="Q33" s="59"/>
      <c r="R33" s="59" t="s">
        <v>71</v>
      </c>
      <c r="S33" s="59"/>
      <c r="T33" s="59"/>
      <c r="U33" s="59" t="s">
        <v>67</v>
      </c>
      <c r="V33" s="59">
        <v>4</v>
      </c>
      <c r="W33" s="59"/>
    </row>
    <row r="34" ht="45" customHeight="1" outlineLevel="3" spans="1:23">
      <c r="A34" s="61" t="s">
        <v>29</v>
      </c>
      <c r="B34" s="61" t="s">
        <v>32</v>
      </c>
      <c r="C34" s="59">
        <v>17</v>
      </c>
      <c r="D34" s="59" t="s">
        <v>15</v>
      </c>
      <c r="E34" s="59" t="s">
        <v>89</v>
      </c>
      <c r="F34" s="59" t="s">
        <v>75</v>
      </c>
      <c r="G34" s="59">
        <v>1337</v>
      </c>
      <c r="H34" s="59">
        <v>1337.157</v>
      </c>
      <c r="I34" s="59" t="s">
        <v>75</v>
      </c>
      <c r="J34" s="59">
        <v>52.795</v>
      </c>
      <c r="K34" s="59">
        <v>52.952</v>
      </c>
      <c r="L34" s="59">
        <f t="shared" si="1"/>
        <v>0.156999999999925</v>
      </c>
      <c r="M34" s="59" t="s">
        <v>70</v>
      </c>
      <c r="N34" s="59">
        <v>15</v>
      </c>
      <c r="O34" s="59" t="s">
        <v>65</v>
      </c>
      <c r="P34" s="59">
        <v>7.5</v>
      </c>
      <c r="Q34" s="59"/>
      <c r="R34" s="59" t="s">
        <v>71</v>
      </c>
      <c r="S34" s="59"/>
      <c r="T34" s="59"/>
      <c r="U34" s="59" t="s">
        <v>67</v>
      </c>
      <c r="V34" s="59">
        <v>4</v>
      </c>
      <c r="W34" s="59"/>
    </row>
    <row r="35" ht="45" customHeight="1" outlineLevel="3" spans="1:23">
      <c r="A35" s="61" t="s">
        <v>29</v>
      </c>
      <c r="B35" s="61" t="s">
        <v>32</v>
      </c>
      <c r="C35" s="59">
        <v>18</v>
      </c>
      <c r="D35" s="59" t="s">
        <v>15</v>
      </c>
      <c r="E35" s="59" t="s">
        <v>89</v>
      </c>
      <c r="F35" s="59" t="s">
        <v>75</v>
      </c>
      <c r="G35" s="59">
        <v>1337.157</v>
      </c>
      <c r="H35" s="59">
        <v>1338</v>
      </c>
      <c r="I35" s="59" t="s">
        <v>75</v>
      </c>
      <c r="J35" s="59">
        <v>52.952</v>
      </c>
      <c r="K35" s="59">
        <v>53.795</v>
      </c>
      <c r="L35" s="59">
        <f t="shared" si="1"/>
        <v>0.843000000000075</v>
      </c>
      <c r="M35" s="59" t="s">
        <v>70</v>
      </c>
      <c r="N35" s="59">
        <v>20</v>
      </c>
      <c r="O35" s="59" t="s">
        <v>65</v>
      </c>
      <c r="P35" s="59">
        <v>7.5</v>
      </c>
      <c r="Q35" s="59"/>
      <c r="R35" s="59" t="s">
        <v>71</v>
      </c>
      <c r="S35" s="59"/>
      <c r="T35" s="59"/>
      <c r="U35" s="59" t="s">
        <v>67</v>
      </c>
      <c r="V35" s="59">
        <v>4</v>
      </c>
      <c r="W35" s="59"/>
    </row>
    <row r="36" ht="45" customHeight="1" outlineLevel="3" spans="1:23">
      <c r="A36" s="61" t="s">
        <v>29</v>
      </c>
      <c r="B36" s="61" t="s">
        <v>32</v>
      </c>
      <c r="C36" s="59">
        <v>19</v>
      </c>
      <c r="D36" s="59" t="s">
        <v>15</v>
      </c>
      <c r="E36" s="59" t="s">
        <v>89</v>
      </c>
      <c r="F36" s="59" t="s">
        <v>75</v>
      </c>
      <c r="G36" s="59">
        <v>1342</v>
      </c>
      <c r="H36" s="59">
        <v>1342.568</v>
      </c>
      <c r="I36" s="59" t="s">
        <v>75</v>
      </c>
      <c r="J36" s="59">
        <v>57.795</v>
      </c>
      <c r="K36" s="59">
        <v>58.363</v>
      </c>
      <c r="L36" s="59">
        <f t="shared" si="1"/>
        <v>0.567999999999984</v>
      </c>
      <c r="M36" s="59" t="s">
        <v>70</v>
      </c>
      <c r="N36" s="59">
        <v>20</v>
      </c>
      <c r="O36" s="59" t="s">
        <v>65</v>
      </c>
      <c r="P36" s="59">
        <v>7.5</v>
      </c>
      <c r="Q36" s="59"/>
      <c r="R36" s="59" t="s">
        <v>71</v>
      </c>
      <c r="S36" s="59"/>
      <c r="T36" s="59"/>
      <c r="U36" s="59" t="s">
        <v>67</v>
      </c>
      <c r="V36" s="59">
        <v>4</v>
      </c>
      <c r="W36" s="59"/>
    </row>
    <row r="37" ht="45" customHeight="1" outlineLevel="3" spans="1:23">
      <c r="A37" s="61" t="s">
        <v>29</v>
      </c>
      <c r="B37" s="61" t="s">
        <v>32</v>
      </c>
      <c r="C37" s="59">
        <v>20</v>
      </c>
      <c r="D37" s="59" t="s">
        <v>15</v>
      </c>
      <c r="E37" s="59" t="s">
        <v>89</v>
      </c>
      <c r="F37" s="59" t="s">
        <v>75</v>
      </c>
      <c r="G37" s="59">
        <v>1342.568</v>
      </c>
      <c r="H37" s="59">
        <v>1345.448</v>
      </c>
      <c r="I37" s="59" t="s">
        <v>75</v>
      </c>
      <c r="J37" s="59">
        <v>58.363</v>
      </c>
      <c r="K37" s="59">
        <v>61.243</v>
      </c>
      <c r="L37" s="59">
        <f t="shared" si="1"/>
        <v>2.88000000000011</v>
      </c>
      <c r="M37" s="59" t="s">
        <v>70</v>
      </c>
      <c r="N37" s="59">
        <v>30</v>
      </c>
      <c r="O37" s="59" t="s">
        <v>65</v>
      </c>
      <c r="P37" s="59">
        <v>7.5</v>
      </c>
      <c r="Q37" s="59"/>
      <c r="R37" s="59" t="s">
        <v>71</v>
      </c>
      <c r="S37" s="59"/>
      <c r="T37" s="59"/>
      <c r="U37" s="59" t="s">
        <v>67</v>
      </c>
      <c r="V37" s="59">
        <v>4</v>
      </c>
      <c r="W37" s="59"/>
    </row>
    <row r="38" ht="36" customHeight="1" outlineLevel="1" spans="3:23">
      <c r="C38" s="59"/>
      <c r="D38" s="60" t="s">
        <v>90</v>
      </c>
      <c r="E38" s="59"/>
      <c r="F38" s="59"/>
      <c r="G38" s="59"/>
      <c r="H38" s="59"/>
      <c r="I38" s="59"/>
      <c r="J38" s="59"/>
      <c r="K38" s="59"/>
      <c r="L38" s="60">
        <f>SUBTOTAL(9,L41:L44)</f>
        <v>3.10599999999999</v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ht="36" customHeight="1" outlineLevel="1" spans="3:23">
      <c r="C39" s="59"/>
      <c r="D39" s="60" t="s">
        <v>78</v>
      </c>
      <c r="E39" s="59"/>
      <c r="F39" s="59"/>
      <c r="G39" s="59"/>
      <c r="H39" s="59"/>
      <c r="I39" s="59"/>
      <c r="J39" s="59"/>
      <c r="K39" s="59"/>
      <c r="L39" s="60">
        <f>SUBTOTAL(9,L40)</f>
        <v>1.724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ht="78.9" customHeight="1" outlineLevel="3" spans="1:23">
      <c r="A40" s="61" t="s">
        <v>30</v>
      </c>
      <c r="B40" s="61" t="s">
        <v>31</v>
      </c>
      <c r="C40" s="59"/>
      <c r="D40" s="59" t="s">
        <v>17</v>
      </c>
      <c r="E40" s="59" t="s">
        <v>91</v>
      </c>
      <c r="F40" s="59" t="s">
        <v>92</v>
      </c>
      <c r="G40" s="59">
        <v>52.113</v>
      </c>
      <c r="H40" s="59">
        <v>53.837</v>
      </c>
      <c r="I40" s="59" t="s">
        <v>93</v>
      </c>
      <c r="J40" s="59">
        <v>52.113</v>
      </c>
      <c r="K40" s="59">
        <v>53.837</v>
      </c>
      <c r="L40" s="59">
        <f>H40-G40</f>
        <v>1.724</v>
      </c>
      <c r="M40" s="59" t="s">
        <v>70</v>
      </c>
      <c r="N40" s="59">
        <v>12</v>
      </c>
      <c r="O40" s="59" t="s">
        <v>84</v>
      </c>
      <c r="P40" s="59">
        <v>12</v>
      </c>
      <c r="Q40" s="59"/>
      <c r="R40" s="59" t="s">
        <v>94</v>
      </c>
      <c r="S40" s="59" t="s">
        <v>95</v>
      </c>
      <c r="T40" s="59">
        <v>10</v>
      </c>
      <c r="U40" s="59" t="s">
        <v>67</v>
      </c>
      <c r="V40" s="59">
        <v>5</v>
      </c>
      <c r="W40" s="59"/>
    </row>
    <row r="41" ht="36" customHeight="1" outlineLevel="1" spans="3:23">
      <c r="C41" s="59"/>
      <c r="D41" s="60" t="s">
        <v>61</v>
      </c>
      <c r="E41" s="59"/>
      <c r="F41" s="59"/>
      <c r="G41" s="59"/>
      <c r="H41" s="59"/>
      <c r="I41" s="59"/>
      <c r="J41" s="59"/>
      <c r="K41" s="59"/>
      <c r="L41" s="60">
        <f>SUBTOTAL(9,L42:L44)</f>
        <v>3.10599999999999</v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ht="30" customHeight="1" outlineLevel="3" spans="1:23">
      <c r="A42" s="61" t="s">
        <v>29</v>
      </c>
      <c r="B42" s="61" t="s">
        <v>96</v>
      </c>
      <c r="C42" s="59">
        <v>21</v>
      </c>
      <c r="D42" s="59" t="s">
        <v>17</v>
      </c>
      <c r="E42" s="59" t="s">
        <v>97</v>
      </c>
      <c r="F42" s="59" t="s">
        <v>98</v>
      </c>
      <c r="G42" s="59">
        <v>1426</v>
      </c>
      <c r="H42" s="59">
        <v>1426.187</v>
      </c>
      <c r="I42" s="59" t="s">
        <v>98</v>
      </c>
      <c r="J42" s="59">
        <v>1390.505</v>
      </c>
      <c r="K42" s="59">
        <v>1390.692</v>
      </c>
      <c r="L42" s="59">
        <f>H42-G42</f>
        <v>0.186999999999898</v>
      </c>
      <c r="M42" s="59" t="s">
        <v>70</v>
      </c>
      <c r="N42" s="59">
        <v>12</v>
      </c>
      <c r="O42" s="59" t="s">
        <v>65</v>
      </c>
      <c r="P42" s="59">
        <v>12</v>
      </c>
      <c r="Q42" s="59"/>
      <c r="R42" s="59"/>
      <c r="S42" s="59"/>
      <c r="T42" s="59"/>
      <c r="U42" s="59" t="s">
        <v>67</v>
      </c>
      <c r="V42" s="59" t="s">
        <v>99</v>
      </c>
      <c r="W42" s="59" t="s">
        <v>100</v>
      </c>
    </row>
    <row r="43" ht="30" customHeight="1" outlineLevel="3" spans="1:23">
      <c r="A43" s="61" t="s">
        <v>29</v>
      </c>
      <c r="B43" s="61" t="s">
        <v>96</v>
      </c>
      <c r="C43" s="59">
        <v>22</v>
      </c>
      <c r="D43" s="59" t="s">
        <v>17</v>
      </c>
      <c r="E43" s="59" t="s">
        <v>97</v>
      </c>
      <c r="F43" s="59" t="s">
        <v>98</v>
      </c>
      <c r="G43" s="59">
        <v>1426.187</v>
      </c>
      <c r="H43" s="59">
        <v>1427</v>
      </c>
      <c r="I43" s="59" t="s">
        <v>98</v>
      </c>
      <c r="J43" s="59">
        <v>1390.692</v>
      </c>
      <c r="K43" s="59">
        <v>1391.505</v>
      </c>
      <c r="L43" s="59">
        <f>H43-G43</f>
        <v>0.813000000000102</v>
      </c>
      <c r="M43" s="59" t="s">
        <v>70</v>
      </c>
      <c r="N43" s="59">
        <v>12</v>
      </c>
      <c r="O43" s="59" t="s">
        <v>65</v>
      </c>
      <c r="P43" s="59">
        <v>12</v>
      </c>
      <c r="Q43" s="59"/>
      <c r="R43" s="59"/>
      <c r="S43" s="59"/>
      <c r="T43" s="59"/>
      <c r="U43" s="59" t="s">
        <v>67</v>
      </c>
      <c r="V43" s="59" t="s">
        <v>99</v>
      </c>
      <c r="W43" s="59" t="s">
        <v>100</v>
      </c>
    </row>
    <row r="44" ht="62" customHeight="1" outlineLevel="3" spans="1:23">
      <c r="A44" s="61" t="s">
        <v>29</v>
      </c>
      <c r="B44" s="61" t="s">
        <v>31</v>
      </c>
      <c r="C44" s="59">
        <v>23</v>
      </c>
      <c r="D44" s="59" t="s">
        <v>17</v>
      </c>
      <c r="E44" s="59" t="s">
        <v>101</v>
      </c>
      <c r="F44" s="59" t="s">
        <v>102</v>
      </c>
      <c r="G44" s="59">
        <v>1479</v>
      </c>
      <c r="H44" s="59">
        <v>1481.106</v>
      </c>
      <c r="I44" s="59" t="s">
        <v>103</v>
      </c>
      <c r="J44" s="59">
        <v>157.194</v>
      </c>
      <c r="K44" s="59">
        <v>159.3</v>
      </c>
      <c r="L44" s="59">
        <f>H44-G44</f>
        <v>2.10599999999999</v>
      </c>
      <c r="M44" s="59" t="s">
        <v>70</v>
      </c>
      <c r="N44" s="59">
        <v>11</v>
      </c>
      <c r="O44" s="59" t="s">
        <v>84</v>
      </c>
      <c r="P44" s="59">
        <v>11</v>
      </c>
      <c r="Q44" s="59"/>
      <c r="R44" s="59" t="s">
        <v>94</v>
      </c>
      <c r="S44" s="59" t="s">
        <v>72</v>
      </c>
      <c r="T44" s="59">
        <v>30</v>
      </c>
      <c r="U44" s="59" t="s">
        <v>67</v>
      </c>
      <c r="V44" s="59">
        <v>9</v>
      </c>
      <c r="W44" s="59"/>
    </row>
    <row r="45" ht="36" customHeight="1" outlineLevel="1" spans="3:23">
      <c r="C45" s="59"/>
      <c r="D45" s="60" t="s">
        <v>104</v>
      </c>
      <c r="E45" s="59"/>
      <c r="F45" s="59"/>
      <c r="G45" s="59"/>
      <c r="H45" s="59"/>
      <c r="I45" s="59"/>
      <c r="J45" s="59"/>
      <c r="K45" s="59"/>
      <c r="L45" s="60">
        <f>SUBTOTAL(9,L47:L60)</f>
        <v>23.5</v>
      </c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ht="36" customHeight="1" outlineLevel="1" spans="3:23">
      <c r="C46" s="59"/>
      <c r="D46" s="60" t="s">
        <v>61</v>
      </c>
      <c r="E46" s="59"/>
      <c r="F46" s="59"/>
      <c r="G46" s="59"/>
      <c r="H46" s="59"/>
      <c r="I46" s="59"/>
      <c r="J46" s="59"/>
      <c r="K46" s="59"/>
      <c r="L46" s="60">
        <f>SUBTOTAL(9,L47:L60)</f>
        <v>23.5</v>
      </c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ht="50" customHeight="1" outlineLevel="3" spans="1:23">
      <c r="A47" s="61" t="s">
        <v>29</v>
      </c>
      <c r="B47" s="61" t="s">
        <v>32</v>
      </c>
      <c r="C47" s="59">
        <v>24</v>
      </c>
      <c r="D47" s="59" t="s">
        <v>18</v>
      </c>
      <c r="E47" s="59" t="s">
        <v>105</v>
      </c>
      <c r="F47" s="59" t="s">
        <v>82</v>
      </c>
      <c r="G47" s="59">
        <v>1501</v>
      </c>
      <c r="H47" s="59">
        <v>1502</v>
      </c>
      <c r="I47" s="59" t="s">
        <v>106</v>
      </c>
      <c r="J47" s="59">
        <v>143.668</v>
      </c>
      <c r="K47" s="59">
        <v>142.668</v>
      </c>
      <c r="L47" s="59">
        <f t="shared" ref="L47:L60" si="2">H47-G47</f>
        <v>1</v>
      </c>
      <c r="M47" s="59" t="s">
        <v>70</v>
      </c>
      <c r="N47" s="59">
        <v>12</v>
      </c>
      <c r="O47" s="59" t="s">
        <v>65</v>
      </c>
      <c r="P47" s="59">
        <v>12</v>
      </c>
      <c r="Q47" s="59"/>
      <c r="R47" s="59" t="s">
        <v>66</v>
      </c>
      <c r="S47" s="59"/>
      <c r="T47" s="59"/>
      <c r="U47" s="59" t="s">
        <v>67</v>
      </c>
      <c r="V47" s="59">
        <v>4</v>
      </c>
      <c r="W47" s="59"/>
    </row>
    <row r="48" ht="50" customHeight="1" outlineLevel="3" spans="1:23">
      <c r="A48" s="61" t="s">
        <v>29</v>
      </c>
      <c r="B48" s="61" t="s">
        <v>32</v>
      </c>
      <c r="C48" s="59">
        <v>25</v>
      </c>
      <c r="D48" s="59" t="s">
        <v>18</v>
      </c>
      <c r="E48" s="59" t="s">
        <v>107</v>
      </c>
      <c r="F48" s="59" t="s">
        <v>82</v>
      </c>
      <c r="G48" s="59">
        <v>1582</v>
      </c>
      <c r="H48" s="59">
        <v>1583</v>
      </c>
      <c r="I48" s="59" t="s">
        <v>108</v>
      </c>
      <c r="J48" s="59">
        <v>1.333</v>
      </c>
      <c r="K48" s="59">
        <v>2.333</v>
      </c>
      <c r="L48" s="59">
        <f t="shared" si="2"/>
        <v>1</v>
      </c>
      <c r="M48" s="59" t="s">
        <v>64</v>
      </c>
      <c r="N48" s="59">
        <v>24</v>
      </c>
      <c r="O48" s="59" t="s">
        <v>65</v>
      </c>
      <c r="P48" s="59">
        <v>24</v>
      </c>
      <c r="Q48" s="59"/>
      <c r="R48" s="59" t="s">
        <v>66</v>
      </c>
      <c r="S48" s="59"/>
      <c r="T48" s="59"/>
      <c r="U48" s="59" t="s">
        <v>67</v>
      </c>
      <c r="V48" s="59">
        <v>4</v>
      </c>
      <c r="W48" s="59"/>
    </row>
    <row r="49" ht="50" customHeight="1" outlineLevel="3" spans="1:23">
      <c r="A49" s="61" t="s">
        <v>29</v>
      </c>
      <c r="B49" s="61" t="s">
        <v>32</v>
      </c>
      <c r="C49" s="59">
        <v>26</v>
      </c>
      <c r="D49" s="59" t="s">
        <v>18</v>
      </c>
      <c r="E49" s="59" t="s">
        <v>107</v>
      </c>
      <c r="F49" s="59" t="s">
        <v>82</v>
      </c>
      <c r="G49" s="59">
        <v>1584.5</v>
      </c>
      <c r="H49" s="59">
        <v>1588</v>
      </c>
      <c r="I49" s="59" t="s">
        <v>108</v>
      </c>
      <c r="J49" s="59">
        <v>3.833</v>
      </c>
      <c r="K49" s="59">
        <v>7.333</v>
      </c>
      <c r="L49" s="59">
        <f t="shared" si="2"/>
        <v>3.5</v>
      </c>
      <c r="M49" s="59" t="s">
        <v>64</v>
      </c>
      <c r="N49" s="59">
        <v>24</v>
      </c>
      <c r="O49" s="59" t="s">
        <v>65</v>
      </c>
      <c r="P49" s="59">
        <v>24</v>
      </c>
      <c r="Q49" s="59"/>
      <c r="R49" s="59" t="s">
        <v>66</v>
      </c>
      <c r="S49" s="59"/>
      <c r="T49" s="59"/>
      <c r="U49" s="59" t="s">
        <v>67</v>
      </c>
      <c r="V49" s="59">
        <v>4</v>
      </c>
      <c r="W49" s="59"/>
    </row>
    <row r="50" ht="50" customHeight="1" outlineLevel="3" spans="1:23">
      <c r="A50" s="61" t="s">
        <v>29</v>
      </c>
      <c r="B50" s="61" t="s">
        <v>32</v>
      </c>
      <c r="C50" s="59">
        <v>27</v>
      </c>
      <c r="D50" s="59" t="s">
        <v>18</v>
      </c>
      <c r="E50" s="59" t="s">
        <v>107</v>
      </c>
      <c r="F50" s="59" t="s">
        <v>82</v>
      </c>
      <c r="G50" s="59">
        <v>1595</v>
      </c>
      <c r="H50" s="59">
        <v>1599.304</v>
      </c>
      <c r="I50" s="59" t="s">
        <v>108</v>
      </c>
      <c r="J50" s="59">
        <v>14.333</v>
      </c>
      <c r="K50" s="59">
        <v>18.637</v>
      </c>
      <c r="L50" s="59">
        <f t="shared" si="2"/>
        <v>4.30400000000009</v>
      </c>
      <c r="M50" s="59" t="s">
        <v>64</v>
      </c>
      <c r="N50" s="59">
        <v>24</v>
      </c>
      <c r="O50" s="59" t="s">
        <v>65</v>
      </c>
      <c r="P50" s="59">
        <v>24</v>
      </c>
      <c r="Q50" s="59"/>
      <c r="R50" s="59" t="s">
        <v>66</v>
      </c>
      <c r="S50" s="59"/>
      <c r="T50" s="59"/>
      <c r="U50" s="59" t="s">
        <v>67</v>
      </c>
      <c r="V50" s="59">
        <v>4</v>
      </c>
      <c r="W50" s="59"/>
    </row>
    <row r="51" ht="50" customHeight="1" outlineLevel="3" spans="1:23">
      <c r="A51" s="61" t="s">
        <v>29</v>
      </c>
      <c r="B51" s="61" t="s">
        <v>32</v>
      </c>
      <c r="C51" s="59">
        <v>28</v>
      </c>
      <c r="D51" s="59" t="s">
        <v>18</v>
      </c>
      <c r="E51" s="59" t="s">
        <v>109</v>
      </c>
      <c r="F51" s="59" t="s">
        <v>82</v>
      </c>
      <c r="G51" s="59">
        <v>1599.304</v>
      </c>
      <c r="H51" s="59">
        <v>1601</v>
      </c>
      <c r="I51" s="59" t="s">
        <v>110</v>
      </c>
      <c r="J51" s="59">
        <v>127.138</v>
      </c>
      <c r="K51" s="59">
        <v>128.834</v>
      </c>
      <c r="L51" s="59">
        <f t="shared" si="2"/>
        <v>1.69599999999991</v>
      </c>
      <c r="M51" s="59" t="s">
        <v>64</v>
      </c>
      <c r="N51" s="59">
        <v>21</v>
      </c>
      <c r="O51" s="59" t="s">
        <v>65</v>
      </c>
      <c r="P51" s="59">
        <v>21</v>
      </c>
      <c r="Q51" s="59"/>
      <c r="R51" s="59" t="s">
        <v>66</v>
      </c>
      <c r="S51" s="59"/>
      <c r="T51" s="59"/>
      <c r="U51" s="59" t="s">
        <v>67</v>
      </c>
      <c r="V51" s="59">
        <v>4</v>
      </c>
      <c r="W51" s="59"/>
    </row>
    <row r="52" ht="50" customHeight="1" outlineLevel="3" spans="1:23">
      <c r="A52" s="61" t="s">
        <v>29</v>
      </c>
      <c r="B52" s="61" t="s">
        <v>32</v>
      </c>
      <c r="C52" s="59">
        <v>29</v>
      </c>
      <c r="D52" s="59" t="s">
        <v>18</v>
      </c>
      <c r="E52" s="59" t="s">
        <v>109</v>
      </c>
      <c r="F52" s="59" t="s">
        <v>82</v>
      </c>
      <c r="G52" s="59">
        <v>1601</v>
      </c>
      <c r="H52" s="59">
        <v>1602</v>
      </c>
      <c r="I52" s="59" t="s">
        <v>110</v>
      </c>
      <c r="J52" s="59">
        <v>128.834</v>
      </c>
      <c r="K52" s="59">
        <v>129.834</v>
      </c>
      <c r="L52" s="59">
        <f t="shared" si="2"/>
        <v>1</v>
      </c>
      <c r="M52" s="59" t="s">
        <v>64</v>
      </c>
      <c r="N52" s="59">
        <v>21</v>
      </c>
      <c r="O52" s="59" t="s">
        <v>65</v>
      </c>
      <c r="P52" s="59">
        <v>21</v>
      </c>
      <c r="Q52" s="59"/>
      <c r="R52" s="59" t="s">
        <v>66</v>
      </c>
      <c r="S52" s="59"/>
      <c r="T52" s="59"/>
      <c r="U52" s="59" t="s">
        <v>67</v>
      </c>
      <c r="V52" s="59">
        <v>4</v>
      </c>
      <c r="W52" s="59"/>
    </row>
    <row r="53" ht="50" customHeight="1" outlineLevel="3" spans="1:23">
      <c r="A53" s="61" t="s">
        <v>29</v>
      </c>
      <c r="B53" s="61" t="s">
        <v>32</v>
      </c>
      <c r="C53" s="59">
        <v>30</v>
      </c>
      <c r="D53" s="59" t="s">
        <v>18</v>
      </c>
      <c r="E53" s="59" t="s">
        <v>109</v>
      </c>
      <c r="F53" s="59" t="s">
        <v>82</v>
      </c>
      <c r="G53" s="59">
        <v>1602</v>
      </c>
      <c r="H53" s="59">
        <v>1604</v>
      </c>
      <c r="I53" s="59" t="s">
        <v>110</v>
      </c>
      <c r="J53" s="59">
        <v>129.834</v>
      </c>
      <c r="K53" s="59">
        <v>131.834</v>
      </c>
      <c r="L53" s="59">
        <f t="shared" si="2"/>
        <v>2</v>
      </c>
      <c r="M53" s="59" t="s">
        <v>64</v>
      </c>
      <c r="N53" s="59">
        <v>21</v>
      </c>
      <c r="O53" s="59" t="s">
        <v>65</v>
      </c>
      <c r="P53" s="59">
        <v>21</v>
      </c>
      <c r="Q53" s="59"/>
      <c r="R53" s="59" t="s">
        <v>66</v>
      </c>
      <c r="S53" s="59"/>
      <c r="T53" s="59"/>
      <c r="U53" s="59" t="s">
        <v>67</v>
      </c>
      <c r="V53" s="59">
        <v>4</v>
      </c>
      <c r="W53" s="59"/>
    </row>
    <row r="54" ht="50" customHeight="1" outlineLevel="3" spans="1:23">
      <c r="A54" s="61" t="s">
        <v>29</v>
      </c>
      <c r="B54" s="61" t="s">
        <v>32</v>
      </c>
      <c r="C54" s="59">
        <v>31</v>
      </c>
      <c r="D54" s="59" t="s">
        <v>18</v>
      </c>
      <c r="E54" s="59" t="s">
        <v>109</v>
      </c>
      <c r="F54" s="59" t="s">
        <v>82</v>
      </c>
      <c r="G54" s="59">
        <v>1618</v>
      </c>
      <c r="H54" s="59">
        <v>1618.524</v>
      </c>
      <c r="I54" s="59" t="s">
        <v>110</v>
      </c>
      <c r="J54" s="59">
        <v>145.834</v>
      </c>
      <c r="K54" s="59">
        <v>146.358</v>
      </c>
      <c r="L54" s="59">
        <f t="shared" si="2"/>
        <v>0.523999999999887</v>
      </c>
      <c r="M54" s="59" t="s">
        <v>64</v>
      </c>
      <c r="N54" s="59">
        <v>21</v>
      </c>
      <c r="O54" s="59" t="s">
        <v>65</v>
      </c>
      <c r="P54" s="59">
        <v>21</v>
      </c>
      <c r="Q54" s="59"/>
      <c r="R54" s="59" t="s">
        <v>66</v>
      </c>
      <c r="S54" s="59"/>
      <c r="T54" s="59"/>
      <c r="U54" s="59" t="s">
        <v>67</v>
      </c>
      <c r="V54" s="59">
        <v>4</v>
      </c>
      <c r="W54" s="59"/>
    </row>
    <row r="55" ht="50" customHeight="1" outlineLevel="3" spans="1:23">
      <c r="A55" s="61" t="s">
        <v>29</v>
      </c>
      <c r="B55" s="61" t="s">
        <v>32</v>
      </c>
      <c r="C55" s="59">
        <v>32</v>
      </c>
      <c r="D55" s="59" t="s">
        <v>18</v>
      </c>
      <c r="E55" s="59" t="s">
        <v>109</v>
      </c>
      <c r="F55" s="59" t="s">
        <v>82</v>
      </c>
      <c r="G55" s="59">
        <v>1618.524</v>
      </c>
      <c r="H55" s="59">
        <v>1619</v>
      </c>
      <c r="I55" s="59" t="s">
        <v>82</v>
      </c>
      <c r="J55" s="59">
        <v>1618.524</v>
      </c>
      <c r="K55" s="59">
        <v>1619</v>
      </c>
      <c r="L55" s="59">
        <f t="shared" si="2"/>
        <v>0.476000000000113</v>
      </c>
      <c r="M55" s="59" t="s">
        <v>64</v>
      </c>
      <c r="N55" s="59">
        <v>21</v>
      </c>
      <c r="O55" s="59" t="s">
        <v>65</v>
      </c>
      <c r="P55" s="59">
        <v>21</v>
      </c>
      <c r="Q55" s="59"/>
      <c r="R55" s="59" t="s">
        <v>66</v>
      </c>
      <c r="S55" s="59"/>
      <c r="T55" s="59"/>
      <c r="U55" s="59" t="s">
        <v>67</v>
      </c>
      <c r="V55" s="59">
        <v>4</v>
      </c>
      <c r="W55" s="59"/>
    </row>
    <row r="56" ht="50" customHeight="1" outlineLevel="3" spans="1:23">
      <c r="A56" s="61" t="s">
        <v>29</v>
      </c>
      <c r="B56" s="61" t="s">
        <v>32</v>
      </c>
      <c r="C56" s="59">
        <v>33</v>
      </c>
      <c r="D56" s="59" t="s">
        <v>18</v>
      </c>
      <c r="E56" s="59" t="s">
        <v>109</v>
      </c>
      <c r="F56" s="59" t="s">
        <v>82</v>
      </c>
      <c r="G56" s="59">
        <v>1623</v>
      </c>
      <c r="H56" s="59">
        <v>1625.989</v>
      </c>
      <c r="I56" s="59" t="s">
        <v>111</v>
      </c>
      <c r="J56" s="59">
        <v>147.587</v>
      </c>
      <c r="K56" s="59">
        <v>150.576</v>
      </c>
      <c r="L56" s="59">
        <f t="shared" si="2"/>
        <v>2.98900000000003</v>
      </c>
      <c r="M56" s="59" t="s">
        <v>64</v>
      </c>
      <c r="N56" s="59">
        <v>21</v>
      </c>
      <c r="O56" s="59" t="s">
        <v>65</v>
      </c>
      <c r="P56" s="59">
        <v>21</v>
      </c>
      <c r="Q56" s="59"/>
      <c r="R56" s="59" t="s">
        <v>66</v>
      </c>
      <c r="S56" s="59"/>
      <c r="T56" s="59"/>
      <c r="U56" s="59" t="s">
        <v>67</v>
      </c>
      <c r="V56" s="59">
        <v>4</v>
      </c>
      <c r="W56" s="59"/>
    </row>
    <row r="57" ht="50" customHeight="1" outlineLevel="3" spans="1:23">
      <c r="A57" s="61" t="s">
        <v>29</v>
      </c>
      <c r="B57" s="61" t="s">
        <v>32</v>
      </c>
      <c r="C57" s="59">
        <v>34</v>
      </c>
      <c r="D57" s="59" t="s">
        <v>18</v>
      </c>
      <c r="E57" s="59" t="s">
        <v>109</v>
      </c>
      <c r="F57" s="59" t="s">
        <v>82</v>
      </c>
      <c r="G57" s="59">
        <v>1625.989</v>
      </c>
      <c r="H57" s="59">
        <v>1626</v>
      </c>
      <c r="I57" s="59" t="s">
        <v>111</v>
      </c>
      <c r="J57" s="59">
        <v>150.576</v>
      </c>
      <c r="K57" s="59">
        <v>150.587</v>
      </c>
      <c r="L57" s="59">
        <f t="shared" si="2"/>
        <v>0.0109999999999673</v>
      </c>
      <c r="M57" s="59" t="s">
        <v>64</v>
      </c>
      <c r="N57" s="59">
        <v>21</v>
      </c>
      <c r="O57" s="59" t="s">
        <v>65</v>
      </c>
      <c r="P57" s="59">
        <v>21</v>
      </c>
      <c r="Q57" s="59"/>
      <c r="R57" s="59" t="s">
        <v>66</v>
      </c>
      <c r="S57" s="59"/>
      <c r="T57" s="59"/>
      <c r="U57" s="59" t="s">
        <v>67</v>
      </c>
      <c r="V57" s="59">
        <v>4</v>
      </c>
      <c r="W57" s="59"/>
    </row>
    <row r="58" ht="50" customHeight="1" outlineLevel="3" spans="1:23">
      <c r="A58" s="61" t="s">
        <v>29</v>
      </c>
      <c r="B58" s="61" t="s">
        <v>32</v>
      </c>
      <c r="C58" s="59">
        <v>35</v>
      </c>
      <c r="D58" s="59" t="s">
        <v>18</v>
      </c>
      <c r="E58" s="59" t="s">
        <v>112</v>
      </c>
      <c r="F58" s="59" t="s">
        <v>82</v>
      </c>
      <c r="G58" s="59">
        <v>1636</v>
      </c>
      <c r="H58" s="59">
        <v>1637</v>
      </c>
      <c r="I58" s="59" t="s">
        <v>111</v>
      </c>
      <c r="J58" s="59">
        <v>160.587</v>
      </c>
      <c r="K58" s="59">
        <v>161.587</v>
      </c>
      <c r="L58" s="59">
        <f t="shared" si="2"/>
        <v>1</v>
      </c>
      <c r="M58" s="59" t="s">
        <v>64</v>
      </c>
      <c r="N58" s="59">
        <v>21</v>
      </c>
      <c r="O58" s="59" t="s">
        <v>65</v>
      </c>
      <c r="P58" s="59">
        <v>21</v>
      </c>
      <c r="Q58" s="59"/>
      <c r="R58" s="59" t="s">
        <v>66</v>
      </c>
      <c r="S58" s="59"/>
      <c r="T58" s="59"/>
      <c r="U58" s="59" t="s">
        <v>67</v>
      </c>
      <c r="V58" s="59">
        <v>4</v>
      </c>
      <c r="W58" s="59"/>
    </row>
    <row r="59" ht="50" customHeight="1" outlineLevel="3" spans="1:23">
      <c r="A59" s="61" t="s">
        <v>29</v>
      </c>
      <c r="B59" s="61" t="s">
        <v>32</v>
      </c>
      <c r="C59" s="59">
        <v>36</v>
      </c>
      <c r="D59" s="59" t="s">
        <v>18</v>
      </c>
      <c r="E59" s="59" t="s">
        <v>112</v>
      </c>
      <c r="F59" s="59" t="s">
        <v>82</v>
      </c>
      <c r="G59" s="59">
        <v>1639</v>
      </c>
      <c r="H59" s="59">
        <v>1641</v>
      </c>
      <c r="I59" s="59" t="s">
        <v>111</v>
      </c>
      <c r="J59" s="59">
        <v>163.587</v>
      </c>
      <c r="K59" s="59">
        <v>165.587</v>
      </c>
      <c r="L59" s="59">
        <f t="shared" si="2"/>
        <v>2</v>
      </c>
      <c r="M59" s="59" t="s">
        <v>64</v>
      </c>
      <c r="N59" s="59">
        <v>15</v>
      </c>
      <c r="O59" s="59" t="s">
        <v>65</v>
      </c>
      <c r="P59" s="59">
        <v>15</v>
      </c>
      <c r="Q59" s="59"/>
      <c r="R59" s="59" t="s">
        <v>66</v>
      </c>
      <c r="S59" s="59"/>
      <c r="T59" s="59"/>
      <c r="U59" s="59" t="s">
        <v>67</v>
      </c>
      <c r="V59" s="59">
        <v>4</v>
      </c>
      <c r="W59" s="59"/>
    </row>
    <row r="60" ht="50" customHeight="1" outlineLevel="3" spans="1:23">
      <c r="A60" s="61" t="s">
        <v>29</v>
      </c>
      <c r="B60" s="61" t="s">
        <v>32</v>
      </c>
      <c r="C60" s="59">
        <v>37</v>
      </c>
      <c r="D60" s="59" t="s">
        <v>18</v>
      </c>
      <c r="E60" s="59" t="s">
        <v>112</v>
      </c>
      <c r="F60" s="59" t="s">
        <v>113</v>
      </c>
      <c r="G60" s="59">
        <v>97</v>
      </c>
      <c r="H60" s="59">
        <v>99</v>
      </c>
      <c r="I60" s="59" t="s">
        <v>111</v>
      </c>
      <c r="J60" s="59">
        <v>180.84</v>
      </c>
      <c r="K60" s="59">
        <v>182.84</v>
      </c>
      <c r="L60" s="59">
        <f t="shared" si="2"/>
        <v>2</v>
      </c>
      <c r="M60" s="59" t="s">
        <v>70</v>
      </c>
      <c r="N60" s="59">
        <v>9</v>
      </c>
      <c r="O60" s="59" t="s">
        <v>65</v>
      </c>
      <c r="P60" s="59">
        <v>9</v>
      </c>
      <c r="Q60" s="59"/>
      <c r="R60" s="59" t="s">
        <v>66</v>
      </c>
      <c r="S60" s="59"/>
      <c r="T60" s="59"/>
      <c r="U60" s="59" t="s">
        <v>67</v>
      </c>
      <c r="V60" s="59">
        <v>4</v>
      </c>
      <c r="W60" s="59"/>
    </row>
    <row r="61" ht="36" customHeight="1" outlineLevel="1" spans="3:23">
      <c r="C61" s="59"/>
      <c r="D61" s="60" t="s">
        <v>114</v>
      </c>
      <c r="E61" s="59"/>
      <c r="F61" s="59"/>
      <c r="G61" s="59"/>
      <c r="H61" s="59"/>
      <c r="I61" s="59"/>
      <c r="J61" s="59"/>
      <c r="K61" s="59"/>
      <c r="L61" s="60">
        <f>SUBTOTAL(9,L63:L70)</f>
        <v>8.65000000000009</v>
      </c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ht="36" customHeight="1" outlineLevel="1" spans="3:23">
      <c r="C62" s="59"/>
      <c r="D62" s="60" t="s">
        <v>61</v>
      </c>
      <c r="E62" s="59"/>
      <c r="F62" s="59"/>
      <c r="G62" s="59"/>
      <c r="H62" s="59"/>
      <c r="I62" s="59"/>
      <c r="J62" s="59"/>
      <c r="K62" s="59"/>
      <c r="L62" s="60">
        <f>SUBTOTAL(9,L63:L70)</f>
        <v>8.65000000000009</v>
      </c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ht="56" customHeight="1" outlineLevel="3" spans="1:23">
      <c r="A63" s="61" t="s">
        <v>29</v>
      </c>
      <c r="B63" s="61" t="s">
        <v>32</v>
      </c>
      <c r="C63" s="59">
        <v>38</v>
      </c>
      <c r="D63" s="59" t="s">
        <v>19</v>
      </c>
      <c r="E63" s="59" t="s">
        <v>115</v>
      </c>
      <c r="F63" s="59" t="s">
        <v>116</v>
      </c>
      <c r="G63" s="59">
        <v>2813</v>
      </c>
      <c r="H63" s="59">
        <v>2814</v>
      </c>
      <c r="I63" s="59" t="s">
        <v>116</v>
      </c>
      <c r="J63" s="59">
        <v>2813</v>
      </c>
      <c r="K63" s="59">
        <v>2814</v>
      </c>
      <c r="L63" s="59">
        <f t="shared" ref="L63:L70" si="3">H63-G63</f>
        <v>1</v>
      </c>
      <c r="M63" s="59" t="s">
        <v>64</v>
      </c>
      <c r="N63" s="59">
        <v>39</v>
      </c>
      <c r="O63" s="59" t="s">
        <v>65</v>
      </c>
      <c r="P63" s="59">
        <v>24</v>
      </c>
      <c r="Q63" s="59"/>
      <c r="R63" s="59" t="s">
        <v>66</v>
      </c>
      <c r="S63" s="59"/>
      <c r="T63" s="59"/>
      <c r="U63" s="59" t="s">
        <v>67</v>
      </c>
      <c r="V63" s="59">
        <v>4</v>
      </c>
      <c r="W63" s="59"/>
    </row>
    <row r="64" ht="56" customHeight="1" outlineLevel="3" spans="1:23">
      <c r="A64" s="61" t="s">
        <v>29</v>
      </c>
      <c r="B64" s="61" t="s">
        <v>32</v>
      </c>
      <c r="C64" s="59">
        <v>39</v>
      </c>
      <c r="D64" s="59" t="s">
        <v>19</v>
      </c>
      <c r="E64" s="59" t="s">
        <v>115</v>
      </c>
      <c r="F64" s="59" t="s">
        <v>116</v>
      </c>
      <c r="G64" s="59">
        <v>2817</v>
      </c>
      <c r="H64" s="59">
        <v>2818</v>
      </c>
      <c r="I64" s="59" t="s">
        <v>116</v>
      </c>
      <c r="J64" s="59">
        <v>2247.557</v>
      </c>
      <c r="K64" s="59">
        <v>2248.557</v>
      </c>
      <c r="L64" s="59">
        <f t="shared" si="3"/>
        <v>1</v>
      </c>
      <c r="M64" s="59" t="s">
        <v>64</v>
      </c>
      <c r="N64" s="59">
        <v>39</v>
      </c>
      <c r="O64" s="59" t="s">
        <v>65</v>
      </c>
      <c r="P64" s="59">
        <v>24</v>
      </c>
      <c r="Q64" s="59"/>
      <c r="R64" s="59" t="s">
        <v>66</v>
      </c>
      <c r="S64" s="59"/>
      <c r="T64" s="59"/>
      <c r="U64" s="59" t="s">
        <v>67</v>
      </c>
      <c r="V64" s="59">
        <v>4</v>
      </c>
      <c r="W64" s="59"/>
    </row>
    <row r="65" ht="56" customHeight="1" outlineLevel="3" spans="1:23">
      <c r="A65" s="61" t="s">
        <v>29</v>
      </c>
      <c r="B65" s="61" t="s">
        <v>32</v>
      </c>
      <c r="C65" s="59">
        <v>40</v>
      </c>
      <c r="D65" s="59" t="s">
        <v>19</v>
      </c>
      <c r="E65" s="59" t="s">
        <v>115</v>
      </c>
      <c r="F65" s="59" t="s">
        <v>116</v>
      </c>
      <c r="G65" s="59">
        <v>2833</v>
      </c>
      <c r="H65" s="59">
        <v>2834</v>
      </c>
      <c r="I65" s="59" t="s">
        <v>116</v>
      </c>
      <c r="J65" s="59">
        <v>2263.557</v>
      </c>
      <c r="K65" s="59">
        <v>2264.557</v>
      </c>
      <c r="L65" s="59">
        <f t="shared" si="3"/>
        <v>1</v>
      </c>
      <c r="M65" s="59" t="s">
        <v>64</v>
      </c>
      <c r="N65" s="59">
        <v>34</v>
      </c>
      <c r="O65" s="59" t="s">
        <v>65</v>
      </c>
      <c r="P65" s="59">
        <v>24</v>
      </c>
      <c r="Q65" s="59"/>
      <c r="R65" s="59" t="s">
        <v>66</v>
      </c>
      <c r="S65" s="59"/>
      <c r="T65" s="59"/>
      <c r="U65" s="59" t="s">
        <v>67</v>
      </c>
      <c r="V65" s="59">
        <v>4</v>
      </c>
      <c r="W65" s="59"/>
    </row>
    <row r="66" ht="56" customHeight="1" outlineLevel="3" spans="1:23">
      <c r="A66" s="61" t="s">
        <v>29</v>
      </c>
      <c r="B66" s="61" t="s">
        <v>32</v>
      </c>
      <c r="C66" s="59">
        <v>41</v>
      </c>
      <c r="D66" s="59" t="s">
        <v>19</v>
      </c>
      <c r="E66" s="59" t="s">
        <v>117</v>
      </c>
      <c r="F66" s="59" t="s">
        <v>116</v>
      </c>
      <c r="G66" s="59">
        <v>2839</v>
      </c>
      <c r="H66" s="59">
        <v>2840</v>
      </c>
      <c r="I66" s="59" t="s">
        <v>116</v>
      </c>
      <c r="J66" s="59">
        <v>2269.807</v>
      </c>
      <c r="K66" s="59">
        <v>2270.807</v>
      </c>
      <c r="L66" s="59">
        <f t="shared" si="3"/>
        <v>1</v>
      </c>
      <c r="M66" s="59" t="s">
        <v>64</v>
      </c>
      <c r="N66" s="59">
        <v>40</v>
      </c>
      <c r="O66" s="59" t="s">
        <v>65</v>
      </c>
      <c r="P66" s="59">
        <v>12</v>
      </c>
      <c r="Q66" s="59"/>
      <c r="R66" s="59" t="s">
        <v>66</v>
      </c>
      <c r="S66" s="59"/>
      <c r="T66" s="59"/>
      <c r="U66" s="59" t="s">
        <v>67</v>
      </c>
      <c r="V66" s="59">
        <v>4</v>
      </c>
      <c r="W66" s="59"/>
    </row>
    <row r="67" ht="56" customHeight="1" outlineLevel="3" spans="1:23">
      <c r="A67" s="61" t="s">
        <v>29</v>
      </c>
      <c r="B67" s="61" t="s">
        <v>31</v>
      </c>
      <c r="C67" s="59">
        <v>42</v>
      </c>
      <c r="D67" s="59" t="s">
        <v>19</v>
      </c>
      <c r="E67" s="59" t="s">
        <v>117</v>
      </c>
      <c r="F67" s="59" t="s">
        <v>116</v>
      </c>
      <c r="G67" s="59">
        <v>2895.35</v>
      </c>
      <c r="H67" s="59">
        <v>2898</v>
      </c>
      <c r="I67" s="59" t="s">
        <v>116</v>
      </c>
      <c r="J67" s="59">
        <v>2326.264</v>
      </c>
      <c r="K67" s="59">
        <v>2328.914</v>
      </c>
      <c r="L67" s="59">
        <f t="shared" si="3"/>
        <v>2.65000000000009</v>
      </c>
      <c r="M67" s="59" t="s">
        <v>70</v>
      </c>
      <c r="N67" s="59">
        <v>10.5</v>
      </c>
      <c r="O67" s="59" t="s">
        <v>84</v>
      </c>
      <c r="P67" s="59">
        <v>10.5</v>
      </c>
      <c r="Q67" s="59"/>
      <c r="R67" s="59" t="s">
        <v>94</v>
      </c>
      <c r="S67" s="59" t="s">
        <v>95</v>
      </c>
      <c r="T67" s="59">
        <v>10</v>
      </c>
      <c r="U67" s="59" t="s">
        <v>67</v>
      </c>
      <c r="V67" s="59">
        <v>5</v>
      </c>
      <c r="W67" s="59"/>
    </row>
    <row r="68" ht="56" customHeight="1" outlineLevel="3" spans="1:23">
      <c r="A68" s="61" t="s">
        <v>29</v>
      </c>
      <c r="B68" s="61" t="s">
        <v>31</v>
      </c>
      <c r="C68" s="59">
        <v>43</v>
      </c>
      <c r="D68" s="59" t="s">
        <v>19</v>
      </c>
      <c r="E68" s="59" t="s">
        <v>117</v>
      </c>
      <c r="F68" s="59" t="s">
        <v>116</v>
      </c>
      <c r="G68" s="59">
        <v>2898</v>
      </c>
      <c r="H68" s="59">
        <v>2898.62</v>
      </c>
      <c r="I68" s="59" t="s">
        <v>116</v>
      </c>
      <c r="J68" s="59">
        <v>2328.914</v>
      </c>
      <c r="K68" s="59">
        <v>2329.534</v>
      </c>
      <c r="L68" s="59">
        <f t="shared" si="3"/>
        <v>0.619999999999891</v>
      </c>
      <c r="M68" s="59" t="s">
        <v>70</v>
      </c>
      <c r="N68" s="59">
        <v>10.5</v>
      </c>
      <c r="O68" s="59" t="s">
        <v>84</v>
      </c>
      <c r="P68" s="59">
        <v>10.5</v>
      </c>
      <c r="Q68" s="59"/>
      <c r="R68" s="59" t="s">
        <v>94</v>
      </c>
      <c r="S68" s="59" t="s">
        <v>95</v>
      </c>
      <c r="T68" s="59">
        <v>10</v>
      </c>
      <c r="U68" s="59" t="s">
        <v>67</v>
      </c>
      <c r="V68" s="59">
        <v>5</v>
      </c>
      <c r="W68" s="59"/>
    </row>
    <row r="69" ht="56" customHeight="1" outlineLevel="3" spans="1:23">
      <c r="A69" s="61" t="s">
        <v>29</v>
      </c>
      <c r="B69" s="61" t="s">
        <v>31</v>
      </c>
      <c r="C69" s="59">
        <v>44</v>
      </c>
      <c r="D69" s="59" t="s">
        <v>19</v>
      </c>
      <c r="E69" s="59" t="s">
        <v>117</v>
      </c>
      <c r="F69" s="59" t="s">
        <v>116</v>
      </c>
      <c r="G69" s="59">
        <v>2898.62</v>
      </c>
      <c r="H69" s="59">
        <v>2899</v>
      </c>
      <c r="I69" s="59" t="s">
        <v>116</v>
      </c>
      <c r="J69" s="59">
        <v>2329.534</v>
      </c>
      <c r="K69" s="59">
        <v>2329.914</v>
      </c>
      <c r="L69" s="59">
        <f t="shared" si="3"/>
        <v>0.380000000000109</v>
      </c>
      <c r="M69" s="59" t="s">
        <v>70</v>
      </c>
      <c r="N69" s="59">
        <v>9</v>
      </c>
      <c r="O69" s="59" t="s">
        <v>84</v>
      </c>
      <c r="P69" s="59">
        <v>9</v>
      </c>
      <c r="Q69" s="59"/>
      <c r="R69" s="59" t="s">
        <v>94</v>
      </c>
      <c r="S69" s="59" t="s">
        <v>95</v>
      </c>
      <c r="T69" s="59">
        <v>10</v>
      </c>
      <c r="U69" s="59" t="s">
        <v>67</v>
      </c>
      <c r="V69" s="59">
        <v>5</v>
      </c>
      <c r="W69" s="59"/>
    </row>
    <row r="70" ht="56" customHeight="1" outlineLevel="3" spans="1:23">
      <c r="A70" s="61" t="s">
        <v>29</v>
      </c>
      <c r="B70" s="61" t="s">
        <v>31</v>
      </c>
      <c r="C70" s="59">
        <v>45</v>
      </c>
      <c r="D70" s="59" t="s">
        <v>19</v>
      </c>
      <c r="E70" s="59" t="s">
        <v>117</v>
      </c>
      <c r="F70" s="59" t="s">
        <v>116</v>
      </c>
      <c r="G70" s="59">
        <v>2903</v>
      </c>
      <c r="H70" s="59">
        <v>2904</v>
      </c>
      <c r="I70" s="59" t="s">
        <v>116</v>
      </c>
      <c r="J70" s="59">
        <v>2333.914</v>
      </c>
      <c r="K70" s="59">
        <v>2334.914</v>
      </c>
      <c r="L70" s="59">
        <f t="shared" si="3"/>
        <v>1</v>
      </c>
      <c r="M70" s="59" t="s">
        <v>70</v>
      </c>
      <c r="N70" s="59">
        <v>9</v>
      </c>
      <c r="O70" s="59" t="s">
        <v>84</v>
      </c>
      <c r="P70" s="59">
        <v>9</v>
      </c>
      <c r="Q70" s="59"/>
      <c r="R70" s="59" t="s">
        <v>94</v>
      </c>
      <c r="S70" s="59" t="s">
        <v>95</v>
      </c>
      <c r="T70" s="59">
        <v>10</v>
      </c>
      <c r="U70" s="59" t="s">
        <v>67</v>
      </c>
      <c r="V70" s="59">
        <v>5</v>
      </c>
      <c r="W70" s="59"/>
    </row>
    <row r="71" ht="36" customHeight="1" outlineLevel="1" spans="3:23">
      <c r="C71" s="59"/>
      <c r="D71" s="60" t="s">
        <v>118</v>
      </c>
      <c r="E71" s="59"/>
      <c r="F71" s="59"/>
      <c r="G71" s="59"/>
      <c r="H71" s="59"/>
      <c r="I71" s="59"/>
      <c r="J71" s="59"/>
      <c r="K71" s="59"/>
      <c r="L71" s="60">
        <f>SUBTOTAL(9,L73)</f>
        <v>1</v>
      </c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ht="36" customHeight="1" outlineLevel="1" spans="3:23">
      <c r="C72" s="59"/>
      <c r="D72" s="60" t="s">
        <v>61</v>
      </c>
      <c r="E72" s="59"/>
      <c r="F72" s="59"/>
      <c r="G72" s="59"/>
      <c r="H72" s="59"/>
      <c r="I72" s="59"/>
      <c r="J72" s="59"/>
      <c r="K72" s="59"/>
      <c r="L72" s="60">
        <f>SUBTOTAL(9,L73)</f>
        <v>1</v>
      </c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ht="56" customHeight="1" outlineLevel="3" spans="1:23">
      <c r="A73" s="61" t="s">
        <v>29</v>
      </c>
      <c r="B73" s="61" t="s">
        <v>32</v>
      </c>
      <c r="C73" s="59">
        <v>46</v>
      </c>
      <c r="D73" s="59" t="s">
        <v>21</v>
      </c>
      <c r="E73" s="59" t="s">
        <v>119</v>
      </c>
      <c r="F73" s="59" t="s">
        <v>120</v>
      </c>
      <c r="G73" s="59">
        <v>2046</v>
      </c>
      <c r="H73" s="59">
        <v>2047</v>
      </c>
      <c r="I73" s="59" t="s">
        <v>121</v>
      </c>
      <c r="J73" s="59">
        <v>46.326</v>
      </c>
      <c r="K73" s="59">
        <v>47.326</v>
      </c>
      <c r="L73" s="59">
        <f>H73-G73</f>
        <v>1</v>
      </c>
      <c r="M73" s="59" t="s">
        <v>70</v>
      </c>
      <c r="N73" s="59">
        <v>7.5</v>
      </c>
      <c r="O73" s="59" t="s">
        <v>65</v>
      </c>
      <c r="P73" s="59">
        <v>7.5</v>
      </c>
      <c r="Q73" s="59"/>
      <c r="R73" s="59" t="s">
        <v>66</v>
      </c>
      <c r="S73" s="59"/>
      <c r="T73" s="59"/>
      <c r="U73" s="59" t="s">
        <v>67</v>
      </c>
      <c r="V73" s="59">
        <v>4</v>
      </c>
      <c r="W73" s="59"/>
    </row>
    <row r="74" ht="36" customHeight="1" outlineLevel="1" spans="3:23">
      <c r="C74" s="59"/>
      <c r="D74" s="60" t="s">
        <v>122</v>
      </c>
      <c r="E74" s="59"/>
      <c r="F74" s="59"/>
      <c r="G74" s="59"/>
      <c r="H74" s="59"/>
      <c r="I74" s="59"/>
      <c r="J74" s="59"/>
      <c r="K74" s="59"/>
      <c r="L74" s="60">
        <f>SUBTOTAL(9,L75:L90)</f>
        <v>14</v>
      </c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ht="36" customHeight="1" outlineLevel="1" spans="3:23">
      <c r="C75" s="59"/>
      <c r="D75" s="60" t="s">
        <v>61</v>
      </c>
      <c r="E75" s="59"/>
      <c r="F75" s="59"/>
      <c r="G75" s="59"/>
      <c r="H75" s="59"/>
      <c r="I75" s="59"/>
      <c r="J75" s="59"/>
      <c r="K75" s="59"/>
      <c r="L75" s="60">
        <f>SUBTOTAL(9,L76:L90)</f>
        <v>14</v>
      </c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ht="61" customHeight="1" outlineLevel="3" spans="1:23">
      <c r="A76" s="61" t="s">
        <v>29</v>
      </c>
      <c r="B76" s="61" t="s">
        <v>31</v>
      </c>
      <c r="C76" s="59">
        <v>47</v>
      </c>
      <c r="D76" s="59" t="s">
        <v>22</v>
      </c>
      <c r="E76" s="59" t="s">
        <v>123</v>
      </c>
      <c r="F76" s="59" t="s">
        <v>116</v>
      </c>
      <c r="G76" s="59">
        <v>2961</v>
      </c>
      <c r="H76" s="59">
        <v>2961.372</v>
      </c>
      <c r="I76" s="59" t="s">
        <v>116</v>
      </c>
      <c r="J76" s="59">
        <v>2391.914</v>
      </c>
      <c r="K76" s="59">
        <v>2392.286</v>
      </c>
      <c r="L76" s="59">
        <f>H76-G76</f>
        <v>0.371999999999844</v>
      </c>
      <c r="M76" s="59" t="s">
        <v>70</v>
      </c>
      <c r="N76" s="59">
        <v>8.5</v>
      </c>
      <c r="O76" s="59" t="s">
        <v>84</v>
      </c>
      <c r="P76" s="59">
        <v>8.5</v>
      </c>
      <c r="Q76" s="59"/>
      <c r="R76" s="59" t="s">
        <v>94</v>
      </c>
      <c r="S76" s="59" t="s">
        <v>95</v>
      </c>
      <c r="T76" s="59">
        <v>10</v>
      </c>
      <c r="U76" s="59" t="s">
        <v>67</v>
      </c>
      <c r="V76" s="59">
        <v>5</v>
      </c>
      <c r="W76" s="59"/>
    </row>
    <row r="77" ht="61" customHeight="1" outlineLevel="3" spans="1:23">
      <c r="A77" s="61" t="s">
        <v>29</v>
      </c>
      <c r="B77" s="61" t="s">
        <v>31</v>
      </c>
      <c r="C77" s="59">
        <v>48</v>
      </c>
      <c r="D77" s="59" t="s">
        <v>22</v>
      </c>
      <c r="E77" s="59" t="s">
        <v>124</v>
      </c>
      <c r="F77" s="59" t="s">
        <v>116</v>
      </c>
      <c r="G77" s="59">
        <v>2961.372</v>
      </c>
      <c r="H77" s="59">
        <v>2962</v>
      </c>
      <c r="I77" s="59" t="s">
        <v>116</v>
      </c>
      <c r="J77" s="59">
        <v>2392.286</v>
      </c>
      <c r="K77" s="59">
        <v>2392.914</v>
      </c>
      <c r="L77" s="59">
        <f>H77-G77</f>
        <v>0.628000000000156</v>
      </c>
      <c r="M77" s="59" t="s">
        <v>70</v>
      </c>
      <c r="N77" s="59">
        <v>8.5</v>
      </c>
      <c r="O77" s="59" t="s">
        <v>84</v>
      </c>
      <c r="P77" s="59">
        <v>8.5</v>
      </c>
      <c r="Q77" s="59"/>
      <c r="R77" s="59" t="s">
        <v>94</v>
      </c>
      <c r="S77" s="59" t="s">
        <v>95</v>
      </c>
      <c r="T77" s="59">
        <v>10</v>
      </c>
      <c r="U77" s="59" t="s">
        <v>67</v>
      </c>
      <c r="V77" s="59">
        <v>5</v>
      </c>
      <c r="W77" s="59"/>
    </row>
    <row r="78" ht="61" customHeight="1" outlineLevel="3" spans="1:23">
      <c r="A78" s="61" t="s">
        <v>29</v>
      </c>
      <c r="B78" s="61" t="s">
        <v>31</v>
      </c>
      <c r="C78" s="59">
        <v>49</v>
      </c>
      <c r="D78" s="59" t="s">
        <v>22</v>
      </c>
      <c r="E78" s="59" t="s">
        <v>124</v>
      </c>
      <c r="F78" s="59" t="s">
        <v>116</v>
      </c>
      <c r="G78" s="59">
        <v>2970</v>
      </c>
      <c r="H78" s="59">
        <v>2971</v>
      </c>
      <c r="I78" s="59" t="s">
        <v>116</v>
      </c>
      <c r="J78" s="59">
        <v>2400.914</v>
      </c>
      <c r="K78" s="59">
        <v>2401.914</v>
      </c>
      <c r="L78" s="59">
        <f>H78-G78</f>
        <v>1</v>
      </c>
      <c r="M78" s="59" t="s">
        <v>70</v>
      </c>
      <c r="N78" s="59">
        <v>9</v>
      </c>
      <c r="O78" s="59" t="s">
        <v>84</v>
      </c>
      <c r="P78" s="59">
        <v>9</v>
      </c>
      <c r="Q78" s="59"/>
      <c r="R78" s="59" t="s">
        <v>94</v>
      </c>
      <c r="S78" s="59" t="s">
        <v>95</v>
      </c>
      <c r="T78" s="59">
        <v>10</v>
      </c>
      <c r="U78" s="59" t="s">
        <v>67</v>
      </c>
      <c r="V78" s="59">
        <v>5</v>
      </c>
      <c r="W78" s="59"/>
    </row>
    <row r="79" ht="61" customHeight="1" outlineLevel="3" spans="1:23">
      <c r="A79" s="61" t="s">
        <v>29</v>
      </c>
      <c r="B79" s="61" t="s">
        <v>31</v>
      </c>
      <c r="C79" s="59">
        <v>50</v>
      </c>
      <c r="D79" s="59" t="s">
        <v>22</v>
      </c>
      <c r="E79" s="59" t="s">
        <v>124</v>
      </c>
      <c r="F79" s="59" t="s">
        <v>116</v>
      </c>
      <c r="G79" s="59">
        <v>2974</v>
      </c>
      <c r="H79" s="59">
        <v>2975</v>
      </c>
      <c r="I79" s="59" t="s">
        <v>116</v>
      </c>
      <c r="J79" s="59">
        <v>2404.914</v>
      </c>
      <c r="K79" s="59">
        <v>2405.914</v>
      </c>
      <c r="L79" s="59">
        <f>H79-G79</f>
        <v>1</v>
      </c>
      <c r="M79" s="59" t="s">
        <v>70</v>
      </c>
      <c r="N79" s="59">
        <v>9</v>
      </c>
      <c r="O79" s="59" t="s">
        <v>84</v>
      </c>
      <c r="P79" s="59">
        <v>9</v>
      </c>
      <c r="Q79" s="59"/>
      <c r="R79" s="59" t="s">
        <v>94</v>
      </c>
      <c r="S79" s="59" t="s">
        <v>95</v>
      </c>
      <c r="T79" s="59">
        <v>10</v>
      </c>
      <c r="U79" s="59" t="s">
        <v>67</v>
      </c>
      <c r="V79" s="59">
        <v>5</v>
      </c>
      <c r="W79" s="59"/>
    </row>
    <row r="80" ht="61" customHeight="1" outlineLevel="3" spans="1:23">
      <c r="A80" s="61" t="s">
        <v>29</v>
      </c>
      <c r="B80" s="61" t="s">
        <v>31</v>
      </c>
      <c r="C80" s="59">
        <v>51</v>
      </c>
      <c r="D80" s="59" t="s">
        <v>22</v>
      </c>
      <c r="E80" s="59" t="s">
        <v>124</v>
      </c>
      <c r="F80" s="59" t="s">
        <v>116</v>
      </c>
      <c r="G80" s="59">
        <v>2975</v>
      </c>
      <c r="H80" s="59">
        <v>2976</v>
      </c>
      <c r="I80" s="59" t="s">
        <v>116</v>
      </c>
      <c r="J80" s="59">
        <v>2405.914</v>
      </c>
      <c r="K80" s="59">
        <v>2406.914</v>
      </c>
      <c r="L80" s="59">
        <f>H80-G80</f>
        <v>1</v>
      </c>
      <c r="M80" s="59" t="s">
        <v>70</v>
      </c>
      <c r="N80" s="59">
        <v>9</v>
      </c>
      <c r="O80" s="59" t="s">
        <v>84</v>
      </c>
      <c r="P80" s="59">
        <v>9</v>
      </c>
      <c r="Q80" s="59"/>
      <c r="R80" s="59" t="s">
        <v>94</v>
      </c>
      <c r="S80" s="59" t="s">
        <v>95</v>
      </c>
      <c r="T80" s="59">
        <v>10</v>
      </c>
      <c r="U80" s="59" t="s">
        <v>67</v>
      </c>
      <c r="V80" s="59">
        <v>5</v>
      </c>
      <c r="W80" s="59"/>
    </row>
    <row r="81" ht="61" customHeight="1" outlineLevel="3" spans="1:23">
      <c r="A81" s="61" t="s">
        <v>29</v>
      </c>
      <c r="B81" s="61" t="s">
        <v>32</v>
      </c>
      <c r="C81" s="59">
        <v>52</v>
      </c>
      <c r="D81" s="59" t="s">
        <v>22</v>
      </c>
      <c r="E81" s="59" t="s">
        <v>125</v>
      </c>
      <c r="F81" s="59" t="s">
        <v>126</v>
      </c>
      <c r="G81" s="59">
        <v>2040</v>
      </c>
      <c r="H81" s="59">
        <v>2041</v>
      </c>
      <c r="I81" s="59" t="s">
        <v>127</v>
      </c>
      <c r="J81" s="59">
        <v>11.058</v>
      </c>
      <c r="K81" s="59">
        <v>12.058</v>
      </c>
      <c r="L81" s="59">
        <f t="shared" ref="L81:L90" si="4">H81-G81</f>
        <v>1</v>
      </c>
      <c r="M81" s="59" t="s">
        <v>70</v>
      </c>
      <c r="N81" s="59">
        <v>10.5</v>
      </c>
      <c r="O81" s="59" t="s">
        <v>65</v>
      </c>
      <c r="P81" s="59">
        <v>10.5</v>
      </c>
      <c r="Q81" s="59"/>
      <c r="R81" s="59" t="s">
        <v>66</v>
      </c>
      <c r="S81" s="59"/>
      <c r="T81" s="59"/>
      <c r="U81" s="59" t="s">
        <v>67</v>
      </c>
      <c r="V81" s="59">
        <v>4</v>
      </c>
      <c r="W81" s="59"/>
    </row>
    <row r="82" ht="61" customHeight="1" outlineLevel="3" spans="1:23">
      <c r="A82" s="61" t="s">
        <v>29</v>
      </c>
      <c r="B82" s="61" t="s">
        <v>32</v>
      </c>
      <c r="C82" s="59">
        <v>53</v>
      </c>
      <c r="D82" s="59" t="s">
        <v>22</v>
      </c>
      <c r="E82" s="59" t="s">
        <v>125</v>
      </c>
      <c r="F82" s="59" t="s">
        <v>126</v>
      </c>
      <c r="G82" s="59">
        <v>2048</v>
      </c>
      <c r="H82" s="59">
        <v>2049</v>
      </c>
      <c r="I82" s="59" t="s">
        <v>127</v>
      </c>
      <c r="J82" s="59">
        <v>19.058</v>
      </c>
      <c r="K82" s="59">
        <v>20.058</v>
      </c>
      <c r="L82" s="59">
        <f t="shared" si="4"/>
        <v>1</v>
      </c>
      <c r="M82" s="59" t="s">
        <v>70</v>
      </c>
      <c r="N82" s="59">
        <v>10.5</v>
      </c>
      <c r="O82" s="59" t="s">
        <v>65</v>
      </c>
      <c r="P82" s="59">
        <v>10.5</v>
      </c>
      <c r="Q82" s="59"/>
      <c r="R82" s="59" t="s">
        <v>66</v>
      </c>
      <c r="S82" s="59"/>
      <c r="T82" s="59"/>
      <c r="U82" s="59" t="s">
        <v>67</v>
      </c>
      <c r="V82" s="59">
        <v>4</v>
      </c>
      <c r="W82" s="59"/>
    </row>
    <row r="83" ht="61" customHeight="1" outlineLevel="3" spans="1:23">
      <c r="A83" s="61" t="s">
        <v>29</v>
      </c>
      <c r="B83" s="61" t="s">
        <v>32</v>
      </c>
      <c r="C83" s="59">
        <v>54</v>
      </c>
      <c r="D83" s="59" t="s">
        <v>22</v>
      </c>
      <c r="E83" s="59" t="s">
        <v>125</v>
      </c>
      <c r="F83" s="59" t="s">
        <v>126</v>
      </c>
      <c r="G83" s="59">
        <v>2049</v>
      </c>
      <c r="H83" s="59">
        <v>2050</v>
      </c>
      <c r="I83" s="59" t="s">
        <v>127</v>
      </c>
      <c r="J83" s="59">
        <v>20.058</v>
      </c>
      <c r="K83" s="59">
        <v>21.058</v>
      </c>
      <c r="L83" s="59">
        <f t="shared" si="4"/>
        <v>1</v>
      </c>
      <c r="M83" s="59" t="s">
        <v>70</v>
      </c>
      <c r="N83" s="59">
        <v>10.5</v>
      </c>
      <c r="O83" s="59" t="s">
        <v>65</v>
      </c>
      <c r="P83" s="59">
        <v>10.5</v>
      </c>
      <c r="Q83" s="59"/>
      <c r="R83" s="59" t="s">
        <v>66</v>
      </c>
      <c r="S83" s="59"/>
      <c r="T83" s="59"/>
      <c r="U83" s="59" t="s">
        <v>67</v>
      </c>
      <c r="V83" s="59">
        <v>4</v>
      </c>
      <c r="W83" s="59"/>
    </row>
    <row r="84" ht="61" customHeight="1" outlineLevel="3" spans="1:23">
      <c r="A84" s="61" t="s">
        <v>29</v>
      </c>
      <c r="B84" s="61" t="s">
        <v>32</v>
      </c>
      <c r="C84" s="59">
        <v>55</v>
      </c>
      <c r="D84" s="59" t="s">
        <v>22</v>
      </c>
      <c r="E84" s="59" t="s">
        <v>125</v>
      </c>
      <c r="F84" s="59" t="s">
        <v>126</v>
      </c>
      <c r="G84" s="59">
        <v>2058</v>
      </c>
      <c r="H84" s="59">
        <v>2059</v>
      </c>
      <c r="I84" s="59" t="s">
        <v>127</v>
      </c>
      <c r="J84" s="59">
        <v>29.058</v>
      </c>
      <c r="K84" s="59">
        <v>30.058</v>
      </c>
      <c r="L84" s="59">
        <f t="shared" si="4"/>
        <v>1</v>
      </c>
      <c r="M84" s="59" t="s">
        <v>70</v>
      </c>
      <c r="N84" s="59">
        <v>10.5</v>
      </c>
      <c r="O84" s="59" t="s">
        <v>65</v>
      </c>
      <c r="P84" s="59">
        <v>10.5</v>
      </c>
      <c r="Q84" s="59"/>
      <c r="R84" s="59" t="s">
        <v>66</v>
      </c>
      <c r="S84" s="59"/>
      <c r="T84" s="59"/>
      <c r="U84" s="59" t="s">
        <v>67</v>
      </c>
      <c r="V84" s="59">
        <v>4</v>
      </c>
      <c r="W84" s="59"/>
    </row>
    <row r="85" ht="61" customHeight="1" outlineLevel="3" spans="1:23">
      <c r="A85" s="61" t="s">
        <v>29</v>
      </c>
      <c r="B85" s="61" t="s">
        <v>32</v>
      </c>
      <c r="C85" s="59">
        <v>56</v>
      </c>
      <c r="D85" s="59" t="s">
        <v>22</v>
      </c>
      <c r="E85" s="59" t="s">
        <v>125</v>
      </c>
      <c r="F85" s="59" t="s">
        <v>126</v>
      </c>
      <c r="G85" s="59">
        <v>2059</v>
      </c>
      <c r="H85" s="59">
        <v>2060</v>
      </c>
      <c r="I85" s="59" t="s">
        <v>127</v>
      </c>
      <c r="J85" s="59">
        <v>30.058</v>
      </c>
      <c r="K85" s="59">
        <v>31.058</v>
      </c>
      <c r="L85" s="59">
        <f t="shared" si="4"/>
        <v>1</v>
      </c>
      <c r="M85" s="59" t="s">
        <v>70</v>
      </c>
      <c r="N85" s="59">
        <v>10.5</v>
      </c>
      <c r="O85" s="59" t="s">
        <v>65</v>
      </c>
      <c r="P85" s="59">
        <v>10.5</v>
      </c>
      <c r="Q85" s="59"/>
      <c r="R85" s="59" t="s">
        <v>66</v>
      </c>
      <c r="S85" s="59"/>
      <c r="T85" s="59"/>
      <c r="U85" s="59" t="s">
        <v>67</v>
      </c>
      <c r="V85" s="59">
        <v>4</v>
      </c>
      <c r="W85" s="59"/>
    </row>
    <row r="86" ht="61" customHeight="1" outlineLevel="3" spans="1:23">
      <c r="A86" s="61" t="s">
        <v>29</v>
      </c>
      <c r="B86" s="61" t="s">
        <v>32</v>
      </c>
      <c r="C86" s="59">
        <v>57</v>
      </c>
      <c r="D86" s="59" t="s">
        <v>22</v>
      </c>
      <c r="E86" s="59" t="s">
        <v>125</v>
      </c>
      <c r="F86" s="59" t="s">
        <v>126</v>
      </c>
      <c r="G86" s="59">
        <v>2061</v>
      </c>
      <c r="H86" s="59">
        <v>2062</v>
      </c>
      <c r="I86" s="59" t="s">
        <v>127</v>
      </c>
      <c r="J86" s="59">
        <v>32.058</v>
      </c>
      <c r="K86" s="59">
        <v>33.058</v>
      </c>
      <c r="L86" s="59">
        <f t="shared" si="4"/>
        <v>1</v>
      </c>
      <c r="M86" s="59" t="s">
        <v>70</v>
      </c>
      <c r="N86" s="59">
        <v>10.5</v>
      </c>
      <c r="O86" s="59" t="s">
        <v>65</v>
      </c>
      <c r="P86" s="59">
        <v>10.5</v>
      </c>
      <c r="Q86" s="59"/>
      <c r="R86" s="59" t="s">
        <v>66</v>
      </c>
      <c r="S86" s="59"/>
      <c r="T86" s="59"/>
      <c r="U86" s="59" t="s">
        <v>67</v>
      </c>
      <c r="V86" s="59">
        <v>4</v>
      </c>
      <c r="W86" s="59"/>
    </row>
    <row r="87" ht="61" customHeight="1" outlineLevel="3" spans="1:23">
      <c r="A87" s="61" t="s">
        <v>29</v>
      </c>
      <c r="B87" s="61" t="s">
        <v>32</v>
      </c>
      <c r="C87" s="59">
        <v>58</v>
      </c>
      <c r="D87" s="59" t="s">
        <v>22</v>
      </c>
      <c r="E87" s="59" t="s">
        <v>125</v>
      </c>
      <c r="F87" s="59" t="s">
        <v>126</v>
      </c>
      <c r="G87" s="59">
        <v>2062</v>
      </c>
      <c r="H87" s="59">
        <v>2063</v>
      </c>
      <c r="I87" s="59" t="s">
        <v>127</v>
      </c>
      <c r="J87" s="59">
        <v>33.058</v>
      </c>
      <c r="K87" s="59">
        <v>34.058</v>
      </c>
      <c r="L87" s="59">
        <f t="shared" si="4"/>
        <v>1</v>
      </c>
      <c r="M87" s="59" t="s">
        <v>70</v>
      </c>
      <c r="N87" s="59">
        <v>10.5</v>
      </c>
      <c r="O87" s="59" t="s">
        <v>65</v>
      </c>
      <c r="P87" s="59">
        <v>10.5</v>
      </c>
      <c r="Q87" s="59"/>
      <c r="R87" s="59" t="s">
        <v>66</v>
      </c>
      <c r="S87" s="59"/>
      <c r="T87" s="59"/>
      <c r="U87" s="59" t="s">
        <v>67</v>
      </c>
      <c r="V87" s="59">
        <v>4</v>
      </c>
      <c r="W87" s="59"/>
    </row>
    <row r="88" ht="61" customHeight="1" outlineLevel="3" spans="1:23">
      <c r="A88" s="61" t="s">
        <v>29</v>
      </c>
      <c r="B88" s="61" t="s">
        <v>32</v>
      </c>
      <c r="C88" s="59">
        <v>59</v>
      </c>
      <c r="D88" s="59" t="s">
        <v>22</v>
      </c>
      <c r="E88" s="59" t="s">
        <v>125</v>
      </c>
      <c r="F88" s="59" t="s">
        <v>126</v>
      </c>
      <c r="G88" s="59">
        <v>2063</v>
      </c>
      <c r="H88" s="59">
        <v>2064</v>
      </c>
      <c r="I88" s="59" t="s">
        <v>127</v>
      </c>
      <c r="J88" s="59">
        <v>34.058</v>
      </c>
      <c r="K88" s="59">
        <v>35.058</v>
      </c>
      <c r="L88" s="59">
        <f t="shared" si="4"/>
        <v>1</v>
      </c>
      <c r="M88" s="59" t="s">
        <v>70</v>
      </c>
      <c r="N88" s="59">
        <v>10.5</v>
      </c>
      <c r="O88" s="59" t="s">
        <v>65</v>
      </c>
      <c r="P88" s="59">
        <v>10.5</v>
      </c>
      <c r="Q88" s="59"/>
      <c r="R88" s="59" t="s">
        <v>66</v>
      </c>
      <c r="S88" s="59"/>
      <c r="T88" s="59"/>
      <c r="U88" s="59" t="s">
        <v>67</v>
      </c>
      <c r="V88" s="59">
        <v>4</v>
      </c>
      <c r="W88" s="59"/>
    </row>
    <row r="89" ht="61" customHeight="1" outlineLevel="3" spans="1:23">
      <c r="A89" s="61" t="s">
        <v>29</v>
      </c>
      <c r="B89" s="61" t="s">
        <v>32</v>
      </c>
      <c r="C89" s="59">
        <v>60</v>
      </c>
      <c r="D89" s="59" t="s">
        <v>22</v>
      </c>
      <c r="E89" s="59" t="s">
        <v>125</v>
      </c>
      <c r="F89" s="59" t="s">
        <v>126</v>
      </c>
      <c r="G89" s="59">
        <v>2065</v>
      </c>
      <c r="H89" s="59">
        <v>2066</v>
      </c>
      <c r="I89" s="59" t="s">
        <v>127</v>
      </c>
      <c r="J89" s="59">
        <v>36.058</v>
      </c>
      <c r="K89" s="59">
        <v>37.058</v>
      </c>
      <c r="L89" s="59">
        <f t="shared" si="4"/>
        <v>1</v>
      </c>
      <c r="M89" s="59" t="s">
        <v>70</v>
      </c>
      <c r="N89" s="59">
        <v>10.5</v>
      </c>
      <c r="O89" s="59" t="s">
        <v>65</v>
      </c>
      <c r="P89" s="59">
        <v>10.5</v>
      </c>
      <c r="Q89" s="59"/>
      <c r="R89" s="59" t="s">
        <v>66</v>
      </c>
      <c r="S89" s="59"/>
      <c r="T89" s="59"/>
      <c r="U89" s="59" t="s">
        <v>67</v>
      </c>
      <c r="V89" s="59">
        <v>4</v>
      </c>
      <c r="W89" s="59"/>
    </row>
    <row r="90" ht="61" customHeight="1" outlineLevel="3" spans="1:23">
      <c r="A90" s="61" t="s">
        <v>29</v>
      </c>
      <c r="B90" s="61" t="s">
        <v>32</v>
      </c>
      <c r="C90" s="59">
        <v>61</v>
      </c>
      <c r="D90" s="59" t="s">
        <v>22</v>
      </c>
      <c r="E90" s="59" t="s">
        <v>125</v>
      </c>
      <c r="F90" s="59" t="s">
        <v>126</v>
      </c>
      <c r="G90" s="59">
        <v>2066</v>
      </c>
      <c r="H90" s="59">
        <v>2067</v>
      </c>
      <c r="I90" s="59" t="s">
        <v>127</v>
      </c>
      <c r="J90" s="59">
        <v>37.058</v>
      </c>
      <c r="K90" s="59">
        <v>38.058</v>
      </c>
      <c r="L90" s="59">
        <f t="shared" si="4"/>
        <v>1</v>
      </c>
      <c r="M90" s="59" t="s">
        <v>70</v>
      </c>
      <c r="N90" s="59">
        <v>10.5</v>
      </c>
      <c r="O90" s="59" t="s">
        <v>65</v>
      </c>
      <c r="P90" s="59">
        <v>10.5</v>
      </c>
      <c r="Q90" s="59"/>
      <c r="R90" s="59" t="s">
        <v>66</v>
      </c>
      <c r="S90" s="59"/>
      <c r="T90" s="59"/>
      <c r="U90" s="59" t="s">
        <v>67</v>
      </c>
      <c r="V90" s="59">
        <v>4</v>
      </c>
      <c r="W90" s="59"/>
    </row>
    <row r="91" ht="36" customHeight="1" outlineLevel="1" spans="3:23">
      <c r="C91" s="59"/>
      <c r="D91" s="60" t="s">
        <v>128</v>
      </c>
      <c r="E91" s="59"/>
      <c r="F91" s="59"/>
      <c r="G91" s="59"/>
      <c r="H91" s="59"/>
      <c r="I91" s="59"/>
      <c r="J91" s="59"/>
      <c r="K91" s="59"/>
      <c r="L91" s="60">
        <f>SUBTOTAL(9,L93:L107)</f>
        <v>15.1229999999999</v>
      </c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ht="36" customHeight="1" outlineLevel="1" spans="3:23">
      <c r="C92" s="59"/>
      <c r="D92" s="60" t="s">
        <v>61</v>
      </c>
      <c r="E92" s="59"/>
      <c r="F92" s="59"/>
      <c r="G92" s="59"/>
      <c r="H92" s="59"/>
      <c r="I92" s="59"/>
      <c r="J92" s="59"/>
      <c r="K92" s="59"/>
      <c r="L92" s="60">
        <f>SUBTOTAL(9,L93:L107)</f>
        <v>15.1229999999999</v>
      </c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ht="46.95" customHeight="1" outlineLevel="3" spans="1:23">
      <c r="A93" s="61" t="s">
        <v>29</v>
      </c>
      <c r="B93" s="61" t="s">
        <v>32</v>
      </c>
      <c r="C93" s="59">
        <v>62</v>
      </c>
      <c r="D93" s="59" t="s">
        <v>23</v>
      </c>
      <c r="E93" s="59" t="s">
        <v>129</v>
      </c>
      <c r="F93" s="59" t="s">
        <v>126</v>
      </c>
      <c r="G93" s="59">
        <v>2640.003</v>
      </c>
      <c r="H93" s="59">
        <v>2641</v>
      </c>
      <c r="I93" s="59" t="s">
        <v>130</v>
      </c>
      <c r="J93" s="59">
        <v>5.434</v>
      </c>
      <c r="K93" s="59">
        <v>6.431</v>
      </c>
      <c r="L93" s="59">
        <f>H93-G93</f>
        <v>0.996999999999844</v>
      </c>
      <c r="M93" s="59" t="s">
        <v>70</v>
      </c>
      <c r="N93" s="59">
        <v>7</v>
      </c>
      <c r="O93" s="59" t="s">
        <v>65</v>
      </c>
      <c r="P93" s="59">
        <v>7</v>
      </c>
      <c r="Q93" s="59"/>
      <c r="R93" s="59" t="s">
        <v>66</v>
      </c>
      <c r="S93" s="59"/>
      <c r="T93" s="59"/>
      <c r="U93" s="59" t="s">
        <v>67</v>
      </c>
      <c r="V93" s="59">
        <v>4</v>
      </c>
      <c r="W93" s="59"/>
    </row>
    <row r="94" ht="53" customHeight="1" outlineLevel="3" spans="1:23">
      <c r="A94" s="61" t="s">
        <v>29</v>
      </c>
      <c r="B94" s="61" t="s">
        <v>31</v>
      </c>
      <c r="C94" s="59">
        <v>63</v>
      </c>
      <c r="D94" s="59" t="s">
        <v>23</v>
      </c>
      <c r="E94" s="59" t="s">
        <v>131</v>
      </c>
      <c r="F94" s="59" t="s">
        <v>82</v>
      </c>
      <c r="G94" s="59">
        <v>1986</v>
      </c>
      <c r="H94" s="59">
        <v>1986.612</v>
      </c>
      <c r="I94" s="59" t="s">
        <v>132</v>
      </c>
      <c r="J94" s="59">
        <v>42.388</v>
      </c>
      <c r="K94" s="59">
        <v>43</v>
      </c>
      <c r="L94" s="59">
        <f t="shared" ref="L94:L107" si="5">H94-G94</f>
        <v>0.61200000000008</v>
      </c>
      <c r="M94" s="59" t="s">
        <v>70</v>
      </c>
      <c r="N94" s="59">
        <v>12</v>
      </c>
      <c r="O94" s="59" t="s">
        <v>65</v>
      </c>
      <c r="P94" s="59">
        <v>12</v>
      </c>
      <c r="Q94" s="59"/>
      <c r="R94" s="59" t="s">
        <v>71</v>
      </c>
      <c r="S94" s="59" t="s">
        <v>72</v>
      </c>
      <c r="T94" s="59">
        <v>30</v>
      </c>
      <c r="U94" s="59" t="s">
        <v>67</v>
      </c>
      <c r="V94" s="59">
        <v>9</v>
      </c>
      <c r="W94" s="59"/>
    </row>
    <row r="95" ht="53" customHeight="1" outlineLevel="3" spans="1:23">
      <c r="A95" s="61" t="s">
        <v>29</v>
      </c>
      <c r="B95" s="61" t="s">
        <v>31</v>
      </c>
      <c r="C95" s="59">
        <v>64</v>
      </c>
      <c r="D95" s="59" t="s">
        <v>23</v>
      </c>
      <c r="E95" s="59" t="s">
        <v>131</v>
      </c>
      <c r="F95" s="59" t="s">
        <v>82</v>
      </c>
      <c r="G95" s="59">
        <v>1986.612</v>
      </c>
      <c r="H95" s="59">
        <v>1987</v>
      </c>
      <c r="I95" s="59" t="s">
        <v>132</v>
      </c>
      <c r="J95" s="59">
        <v>43</v>
      </c>
      <c r="K95" s="59">
        <v>43.388</v>
      </c>
      <c r="L95" s="59">
        <f t="shared" si="5"/>
        <v>0.38799999999992</v>
      </c>
      <c r="M95" s="59" t="s">
        <v>70</v>
      </c>
      <c r="N95" s="59">
        <v>12</v>
      </c>
      <c r="O95" s="59" t="s">
        <v>65</v>
      </c>
      <c r="P95" s="59">
        <v>12</v>
      </c>
      <c r="Q95" s="59"/>
      <c r="R95" s="59" t="s">
        <v>71</v>
      </c>
      <c r="S95" s="59" t="s">
        <v>72</v>
      </c>
      <c r="T95" s="59">
        <v>30</v>
      </c>
      <c r="U95" s="59" t="s">
        <v>67</v>
      </c>
      <c r="V95" s="59">
        <v>9</v>
      </c>
      <c r="W95" s="59"/>
    </row>
    <row r="96" ht="53" customHeight="1" outlineLevel="3" spans="1:23">
      <c r="A96" s="61" t="s">
        <v>29</v>
      </c>
      <c r="B96" s="61" t="s">
        <v>31</v>
      </c>
      <c r="C96" s="59">
        <v>65</v>
      </c>
      <c r="D96" s="59" t="s">
        <v>23</v>
      </c>
      <c r="E96" s="59" t="s">
        <v>131</v>
      </c>
      <c r="F96" s="59" t="s">
        <v>82</v>
      </c>
      <c r="G96" s="59">
        <v>1990</v>
      </c>
      <c r="H96" s="59">
        <v>1990.262</v>
      </c>
      <c r="I96" s="59" t="s">
        <v>132</v>
      </c>
      <c r="J96" s="59">
        <v>46.738</v>
      </c>
      <c r="K96" s="59">
        <v>47</v>
      </c>
      <c r="L96" s="59">
        <f t="shared" si="5"/>
        <v>0.261999999999944</v>
      </c>
      <c r="M96" s="59" t="s">
        <v>70</v>
      </c>
      <c r="N96" s="59">
        <v>12</v>
      </c>
      <c r="O96" s="59" t="s">
        <v>65</v>
      </c>
      <c r="P96" s="59">
        <v>12</v>
      </c>
      <c r="Q96" s="59"/>
      <c r="R96" s="59" t="s">
        <v>71</v>
      </c>
      <c r="S96" s="59" t="s">
        <v>72</v>
      </c>
      <c r="T96" s="59">
        <v>30</v>
      </c>
      <c r="U96" s="59" t="s">
        <v>67</v>
      </c>
      <c r="V96" s="59">
        <v>9</v>
      </c>
      <c r="W96" s="59"/>
    </row>
    <row r="97" ht="53" customHeight="1" outlineLevel="3" spans="1:23">
      <c r="A97" s="61" t="s">
        <v>29</v>
      </c>
      <c r="B97" s="61" t="s">
        <v>31</v>
      </c>
      <c r="C97" s="59">
        <v>66</v>
      </c>
      <c r="D97" s="59" t="s">
        <v>23</v>
      </c>
      <c r="E97" s="59" t="s">
        <v>131</v>
      </c>
      <c r="F97" s="59" t="s">
        <v>82</v>
      </c>
      <c r="G97" s="59">
        <v>1990.262</v>
      </c>
      <c r="H97" s="59">
        <v>1990.681</v>
      </c>
      <c r="I97" s="59" t="s">
        <v>132</v>
      </c>
      <c r="J97" s="59">
        <v>47</v>
      </c>
      <c r="K97" s="59">
        <v>47.419</v>
      </c>
      <c r="L97" s="59">
        <f t="shared" si="5"/>
        <v>0.419000000000096</v>
      </c>
      <c r="M97" s="59" t="s">
        <v>70</v>
      </c>
      <c r="N97" s="59">
        <v>12</v>
      </c>
      <c r="O97" s="59" t="s">
        <v>65</v>
      </c>
      <c r="P97" s="59">
        <v>12</v>
      </c>
      <c r="Q97" s="59"/>
      <c r="R97" s="59" t="s">
        <v>71</v>
      </c>
      <c r="S97" s="59" t="s">
        <v>72</v>
      </c>
      <c r="T97" s="59">
        <v>30</v>
      </c>
      <c r="U97" s="59" t="s">
        <v>67</v>
      </c>
      <c r="V97" s="59">
        <v>9</v>
      </c>
      <c r="W97" s="59"/>
    </row>
    <row r="98" ht="53" customHeight="1" outlineLevel="3" spans="1:23">
      <c r="A98" s="61" t="s">
        <v>29</v>
      </c>
      <c r="B98" s="61" t="s">
        <v>31</v>
      </c>
      <c r="C98" s="59">
        <v>67</v>
      </c>
      <c r="D98" s="59" t="s">
        <v>23</v>
      </c>
      <c r="E98" s="59" t="s">
        <v>131</v>
      </c>
      <c r="F98" s="59" t="s">
        <v>82</v>
      </c>
      <c r="G98" s="59">
        <v>1990.681</v>
      </c>
      <c r="H98" s="59">
        <v>1991</v>
      </c>
      <c r="I98" s="59" t="s">
        <v>132</v>
      </c>
      <c r="J98" s="59">
        <v>47.419</v>
      </c>
      <c r="K98" s="59">
        <v>47.738</v>
      </c>
      <c r="L98" s="59">
        <f t="shared" si="5"/>
        <v>0.31899999999996</v>
      </c>
      <c r="M98" s="59" t="s">
        <v>70</v>
      </c>
      <c r="N98" s="59">
        <v>12</v>
      </c>
      <c r="O98" s="59" t="s">
        <v>65</v>
      </c>
      <c r="P98" s="59">
        <v>12</v>
      </c>
      <c r="Q98" s="59"/>
      <c r="R98" s="59" t="s">
        <v>71</v>
      </c>
      <c r="S98" s="59" t="s">
        <v>72</v>
      </c>
      <c r="T98" s="59">
        <v>30</v>
      </c>
      <c r="U98" s="59" t="s">
        <v>67</v>
      </c>
      <c r="V98" s="59">
        <v>9</v>
      </c>
      <c r="W98" s="59"/>
    </row>
    <row r="99" ht="53" customHeight="1" outlineLevel="3" spans="1:23">
      <c r="A99" s="61" t="s">
        <v>29</v>
      </c>
      <c r="B99" s="61" t="s">
        <v>31</v>
      </c>
      <c r="C99" s="59">
        <v>68</v>
      </c>
      <c r="D99" s="59" t="s">
        <v>23</v>
      </c>
      <c r="E99" s="59" t="s">
        <v>131</v>
      </c>
      <c r="F99" s="59" t="s">
        <v>82</v>
      </c>
      <c r="G99" s="59">
        <v>1992</v>
      </c>
      <c r="H99" s="59">
        <v>1993</v>
      </c>
      <c r="I99" s="59" t="s">
        <v>132</v>
      </c>
      <c r="J99" s="59">
        <v>48.738</v>
      </c>
      <c r="K99" s="59">
        <v>49.738</v>
      </c>
      <c r="L99" s="59">
        <f t="shared" si="5"/>
        <v>1</v>
      </c>
      <c r="M99" s="59" t="s">
        <v>70</v>
      </c>
      <c r="N99" s="59">
        <v>12</v>
      </c>
      <c r="O99" s="59" t="s">
        <v>65</v>
      </c>
      <c r="P99" s="59">
        <v>12</v>
      </c>
      <c r="Q99" s="59"/>
      <c r="R99" s="59" t="s">
        <v>71</v>
      </c>
      <c r="S99" s="59" t="s">
        <v>72</v>
      </c>
      <c r="T99" s="59">
        <v>30</v>
      </c>
      <c r="U99" s="59" t="s">
        <v>67</v>
      </c>
      <c r="V99" s="59">
        <v>9</v>
      </c>
      <c r="W99" s="59"/>
    </row>
    <row r="100" ht="53" customHeight="1" outlineLevel="3" spans="1:23">
      <c r="A100" s="61" t="s">
        <v>29</v>
      </c>
      <c r="B100" s="61" t="s">
        <v>31</v>
      </c>
      <c r="C100" s="59">
        <v>69</v>
      </c>
      <c r="D100" s="59" t="s">
        <v>23</v>
      </c>
      <c r="E100" s="59" t="s">
        <v>133</v>
      </c>
      <c r="F100" s="59" t="s">
        <v>82</v>
      </c>
      <c r="G100" s="59">
        <v>2013</v>
      </c>
      <c r="H100" s="59">
        <v>2015</v>
      </c>
      <c r="I100" s="59" t="s">
        <v>132</v>
      </c>
      <c r="J100" s="59">
        <v>69.854</v>
      </c>
      <c r="K100" s="59">
        <v>71.854</v>
      </c>
      <c r="L100" s="59">
        <f t="shared" si="5"/>
        <v>2</v>
      </c>
      <c r="M100" s="59" t="s">
        <v>70</v>
      </c>
      <c r="N100" s="59">
        <v>12</v>
      </c>
      <c r="O100" s="59" t="s">
        <v>65</v>
      </c>
      <c r="P100" s="59">
        <v>12</v>
      </c>
      <c r="Q100" s="59"/>
      <c r="R100" s="59" t="s">
        <v>71</v>
      </c>
      <c r="S100" s="59" t="s">
        <v>72</v>
      </c>
      <c r="T100" s="59">
        <v>30</v>
      </c>
      <c r="U100" s="59" t="s">
        <v>67</v>
      </c>
      <c r="V100" s="59">
        <v>9</v>
      </c>
      <c r="W100" s="59"/>
    </row>
    <row r="101" ht="59" customHeight="1" outlineLevel="3" spans="1:23">
      <c r="A101" s="61" t="s">
        <v>29</v>
      </c>
      <c r="B101" s="61" t="s">
        <v>31</v>
      </c>
      <c r="C101" s="59">
        <v>70</v>
      </c>
      <c r="D101" s="59" t="s">
        <v>23</v>
      </c>
      <c r="E101" s="59" t="s">
        <v>131</v>
      </c>
      <c r="F101" s="59" t="s">
        <v>75</v>
      </c>
      <c r="G101" s="59">
        <v>1166</v>
      </c>
      <c r="H101" s="59">
        <v>1167.451</v>
      </c>
      <c r="I101" s="59" t="s">
        <v>76</v>
      </c>
      <c r="J101" s="59">
        <v>82.468</v>
      </c>
      <c r="K101" s="59">
        <v>83.919</v>
      </c>
      <c r="L101" s="59">
        <f t="shared" si="5"/>
        <v>1.45100000000002</v>
      </c>
      <c r="M101" s="59" t="s">
        <v>70</v>
      </c>
      <c r="N101" s="59">
        <v>10.5</v>
      </c>
      <c r="O101" s="59" t="s">
        <v>84</v>
      </c>
      <c r="P101" s="59">
        <v>10.5</v>
      </c>
      <c r="Q101" s="59"/>
      <c r="R101" s="59" t="s">
        <v>94</v>
      </c>
      <c r="S101" s="59" t="s">
        <v>72</v>
      </c>
      <c r="T101" s="59">
        <v>30</v>
      </c>
      <c r="U101" s="59" t="s">
        <v>67</v>
      </c>
      <c r="V101" s="59">
        <v>9</v>
      </c>
      <c r="W101" s="59"/>
    </row>
    <row r="102" ht="59" customHeight="1" outlineLevel="3" spans="1:23">
      <c r="A102" s="61" t="s">
        <v>29</v>
      </c>
      <c r="B102" s="61" t="s">
        <v>31</v>
      </c>
      <c r="C102" s="59">
        <v>71</v>
      </c>
      <c r="D102" s="59" t="s">
        <v>23</v>
      </c>
      <c r="E102" s="59" t="s">
        <v>131</v>
      </c>
      <c r="F102" s="59" t="s">
        <v>102</v>
      </c>
      <c r="G102" s="59">
        <v>1041</v>
      </c>
      <c r="H102" s="59">
        <v>1042.259</v>
      </c>
      <c r="I102" s="59" t="s">
        <v>76</v>
      </c>
      <c r="J102" s="59">
        <v>94.124</v>
      </c>
      <c r="K102" s="59">
        <v>95.383</v>
      </c>
      <c r="L102" s="59">
        <f t="shared" si="5"/>
        <v>1.25900000000001</v>
      </c>
      <c r="M102" s="59" t="s">
        <v>70</v>
      </c>
      <c r="N102" s="59">
        <v>10.5</v>
      </c>
      <c r="O102" s="59" t="s">
        <v>84</v>
      </c>
      <c r="P102" s="59">
        <v>10.5</v>
      </c>
      <c r="Q102" s="59"/>
      <c r="R102" s="59" t="s">
        <v>94</v>
      </c>
      <c r="S102" s="59" t="s">
        <v>72</v>
      </c>
      <c r="T102" s="59">
        <v>30</v>
      </c>
      <c r="U102" s="59" t="s">
        <v>67</v>
      </c>
      <c r="V102" s="59">
        <v>9</v>
      </c>
      <c r="W102" s="59"/>
    </row>
    <row r="103" ht="30" customHeight="1" outlineLevel="3" spans="1:23">
      <c r="A103" s="61" t="s">
        <v>29</v>
      </c>
      <c r="B103" s="61" t="s">
        <v>31</v>
      </c>
      <c r="C103" s="59">
        <v>72</v>
      </c>
      <c r="D103" s="59" t="s">
        <v>23</v>
      </c>
      <c r="E103" s="59" t="s">
        <v>134</v>
      </c>
      <c r="F103" s="59" t="s">
        <v>135</v>
      </c>
      <c r="G103" s="59">
        <v>993.305</v>
      </c>
      <c r="H103" s="59">
        <v>993.321</v>
      </c>
      <c r="I103" s="59" t="s">
        <v>136</v>
      </c>
      <c r="J103" s="59">
        <v>202.252</v>
      </c>
      <c r="K103" s="59">
        <v>202.268</v>
      </c>
      <c r="L103" s="59">
        <f t="shared" si="5"/>
        <v>0.0160000000000764</v>
      </c>
      <c r="M103" s="59" t="s">
        <v>64</v>
      </c>
      <c r="N103" s="59">
        <v>23</v>
      </c>
      <c r="O103" s="59" t="s">
        <v>65</v>
      </c>
      <c r="P103" s="59">
        <v>23</v>
      </c>
      <c r="Q103" s="59">
        <v>20</v>
      </c>
      <c r="R103" s="59"/>
      <c r="S103" s="59" t="s">
        <v>72</v>
      </c>
      <c r="T103" s="59">
        <v>20</v>
      </c>
      <c r="U103" s="59" t="s">
        <v>67</v>
      </c>
      <c r="V103" s="59">
        <v>9</v>
      </c>
      <c r="W103" s="59"/>
    </row>
    <row r="104" ht="30" customHeight="1" outlineLevel="3" spans="1:23">
      <c r="A104" s="61" t="s">
        <v>29</v>
      </c>
      <c r="B104" s="61" t="s">
        <v>31</v>
      </c>
      <c r="C104" s="59">
        <v>73</v>
      </c>
      <c r="D104" s="59" t="s">
        <v>23</v>
      </c>
      <c r="E104" s="59" t="s">
        <v>134</v>
      </c>
      <c r="F104" s="59" t="s">
        <v>135</v>
      </c>
      <c r="G104" s="59">
        <v>993.321</v>
      </c>
      <c r="H104" s="59">
        <v>994</v>
      </c>
      <c r="I104" s="59" t="s">
        <v>136</v>
      </c>
      <c r="J104" s="59">
        <v>202.268</v>
      </c>
      <c r="K104" s="59">
        <v>202.947</v>
      </c>
      <c r="L104" s="59">
        <f t="shared" si="5"/>
        <v>0.678999999999974</v>
      </c>
      <c r="M104" s="59" t="s">
        <v>64</v>
      </c>
      <c r="N104" s="59">
        <v>23</v>
      </c>
      <c r="O104" s="59" t="s">
        <v>65</v>
      </c>
      <c r="P104" s="59">
        <v>23</v>
      </c>
      <c r="Q104" s="59">
        <v>20</v>
      </c>
      <c r="R104" s="59"/>
      <c r="S104" s="59" t="s">
        <v>72</v>
      </c>
      <c r="T104" s="59">
        <v>20</v>
      </c>
      <c r="U104" s="59" t="s">
        <v>67</v>
      </c>
      <c r="V104" s="59">
        <v>9</v>
      </c>
      <c r="W104" s="59"/>
    </row>
    <row r="105" ht="30" customHeight="1" outlineLevel="3" spans="1:23">
      <c r="A105" s="61" t="s">
        <v>29</v>
      </c>
      <c r="B105" s="61" t="s">
        <v>31</v>
      </c>
      <c r="C105" s="59">
        <v>74</v>
      </c>
      <c r="D105" s="59" t="s">
        <v>23</v>
      </c>
      <c r="E105" s="59" t="s">
        <v>134</v>
      </c>
      <c r="F105" s="59" t="s">
        <v>135</v>
      </c>
      <c r="G105" s="59">
        <v>1013</v>
      </c>
      <c r="H105" s="59">
        <v>1014</v>
      </c>
      <c r="I105" s="59" t="s">
        <v>136</v>
      </c>
      <c r="J105" s="59">
        <v>221.947</v>
      </c>
      <c r="K105" s="59">
        <v>222.947</v>
      </c>
      <c r="L105" s="59">
        <f t="shared" si="5"/>
        <v>1</v>
      </c>
      <c r="M105" s="59" t="s">
        <v>64</v>
      </c>
      <c r="N105" s="59">
        <v>16</v>
      </c>
      <c r="O105" s="59" t="s">
        <v>65</v>
      </c>
      <c r="P105" s="59">
        <v>16</v>
      </c>
      <c r="Q105" s="59">
        <v>20</v>
      </c>
      <c r="R105" s="59"/>
      <c r="S105" s="59" t="s">
        <v>72</v>
      </c>
      <c r="T105" s="59">
        <v>20</v>
      </c>
      <c r="U105" s="59" t="s">
        <v>67</v>
      </c>
      <c r="V105" s="59">
        <v>9</v>
      </c>
      <c r="W105" s="59"/>
    </row>
    <row r="106" ht="64" customHeight="1" outlineLevel="3" spans="1:23">
      <c r="A106" s="61" t="s">
        <v>29</v>
      </c>
      <c r="B106" s="61" t="s">
        <v>31</v>
      </c>
      <c r="C106" s="59">
        <v>75</v>
      </c>
      <c r="D106" s="59" t="s">
        <v>23</v>
      </c>
      <c r="E106" s="59" t="s">
        <v>129</v>
      </c>
      <c r="F106" s="59" t="s">
        <v>135</v>
      </c>
      <c r="G106" s="59">
        <v>1033.279</v>
      </c>
      <c r="H106" s="59">
        <v>1035</v>
      </c>
      <c r="I106" s="59" t="s">
        <v>136</v>
      </c>
      <c r="J106" s="59">
        <v>243.132</v>
      </c>
      <c r="K106" s="59">
        <v>244.853</v>
      </c>
      <c r="L106" s="59">
        <f t="shared" si="5"/>
        <v>1.721</v>
      </c>
      <c r="M106" s="59" t="s">
        <v>70</v>
      </c>
      <c r="N106" s="59">
        <v>9</v>
      </c>
      <c r="O106" s="59" t="s">
        <v>84</v>
      </c>
      <c r="P106" s="59">
        <v>9</v>
      </c>
      <c r="Q106" s="59"/>
      <c r="R106" s="59" t="s">
        <v>94</v>
      </c>
      <c r="S106" s="59" t="s">
        <v>72</v>
      </c>
      <c r="T106" s="59">
        <v>30</v>
      </c>
      <c r="U106" s="59" t="s">
        <v>67</v>
      </c>
      <c r="V106" s="59">
        <v>9</v>
      </c>
      <c r="W106" s="59"/>
    </row>
    <row r="107" ht="64" customHeight="1" outlineLevel="3" spans="1:23">
      <c r="A107" s="61" t="s">
        <v>29</v>
      </c>
      <c r="B107" s="61" t="s">
        <v>31</v>
      </c>
      <c r="C107" s="59">
        <v>76</v>
      </c>
      <c r="D107" s="59" t="s">
        <v>23</v>
      </c>
      <c r="E107" s="59" t="s">
        <v>129</v>
      </c>
      <c r="F107" s="59" t="s">
        <v>135</v>
      </c>
      <c r="G107" s="59">
        <v>1036</v>
      </c>
      <c r="H107" s="59">
        <v>1039</v>
      </c>
      <c r="I107" s="59" t="s">
        <v>136</v>
      </c>
      <c r="J107" s="59">
        <v>245.853</v>
      </c>
      <c r="K107" s="59">
        <v>248.853</v>
      </c>
      <c r="L107" s="59">
        <f t="shared" si="5"/>
        <v>3</v>
      </c>
      <c r="M107" s="59" t="s">
        <v>70</v>
      </c>
      <c r="N107" s="59">
        <v>9</v>
      </c>
      <c r="O107" s="59" t="s">
        <v>84</v>
      </c>
      <c r="P107" s="59">
        <v>9</v>
      </c>
      <c r="Q107" s="59"/>
      <c r="R107" s="59" t="s">
        <v>94</v>
      </c>
      <c r="S107" s="59" t="s">
        <v>72</v>
      </c>
      <c r="T107" s="59">
        <v>30</v>
      </c>
      <c r="U107" s="59" t="s">
        <v>67</v>
      </c>
      <c r="V107" s="59">
        <v>9</v>
      </c>
      <c r="W107" s="59"/>
    </row>
    <row r="108" ht="36" customHeight="1" outlineLevel="1" spans="3:23">
      <c r="C108" s="59"/>
      <c r="D108" s="60" t="s">
        <v>137</v>
      </c>
      <c r="E108" s="59"/>
      <c r="F108" s="59"/>
      <c r="G108" s="59"/>
      <c r="H108" s="59"/>
      <c r="I108" s="59"/>
      <c r="J108" s="59"/>
      <c r="K108" s="59"/>
      <c r="L108" s="60">
        <f>SUBTOTAL(9,L110:L123)</f>
        <v>13.162</v>
      </c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ht="36" customHeight="1" outlineLevel="1" spans="3:23">
      <c r="C109" s="59"/>
      <c r="D109" s="60" t="s">
        <v>61</v>
      </c>
      <c r="E109" s="59"/>
      <c r="F109" s="59"/>
      <c r="G109" s="59"/>
      <c r="H109" s="59"/>
      <c r="I109" s="59"/>
      <c r="J109" s="59"/>
      <c r="K109" s="59"/>
      <c r="L109" s="60">
        <f>SUBTOTAL(9,L110:L123)</f>
        <v>13.162</v>
      </c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ht="62" customHeight="1" outlineLevel="3" spans="1:23">
      <c r="A110" s="61" t="s">
        <v>29</v>
      </c>
      <c r="B110" s="61" t="s">
        <v>31</v>
      </c>
      <c r="C110" s="59">
        <v>77</v>
      </c>
      <c r="D110" s="59" t="s">
        <v>25</v>
      </c>
      <c r="E110" s="59" t="s">
        <v>138</v>
      </c>
      <c r="F110" s="59" t="s">
        <v>126</v>
      </c>
      <c r="G110" s="59">
        <v>2580.363</v>
      </c>
      <c r="H110" s="59">
        <v>2581</v>
      </c>
      <c r="I110" s="59" t="s">
        <v>139</v>
      </c>
      <c r="J110" s="59">
        <v>617.7</v>
      </c>
      <c r="K110" s="59">
        <v>618.337</v>
      </c>
      <c r="L110" s="59">
        <f t="shared" ref="L110:L123" si="6">H110-G110</f>
        <v>0.637000000000171</v>
      </c>
      <c r="M110" s="59" t="s">
        <v>70</v>
      </c>
      <c r="N110" s="59">
        <v>8</v>
      </c>
      <c r="O110" s="59" t="s">
        <v>84</v>
      </c>
      <c r="P110" s="59">
        <v>8</v>
      </c>
      <c r="Q110" s="59"/>
      <c r="R110" s="59" t="s">
        <v>94</v>
      </c>
      <c r="S110" s="59" t="s">
        <v>72</v>
      </c>
      <c r="T110" s="59">
        <v>30</v>
      </c>
      <c r="U110" s="59" t="s">
        <v>67</v>
      </c>
      <c r="V110" s="59">
        <v>9</v>
      </c>
      <c r="W110" s="59"/>
    </row>
    <row r="111" s="54" customFormat="1" ht="62" customHeight="1" outlineLevel="3" spans="1:23">
      <c r="A111" s="61" t="s">
        <v>29</v>
      </c>
      <c r="B111" s="61" t="s">
        <v>31</v>
      </c>
      <c r="C111" s="59">
        <v>78</v>
      </c>
      <c r="D111" s="59" t="s">
        <v>25</v>
      </c>
      <c r="E111" s="59" t="s">
        <v>138</v>
      </c>
      <c r="F111" s="59" t="s">
        <v>126</v>
      </c>
      <c r="G111" s="59">
        <v>2582.5</v>
      </c>
      <c r="H111" s="59">
        <v>2584.518</v>
      </c>
      <c r="I111" s="59" t="s">
        <v>139</v>
      </c>
      <c r="J111" s="59">
        <v>619.837</v>
      </c>
      <c r="K111" s="59">
        <v>621.855</v>
      </c>
      <c r="L111" s="59">
        <f t="shared" si="6"/>
        <v>2.01800000000003</v>
      </c>
      <c r="M111" s="59" t="s">
        <v>70</v>
      </c>
      <c r="N111" s="59">
        <v>8</v>
      </c>
      <c r="O111" s="59" t="s">
        <v>84</v>
      </c>
      <c r="P111" s="59">
        <v>8</v>
      </c>
      <c r="Q111" s="59"/>
      <c r="R111" s="59" t="s">
        <v>94</v>
      </c>
      <c r="S111" s="59" t="s">
        <v>72</v>
      </c>
      <c r="T111" s="59">
        <v>30</v>
      </c>
      <c r="U111" s="59" t="s">
        <v>67</v>
      </c>
      <c r="V111" s="59">
        <v>9</v>
      </c>
      <c r="W111" s="59"/>
    </row>
    <row r="112" ht="62" customHeight="1" outlineLevel="3" spans="1:23">
      <c r="A112" s="61" t="s">
        <v>29</v>
      </c>
      <c r="B112" s="61" t="s">
        <v>31</v>
      </c>
      <c r="C112" s="59">
        <v>79</v>
      </c>
      <c r="D112" s="59" t="s">
        <v>25</v>
      </c>
      <c r="E112" s="59" t="s">
        <v>140</v>
      </c>
      <c r="F112" s="59" t="s">
        <v>135</v>
      </c>
      <c r="G112" s="59">
        <v>1046</v>
      </c>
      <c r="H112" s="59">
        <v>1047</v>
      </c>
      <c r="I112" s="59" t="s">
        <v>141</v>
      </c>
      <c r="J112" s="59">
        <v>1.187</v>
      </c>
      <c r="K112" s="59">
        <v>2.187</v>
      </c>
      <c r="L112" s="59">
        <f t="shared" si="6"/>
        <v>1</v>
      </c>
      <c r="M112" s="59" t="s">
        <v>70</v>
      </c>
      <c r="N112" s="59">
        <v>8.5</v>
      </c>
      <c r="O112" s="59" t="s">
        <v>84</v>
      </c>
      <c r="P112" s="59">
        <v>8.5</v>
      </c>
      <c r="Q112" s="59"/>
      <c r="R112" s="59" t="s">
        <v>94</v>
      </c>
      <c r="S112" s="59" t="s">
        <v>72</v>
      </c>
      <c r="T112" s="59">
        <v>30</v>
      </c>
      <c r="U112" s="59" t="s">
        <v>67</v>
      </c>
      <c r="V112" s="59">
        <v>9</v>
      </c>
      <c r="W112" s="59"/>
    </row>
    <row r="113" ht="62" customHeight="1" outlineLevel="3" spans="1:23">
      <c r="A113" s="61" t="s">
        <v>29</v>
      </c>
      <c r="B113" s="61" t="s">
        <v>31</v>
      </c>
      <c r="C113" s="59">
        <v>80</v>
      </c>
      <c r="D113" s="59" t="s">
        <v>25</v>
      </c>
      <c r="E113" s="59" t="s">
        <v>140</v>
      </c>
      <c r="F113" s="59" t="s">
        <v>135</v>
      </c>
      <c r="G113" s="59">
        <v>1055</v>
      </c>
      <c r="H113" s="59">
        <v>1056</v>
      </c>
      <c r="I113" s="59" t="s">
        <v>141</v>
      </c>
      <c r="J113" s="59">
        <v>10.187</v>
      </c>
      <c r="K113" s="59">
        <v>11.187</v>
      </c>
      <c r="L113" s="59">
        <f t="shared" si="6"/>
        <v>1</v>
      </c>
      <c r="M113" s="59" t="s">
        <v>70</v>
      </c>
      <c r="N113" s="59">
        <v>8.5</v>
      </c>
      <c r="O113" s="59" t="s">
        <v>84</v>
      </c>
      <c r="P113" s="59">
        <v>8.5</v>
      </c>
      <c r="Q113" s="59"/>
      <c r="R113" s="59" t="s">
        <v>94</v>
      </c>
      <c r="S113" s="59" t="s">
        <v>72</v>
      </c>
      <c r="T113" s="59">
        <v>30</v>
      </c>
      <c r="U113" s="59" t="s">
        <v>67</v>
      </c>
      <c r="V113" s="59">
        <v>9</v>
      </c>
      <c r="W113" s="59"/>
    </row>
    <row r="114" ht="62" customHeight="1" outlineLevel="3" spans="1:23">
      <c r="A114" s="61" t="s">
        <v>29</v>
      </c>
      <c r="B114" s="61" t="s">
        <v>31</v>
      </c>
      <c r="C114" s="59">
        <v>81</v>
      </c>
      <c r="D114" s="59" t="s">
        <v>25</v>
      </c>
      <c r="E114" s="59" t="s">
        <v>140</v>
      </c>
      <c r="F114" s="59" t="s">
        <v>135</v>
      </c>
      <c r="G114" s="59">
        <v>1057</v>
      </c>
      <c r="H114" s="59">
        <v>1058</v>
      </c>
      <c r="I114" s="59" t="s">
        <v>141</v>
      </c>
      <c r="J114" s="59">
        <v>12.187</v>
      </c>
      <c r="K114" s="59">
        <v>13.187</v>
      </c>
      <c r="L114" s="59">
        <f t="shared" si="6"/>
        <v>1</v>
      </c>
      <c r="M114" s="59" t="s">
        <v>70</v>
      </c>
      <c r="N114" s="59">
        <v>8.5</v>
      </c>
      <c r="O114" s="59" t="s">
        <v>84</v>
      </c>
      <c r="P114" s="59">
        <v>8.5</v>
      </c>
      <c r="Q114" s="59"/>
      <c r="R114" s="59" t="s">
        <v>94</v>
      </c>
      <c r="S114" s="59" t="s">
        <v>72</v>
      </c>
      <c r="T114" s="59">
        <v>30</v>
      </c>
      <c r="U114" s="59" t="s">
        <v>67</v>
      </c>
      <c r="V114" s="59">
        <v>9</v>
      </c>
      <c r="W114" s="59"/>
    </row>
    <row r="115" ht="62" customHeight="1" outlineLevel="3" spans="1:23">
      <c r="A115" s="61" t="s">
        <v>29</v>
      </c>
      <c r="B115" s="61" t="s">
        <v>31</v>
      </c>
      <c r="C115" s="59">
        <v>82</v>
      </c>
      <c r="D115" s="59" t="s">
        <v>25</v>
      </c>
      <c r="E115" s="59" t="s">
        <v>140</v>
      </c>
      <c r="F115" s="59" t="s">
        <v>135</v>
      </c>
      <c r="G115" s="59">
        <v>1061</v>
      </c>
      <c r="H115" s="59">
        <v>1062</v>
      </c>
      <c r="I115" s="59" t="s">
        <v>141</v>
      </c>
      <c r="J115" s="59">
        <v>16.187</v>
      </c>
      <c r="K115" s="59">
        <v>17.187</v>
      </c>
      <c r="L115" s="59">
        <f t="shared" si="6"/>
        <v>1</v>
      </c>
      <c r="M115" s="59" t="s">
        <v>70</v>
      </c>
      <c r="N115" s="59">
        <v>8.5</v>
      </c>
      <c r="O115" s="59" t="s">
        <v>84</v>
      </c>
      <c r="P115" s="59">
        <v>8.5</v>
      </c>
      <c r="Q115" s="59"/>
      <c r="R115" s="59" t="s">
        <v>94</v>
      </c>
      <c r="S115" s="59" t="s">
        <v>72</v>
      </c>
      <c r="T115" s="59">
        <v>30</v>
      </c>
      <c r="U115" s="59" t="s">
        <v>67</v>
      </c>
      <c r="V115" s="59">
        <v>9</v>
      </c>
      <c r="W115" s="59"/>
    </row>
    <row r="116" ht="62" customHeight="1" outlineLevel="3" spans="1:23">
      <c r="A116" s="61" t="s">
        <v>29</v>
      </c>
      <c r="B116" s="61" t="s">
        <v>31</v>
      </c>
      <c r="C116" s="59">
        <v>83</v>
      </c>
      <c r="D116" s="59" t="s">
        <v>25</v>
      </c>
      <c r="E116" s="59" t="s">
        <v>140</v>
      </c>
      <c r="F116" s="59" t="s">
        <v>135</v>
      </c>
      <c r="G116" s="59">
        <v>1062</v>
      </c>
      <c r="H116" s="59">
        <v>1063</v>
      </c>
      <c r="I116" s="59" t="s">
        <v>141</v>
      </c>
      <c r="J116" s="59">
        <v>17.187</v>
      </c>
      <c r="K116" s="59">
        <v>18.187</v>
      </c>
      <c r="L116" s="59">
        <f t="shared" si="6"/>
        <v>1</v>
      </c>
      <c r="M116" s="59" t="s">
        <v>70</v>
      </c>
      <c r="N116" s="59">
        <v>8.5</v>
      </c>
      <c r="O116" s="59" t="s">
        <v>84</v>
      </c>
      <c r="P116" s="59">
        <v>8.5</v>
      </c>
      <c r="Q116" s="59"/>
      <c r="R116" s="59" t="s">
        <v>94</v>
      </c>
      <c r="S116" s="59" t="s">
        <v>72</v>
      </c>
      <c r="T116" s="59">
        <v>30</v>
      </c>
      <c r="U116" s="59" t="s">
        <v>67</v>
      </c>
      <c r="V116" s="59">
        <v>9</v>
      </c>
      <c r="W116" s="59"/>
    </row>
    <row r="117" ht="62" customHeight="1" outlineLevel="3" spans="1:23">
      <c r="A117" s="61" t="s">
        <v>29</v>
      </c>
      <c r="B117" s="61" t="s">
        <v>31</v>
      </c>
      <c r="C117" s="59">
        <v>84</v>
      </c>
      <c r="D117" s="59" t="s">
        <v>25</v>
      </c>
      <c r="E117" s="59" t="s">
        <v>140</v>
      </c>
      <c r="F117" s="59" t="s">
        <v>135</v>
      </c>
      <c r="G117" s="59">
        <v>1063</v>
      </c>
      <c r="H117" s="59">
        <v>1064</v>
      </c>
      <c r="I117" s="59" t="s">
        <v>141</v>
      </c>
      <c r="J117" s="59">
        <v>18.187</v>
      </c>
      <c r="K117" s="59">
        <v>19.187</v>
      </c>
      <c r="L117" s="59">
        <f t="shared" si="6"/>
        <v>1</v>
      </c>
      <c r="M117" s="59" t="s">
        <v>70</v>
      </c>
      <c r="N117" s="59">
        <v>8.5</v>
      </c>
      <c r="O117" s="59" t="s">
        <v>84</v>
      </c>
      <c r="P117" s="59">
        <v>8.5</v>
      </c>
      <c r="Q117" s="59"/>
      <c r="R117" s="59" t="s">
        <v>94</v>
      </c>
      <c r="S117" s="59" t="s">
        <v>72</v>
      </c>
      <c r="T117" s="59">
        <v>30</v>
      </c>
      <c r="U117" s="59" t="s">
        <v>67</v>
      </c>
      <c r="V117" s="59">
        <v>9</v>
      </c>
      <c r="W117" s="59"/>
    </row>
    <row r="118" ht="62" customHeight="1" outlineLevel="3" spans="1:23">
      <c r="A118" s="61" t="s">
        <v>29</v>
      </c>
      <c r="B118" s="61" t="s">
        <v>31</v>
      </c>
      <c r="C118" s="59">
        <v>85</v>
      </c>
      <c r="D118" s="59" t="s">
        <v>25</v>
      </c>
      <c r="E118" s="59" t="s">
        <v>140</v>
      </c>
      <c r="F118" s="59" t="s">
        <v>135</v>
      </c>
      <c r="G118" s="59">
        <v>1068</v>
      </c>
      <c r="H118" s="59">
        <v>1069</v>
      </c>
      <c r="I118" s="59" t="s">
        <v>141</v>
      </c>
      <c r="J118" s="59">
        <v>23.187</v>
      </c>
      <c r="K118" s="59">
        <v>24.187</v>
      </c>
      <c r="L118" s="59">
        <f t="shared" si="6"/>
        <v>1</v>
      </c>
      <c r="M118" s="59" t="s">
        <v>70</v>
      </c>
      <c r="N118" s="59">
        <v>8.5</v>
      </c>
      <c r="O118" s="59" t="s">
        <v>84</v>
      </c>
      <c r="P118" s="59">
        <v>8.5</v>
      </c>
      <c r="Q118" s="59"/>
      <c r="R118" s="59" t="s">
        <v>94</v>
      </c>
      <c r="S118" s="59" t="s">
        <v>72</v>
      </c>
      <c r="T118" s="59">
        <v>30</v>
      </c>
      <c r="U118" s="59" t="s">
        <v>67</v>
      </c>
      <c r="V118" s="59">
        <v>9</v>
      </c>
      <c r="W118" s="59"/>
    </row>
    <row r="119" ht="62" customHeight="1" outlineLevel="3" spans="1:23">
      <c r="A119" s="61" t="s">
        <v>29</v>
      </c>
      <c r="B119" s="61" t="s">
        <v>31</v>
      </c>
      <c r="C119" s="59">
        <v>86</v>
      </c>
      <c r="D119" s="59" t="s">
        <v>25</v>
      </c>
      <c r="E119" s="59" t="s">
        <v>140</v>
      </c>
      <c r="F119" s="59" t="s">
        <v>135</v>
      </c>
      <c r="G119" s="59">
        <v>1070</v>
      </c>
      <c r="H119" s="59">
        <v>1071.1</v>
      </c>
      <c r="I119" s="59" t="s">
        <v>141</v>
      </c>
      <c r="J119" s="59">
        <v>25.187</v>
      </c>
      <c r="K119" s="59">
        <v>26.287</v>
      </c>
      <c r="L119" s="59">
        <f t="shared" si="6"/>
        <v>1.09999999999991</v>
      </c>
      <c r="M119" s="59" t="s">
        <v>70</v>
      </c>
      <c r="N119" s="59">
        <v>8.5</v>
      </c>
      <c r="O119" s="59" t="s">
        <v>84</v>
      </c>
      <c r="P119" s="59">
        <v>8.5</v>
      </c>
      <c r="Q119" s="59"/>
      <c r="R119" s="59" t="s">
        <v>94</v>
      </c>
      <c r="S119" s="59" t="s">
        <v>72</v>
      </c>
      <c r="T119" s="59">
        <v>30</v>
      </c>
      <c r="U119" s="59" t="s">
        <v>67</v>
      </c>
      <c r="V119" s="59">
        <v>9</v>
      </c>
      <c r="W119" s="59"/>
    </row>
    <row r="120" ht="62" customHeight="1" outlineLevel="3" spans="1:23">
      <c r="A120" s="61" t="s">
        <v>29</v>
      </c>
      <c r="B120" s="61" t="s">
        <v>31</v>
      </c>
      <c r="C120" s="59">
        <v>87</v>
      </c>
      <c r="D120" s="59" t="s">
        <v>25</v>
      </c>
      <c r="E120" s="59" t="s">
        <v>140</v>
      </c>
      <c r="F120" s="59" t="s">
        <v>135</v>
      </c>
      <c r="G120" s="59">
        <v>1075</v>
      </c>
      <c r="H120" s="59">
        <v>1075.16</v>
      </c>
      <c r="I120" s="59" t="s">
        <v>141</v>
      </c>
      <c r="J120" s="59">
        <v>30.187</v>
      </c>
      <c r="K120" s="59">
        <v>30.347</v>
      </c>
      <c r="L120" s="59">
        <f t="shared" si="6"/>
        <v>0.160000000000082</v>
      </c>
      <c r="M120" s="59" t="s">
        <v>70</v>
      </c>
      <c r="N120" s="59">
        <v>8</v>
      </c>
      <c r="O120" s="59" t="s">
        <v>65</v>
      </c>
      <c r="P120" s="59">
        <v>8</v>
      </c>
      <c r="Q120" s="59"/>
      <c r="R120" s="59" t="s">
        <v>71</v>
      </c>
      <c r="S120" s="59" t="s">
        <v>72</v>
      </c>
      <c r="T120" s="59">
        <v>30</v>
      </c>
      <c r="U120" s="59" t="s">
        <v>67</v>
      </c>
      <c r="V120" s="59">
        <v>9</v>
      </c>
      <c r="W120" s="59"/>
    </row>
    <row r="121" ht="62" customHeight="1" outlineLevel="3" spans="1:23">
      <c r="A121" s="61" t="s">
        <v>29</v>
      </c>
      <c r="B121" s="61" t="s">
        <v>31</v>
      </c>
      <c r="C121" s="59">
        <v>88</v>
      </c>
      <c r="D121" s="59" t="s">
        <v>25</v>
      </c>
      <c r="E121" s="59" t="s">
        <v>140</v>
      </c>
      <c r="F121" s="59" t="s">
        <v>135</v>
      </c>
      <c r="G121" s="59">
        <v>1075.16</v>
      </c>
      <c r="H121" s="59">
        <v>1075.854</v>
      </c>
      <c r="I121" s="59" t="s">
        <v>141</v>
      </c>
      <c r="J121" s="59">
        <v>30.347</v>
      </c>
      <c r="K121" s="59">
        <v>31.041</v>
      </c>
      <c r="L121" s="59">
        <f t="shared" si="6"/>
        <v>0.69399999999996</v>
      </c>
      <c r="M121" s="59" t="s">
        <v>70</v>
      </c>
      <c r="N121" s="59">
        <v>32</v>
      </c>
      <c r="O121" s="59" t="s">
        <v>65</v>
      </c>
      <c r="P121" s="59">
        <v>14</v>
      </c>
      <c r="Q121" s="59"/>
      <c r="R121" s="59" t="s">
        <v>71</v>
      </c>
      <c r="S121" s="59" t="s">
        <v>72</v>
      </c>
      <c r="T121" s="59">
        <v>30</v>
      </c>
      <c r="U121" s="59" t="s">
        <v>67</v>
      </c>
      <c r="V121" s="59">
        <v>9</v>
      </c>
      <c r="W121" s="59"/>
    </row>
    <row r="122" ht="62" customHeight="1" outlineLevel="3" spans="1:23">
      <c r="A122" s="61" t="s">
        <v>29</v>
      </c>
      <c r="B122" s="61" t="s">
        <v>31</v>
      </c>
      <c r="C122" s="59">
        <v>89</v>
      </c>
      <c r="D122" s="59" t="s">
        <v>25</v>
      </c>
      <c r="E122" s="59" t="s">
        <v>140</v>
      </c>
      <c r="F122" s="59" t="s">
        <v>135</v>
      </c>
      <c r="G122" s="59">
        <v>1075.854</v>
      </c>
      <c r="H122" s="59">
        <v>1076</v>
      </c>
      <c r="I122" s="59" t="s">
        <v>141</v>
      </c>
      <c r="J122" s="59">
        <v>31.041</v>
      </c>
      <c r="K122" s="59">
        <v>31.187</v>
      </c>
      <c r="L122" s="59">
        <f t="shared" si="6"/>
        <v>0.145999999999958</v>
      </c>
      <c r="M122" s="59" t="s">
        <v>70</v>
      </c>
      <c r="N122" s="59">
        <v>32</v>
      </c>
      <c r="O122" s="59" t="s">
        <v>65</v>
      </c>
      <c r="P122" s="59">
        <v>14</v>
      </c>
      <c r="Q122" s="59"/>
      <c r="R122" s="59" t="s">
        <v>71</v>
      </c>
      <c r="S122" s="59" t="s">
        <v>72</v>
      </c>
      <c r="T122" s="59">
        <v>30</v>
      </c>
      <c r="U122" s="59" t="s">
        <v>67</v>
      </c>
      <c r="V122" s="59">
        <v>9</v>
      </c>
      <c r="W122" s="59"/>
    </row>
    <row r="123" ht="62" customHeight="1" outlineLevel="3" spans="1:23">
      <c r="A123" s="61" t="s">
        <v>29</v>
      </c>
      <c r="B123" s="61" t="s">
        <v>31</v>
      </c>
      <c r="C123" s="59">
        <v>90</v>
      </c>
      <c r="D123" s="59" t="s">
        <v>25</v>
      </c>
      <c r="E123" s="59" t="s">
        <v>142</v>
      </c>
      <c r="F123" s="59" t="s">
        <v>135</v>
      </c>
      <c r="G123" s="59">
        <v>1107</v>
      </c>
      <c r="H123" s="59">
        <v>1108.407</v>
      </c>
      <c r="I123" s="59" t="s">
        <v>143</v>
      </c>
      <c r="J123" s="59">
        <v>120.152</v>
      </c>
      <c r="K123" s="59">
        <v>121.559</v>
      </c>
      <c r="L123" s="59">
        <f t="shared" si="6"/>
        <v>1.40699999999993</v>
      </c>
      <c r="M123" s="59" t="s">
        <v>70</v>
      </c>
      <c r="N123" s="59">
        <v>9</v>
      </c>
      <c r="O123" s="59" t="s">
        <v>84</v>
      </c>
      <c r="P123" s="59">
        <v>9</v>
      </c>
      <c r="Q123" s="59"/>
      <c r="R123" s="59" t="s">
        <v>94</v>
      </c>
      <c r="S123" s="59" t="s">
        <v>72</v>
      </c>
      <c r="T123" s="59">
        <v>30</v>
      </c>
      <c r="U123" s="59" t="s">
        <v>67</v>
      </c>
      <c r="V123" s="59">
        <v>9</v>
      </c>
      <c r="W123" s="59"/>
    </row>
    <row r="124" ht="36" customHeight="1" outlineLevel="1" spans="3:23">
      <c r="C124" s="59"/>
      <c r="D124" s="60" t="s">
        <v>144</v>
      </c>
      <c r="E124" s="59"/>
      <c r="F124" s="59"/>
      <c r="G124" s="59"/>
      <c r="H124" s="59"/>
      <c r="I124" s="59"/>
      <c r="J124" s="59"/>
      <c r="K124" s="59"/>
      <c r="L124" s="60">
        <f>SUBTOTAL(9,L126:L142)</f>
        <v>15.6389999999999</v>
      </c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ht="36" customHeight="1" outlineLevel="1" spans="3:23">
      <c r="C125" s="59"/>
      <c r="D125" s="60" t="s">
        <v>61</v>
      </c>
      <c r="E125" s="59"/>
      <c r="F125" s="59"/>
      <c r="G125" s="59"/>
      <c r="H125" s="59"/>
      <c r="I125" s="59"/>
      <c r="J125" s="59"/>
      <c r="K125" s="59"/>
      <c r="L125" s="60">
        <f>SUBTOTAL(9,L126:L142)</f>
        <v>15.6389999999999</v>
      </c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ht="59" customHeight="1" outlineLevel="3" spans="1:23">
      <c r="A126" s="61" t="s">
        <v>29</v>
      </c>
      <c r="B126" s="61" t="s">
        <v>32</v>
      </c>
      <c r="C126" s="59">
        <v>91</v>
      </c>
      <c r="D126" s="59" t="s">
        <v>26</v>
      </c>
      <c r="E126" s="59" t="s">
        <v>145</v>
      </c>
      <c r="F126" s="59" t="s">
        <v>146</v>
      </c>
      <c r="G126" s="59">
        <v>3067</v>
      </c>
      <c r="H126" s="59">
        <v>3068</v>
      </c>
      <c r="I126" s="59" t="s">
        <v>146</v>
      </c>
      <c r="J126" s="59">
        <v>2680.749</v>
      </c>
      <c r="K126" s="59">
        <v>2681.749</v>
      </c>
      <c r="L126" s="59">
        <f>H126-G126</f>
        <v>1</v>
      </c>
      <c r="M126" s="59" t="s">
        <v>64</v>
      </c>
      <c r="N126" s="59">
        <v>16</v>
      </c>
      <c r="O126" s="59" t="s">
        <v>65</v>
      </c>
      <c r="P126" s="59">
        <v>16</v>
      </c>
      <c r="Q126" s="59"/>
      <c r="R126" s="59" t="s">
        <v>66</v>
      </c>
      <c r="S126" s="59"/>
      <c r="T126" s="59"/>
      <c r="U126" s="59" t="s">
        <v>67</v>
      </c>
      <c r="V126" s="59">
        <v>4</v>
      </c>
      <c r="W126" s="59"/>
    </row>
    <row r="127" ht="59" customHeight="1" outlineLevel="3" spans="1:23">
      <c r="A127" s="61" t="s">
        <v>29</v>
      </c>
      <c r="B127" s="61" t="s">
        <v>32</v>
      </c>
      <c r="C127" s="59">
        <v>92</v>
      </c>
      <c r="D127" s="59" t="s">
        <v>26</v>
      </c>
      <c r="E127" s="59" t="s">
        <v>147</v>
      </c>
      <c r="F127" s="59" t="s">
        <v>148</v>
      </c>
      <c r="G127" s="59">
        <v>2805</v>
      </c>
      <c r="H127" s="59">
        <v>2806</v>
      </c>
      <c r="I127" s="59" t="s">
        <v>149</v>
      </c>
      <c r="J127" s="59">
        <v>3.988</v>
      </c>
      <c r="K127" s="59">
        <v>4.988</v>
      </c>
      <c r="L127" s="59">
        <f>H127-G127</f>
        <v>1</v>
      </c>
      <c r="M127" s="59" t="s">
        <v>70</v>
      </c>
      <c r="N127" s="59">
        <v>8.5</v>
      </c>
      <c r="O127" s="59" t="s">
        <v>65</v>
      </c>
      <c r="P127" s="59">
        <v>8.5</v>
      </c>
      <c r="Q127" s="59"/>
      <c r="R127" s="59" t="s">
        <v>66</v>
      </c>
      <c r="S127" s="59"/>
      <c r="T127" s="59"/>
      <c r="U127" s="59" t="s">
        <v>67</v>
      </c>
      <c r="V127" s="59">
        <v>4</v>
      </c>
      <c r="W127" s="59"/>
    </row>
    <row r="128" ht="59" customHeight="1" outlineLevel="3" spans="1:23">
      <c r="A128" s="61" t="s">
        <v>29</v>
      </c>
      <c r="B128" s="61" t="s">
        <v>32</v>
      </c>
      <c r="C128" s="59">
        <v>93</v>
      </c>
      <c r="D128" s="59" t="s">
        <v>26</v>
      </c>
      <c r="E128" s="59" t="s">
        <v>150</v>
      </c>
      <c r="F128" s="59" t="s">
        <v>151</v>
      </c>
      <c r="G128" s="59">
        <v>1648</v>
      </c>
      <c r="H128" s="59">
        <v>1649</v>
      </c>
      <c r="I128" s="59" t="s">
        <v>151</v>
      </c>
      <c r="J128" s="59">
        <v>1429.979</v>
      </c>
      <c r="K128" s="59">
        <v>1430.979</v>
      </c>
      <c r="L128" s="59">
        <f>H128-G128</f>
        <v>1</v>
      </c>
      <c r="M128" s="59" t="s">
        <v>70</v>
      </c>
      <c r="N128" s="59">
        <v>8.5</v>
      </c>
      <c r="O128" s="59" t="s">
        <v>65</v>
      </c>
      <c r="P128" s="59">
        <v>8.5</v>
      </c>
      <c r="Q128" s="59"/>
      <c r="R128" s="59" t="s">
        <v>66</v>
      </c>
      <c r="S128" s="59"/>
      <c r="T128" s="59"/>
      <c r="U128" s="59" t="s">
        <v>67</v>
      </c>
      <c r="V128" s="59">
        <v>4</v>
      </c>
      <c r="W128" s="59"/>
    </row>
    <row r="129" ht="59" customHeight="1" outlineLevel="3" spans="1:23">
      <c r="A129" s="61" t="s">
        <v>29</v>
      </c>
      <c r="B129" s="61" t="s">
        <v>32</v>
      </c>
      <c r="C129" s="59">
        <v>94</v>
      </c>
      <c r="D129" s="59" t="s">
        <v>26</v>
      </c>
      <c r="E129" s="59" t="s">
        <v>152</v>
      </c>
      <c r="F129" s="59" t="s">
        <v>98</v>
      </c>
      <c r="G129" s="59">
        <v>1691</v>
      </c>
      <c r="H129" s="59">
        <v>1692</v>
      </c>
      <c r="I129" s="59" t="s">
        <v>98</v>
      </c>
      <c r="J129" s="59">
        <v>1665</v>
      </c>
      <c r="K129" s="59">
        <v>1666</v>
      </c>
      <c r="L129" s="59">
        <f>H129-G129</f>
        <v>1</v>
      </c>
      <c r="M129" s="59" t="s">
        <v>70</v>
      </c>
      <c r="N129" s="59">
        <v>8.5</v>
      </c>
      <c r="O129" s="59" t="s">
        <v>65</v>
      </c>
      <c r="P129" s="59">
        <v>8.5</v>
      </c>
      <c r="Q129" s="59"/>
      <c r="R129" s="59" t="s">
        <v>66</v>
      </c>
      <c r="S129" s="59"/>
      <c r="T129" s="59"/>
      <c r="U129" s="59" t="s">
        <v>67</v>
      </c>
      <c r="V129" s="59">
        <v>4</v>
      </c>
      <c r="W129" s="59"/>
    </row>
    <row r="130" ht="30" customHeight="1" outlineLevel="3" spans="1:23">
      <c r="A130" s="61" t="s">
        <v>29</v>
      </c>
      <c r="B130" s="61" t="s">
        <v>31</v>
      </c>
      <c r="C130" s="59">
        <v>95</v>
      </c>
      <c r="D130" s="59" t="s">
        <v>26</v>
      </c>
      <c r="E130" s="59" t="s">
        <v>152</v>
      </c>
      <c r="F130" s="59" t="s">
        <v>98</v>
      </c>
      <c r="G130" s="59">
        <v>1696</v>
      </c>
      <c r="H130" s="59">
        <v>1697</v>
      </c>
      <c r="I130" s="59" t="s">
        <v>98</v>
      </c>
      <c r="J130" s="59">
        <v>1670</v>
      </c>
      <c r="K130" s="59">
        <v>1671</v>
      </c>
      <c r="L130" s="59">
        <f>H130-G130</f>
        <v>1</v>
      </c>
      <c r="M130" s="59" t="s">
        <v>70</v>
      </c>
      <c r="N130" s="59">
        <v>8.5</v>
      </c>
      <c r="O130" s="59" t="s">
        <v>65</v>
      </c>
      <c r="P130" s="59">
        <v>8.5</v>
      </c>
      <c r="Q130" s="59">
        <v>20</v>
      </c>
      <c r="R130" s="59"/>
      <c r="S130" s="59" t="s">
        <v>72</v>
      </c>
      <c r="T130" s="59">
        <v>20</v>
      </c>
      <c r="U130" s="59" t="s">
        <v>67</v>
      </c>
      <c r="V130" s="59">
        <v>9</v>
      </c>
      <c r="W130" s="59"/>
    </row>
    <row r="131" ht="30" customHeight="1" outlineLevel="3" spans="1:23">
      <c r="A131" s="61" t="s">
        <v>29</v>
      </c>
      <c r="B131" s="61" t="s">
        <v>31</v>
      </c>
      <c r="C131" s="59">
        <v>96</v>
      </c>
      <c r="D131" s="59" t="s">
        <v>26</v>
      </c>
      <c r="E131" s="59" t="s">
        <v>152</v>
      </c>
      <c r="F131" s="59" t="s">
        <v>98</v>
      </c>
      <c r="G131" s="59">
        <v>1716</v>
      </c>
      <c r="H131" s="59">
        <v>1717</v>
      </c>
      <c r="I131" s="59" t="s">
        <v>98</v>
      </c>
      <c r="J131" s="59">
        <v>1690</v>
      </c>
      <c r="K131" s="59">
        <v>1691</v>
      </c>
      <c r="L131" s="59">
        <f t="shared" ref="L131:L142" si="7">H131-G131</f>
        <v>1</v>
      </c>
      <c r="M131" s="59" t="s">
        <v>70</v>
      </c>
      <c r="N131" s="59">
        <v>8.5</v>
      </c>
      <c r="O131" s="59" t="s">
        <v>65</v>
      </c>
      <c r="P131" s="59">
        <v>8.5</v>
      </c>
      <c r="Q131" s="59">
        <v>20</v>
      </c>
      <c r="R131" s="59"/>
      <c r="S131" s="59" t="s">
        <v>72</v>
      </c>
      <c r="T131" s="59">
        <v>20</v>
      </c>
      <c r="U131" s="59" t="s">
        <v>67</v>
      </c>
      <c r="V131" s="59">
        <v>9</v>
      </c>
      <c r="W131" s="59"/>
    </row>
    <row r="132" ht="30" customHeight="1" outlineLevel="3" spans="1:23">
      <c r="A132" s="61" t="s">
        <v>29</v>
      </c>
      <c r="B132" s="61" t="s">
        <v>31</v>
      </c>
      <c r="C132" s="59">
        <v>97</v>
      </c>
      <c r="D132" s="59" t="s">
        <v>26</v>
      </c>
      <c r="E132" s="59" t="s">
        <v>152</v>
      </c>
      <c r="F132" s="59" t="s">
        <v>98</v>
      </c>
      <c r="G132" s="59">
        <v>1717</v>
      </c>
      <c r="H132" s="59">
        <v>1718</v>
      </c>
      <c r="I132" s="59" t="s">
        <v>98</v>
      </c>
      <c r="J132" s="59">
        <v>1691.681</v>
      </c>
      <c r="K132" s="59">
        <v>1692.681</v>
      </c>
      <c r="L132" s="59">
        <f t="shared" si="7"/>
        <v>1</v>
      </c>
      <c r="M132" s="59" t="s">
        <v>70</v>
      </c>
      <c r="N132" s="59">
        <v>8.5</v>
      </c>
      <c r="O132" s="59" t="s">
        <v>65</v>
      </c>
      <c r="P132" s="59">
        <v>8.5</v>
      </c>
      <c r="Q132" s="59">
        <v>20</v>
      </c>
      <c r="R132" s="59"/>
      <c r="S132" s="59" t="s">
        <v>72</v>
      </c>
      <c r="T132" s="59">
        <v>20</v>
      </c>
      <c r="U132" s="59" t="s">
        <v>67</v>
      </c>
      <c r="V132" s="59">
        <v>9</v>
      </c>
      <c r="W132" s="59"/>
    </row>
    <row r="133" ht="30" customHeight="1" outlineLevel="3" spans="1:23">
      <c r="A133" s="61" t="s">
        <v>29</v>
      </c>
      <c r="B133" s="61" t="s">
        <v>31</v>
      </c>
      <c r="C133" s="59">
        <v>98</v>
      </c>
      <c r="D133" s="59" t="s">
        <v>26</v>
      </c>
      <c r="E133" s="59" t="s">
        <v>152</v>
      </c>
      <c r="F133" s="59" t="s">
        <v>98</v>
      </c>
      <c r="G133" s="59">
        <v>1719</v>
      </c>
      <c r="H133" s="59">
        <v>1720.56</v>
      </c>
      <c r="I133" s="59" t="s">
        <v>98</v>
      </c>
      <c r="J133" s="59">
        <v>1693.381</v>
      </c>
      <c r="K133" s="59">
        <v>1695.241</v>
      </c>
      <c r="L133" s="59">
        <f t="shared" si="7"/>
        <v>1.55999999999995</v>
      </c>
      <c r="M133" s="59" t="s">
        <v>70</v>
      </c>
      <c r="N133" s="59">
        <v>8.5</v>
      </c>
      <c r="O133" s="59" t="s">
        <v>65</v>
      </c>
      <c r="P133" s="59">
        <v>8.5</v>
      </c>
      <c r="Q133" s="59">
        <v>20</v>
      </c>
      <c r="R133" s="59"/>
      <c r="S133" s="59" t="s">
        <v>72</v>
      </c>
      <c r="T133" s="59">
        <v>20</v>
      </c>
      <c r="U133" s="59" t="s">
        <v>67</v>
      </c>
      <c r="V133" s="59">
        <v>9</v>
      </c>
      <c r="W133" s="59"/>
    </row>
    <row r="134" ht="30" customHeight="1" outlineLevel="3" spans="1:23">
      <c r="A134" s="61" t="s">
        <v>29</v>
      </c>
      <c r="B134" s="61" t="s">
        <v>31</v>
      </c>
      <c r="C134" s="59">
        <v>99</v>
      </c>
      <c r="D134" s="59" t="s">
        <v>26</v>
      </c>
      <c r="E134" s="59" t="s">
        <v>147</v>
      </c>
      <c r="F134" s="59" t="s">
        <v>98</v>
      </c>
      <c r="G134" s="59">
        <v>1720.56</v>
      </c>
      <c r="H134" s="59">
        <v>1722</v>
      </c>
      <c r="I134" s="59" t="s">
        <v>98</v>
      </c>
      <c r="J134" s="59">
        <v>1695.241</v>
      </c>
      <c r="K134" s="59">
        <v>1696.681</v>
      </c>
      <c r="L134" s="59">
        <f t="shared" si="7"/>
        <v>1.44000000000005</v>
      </c>
      <c r="M134" s="59" t="s">
        <v>70</v>
      </c>
      <c r="N134" s="59">
        <v>8</v>
      </c>
      <c r="O134" s="59" t="s">
        <v>65</v>
      </c>
      <c r="P134" s="59">
        <v>8</v>
      </c>
      <c r="Q134" s="59">
        <v>20</v>
      </c>
      <c r="R134" s="59"/>
      <c r="S134" s="59" t="s">
        <v>72</v>
      </c>
      <c r="T134" s="59">
        <v>20</v>
      </c>
      <c r="U134" s="59" t="s">
        <v>67</v>
      </c>
      <c r="V134" s="59">
        <v>9</v>
      </c>
      <c r="W134" s="59"/>
    </row>
    <row r="135" ht="30" customHeight="1" outlineLevel="3" spans="1:23">
      <c r="A135" s="61" t="s">
        <v>29</v>
      </c>
      <c r="B135" s="61" t="s">
        <v>31</v>
      </c>
      <c r="C135" s="59">
        <v>100</v>
      </c>
      <c r="D135" s="59" t="s">
        <v>26</v>
      </c>
      <c r="E135" s="59" t="s">
        <v>147</v>
      </c>
      <c r="F135" s="59" t="s">
        <v>98</v>
      </c>
      <c r="G135" s="59">
        <v>1729</v>
      </c>
      <c r="H135" s="59">
        <v>1729.9</v>
      </c>
      <c r="I135" s="59" t="s">
        <v>98</v>
      </c>
      <c r="J135" s="59">
        <v>1703.681</v>
      </c>
      <c r="K135" s="59">
        <v>1704.581</v>
      </c>
      <c r="L135" s="59">
        <f t="shared" si="7"/>
        <v>0.900000000000091</v>
      </c>
      <c r="M135" s="59" t="s">
        <v>70</v>
      </c>
      <c r="N135" s="59">
        <v>8</v>
      </c>
      <c r="O135" s="59" t="s">
        <v>65</v>
      </c>
      <c r="P135" s="59">
        <v>8</v>
      </c>
      <c r="Q135" s="59">
        <v>20</v>
      </c>
      <c r="R135" s="59"/>
      <c r="S135" s="59" t="s">
        <v>72</v>
      </c>
      <c r="T135" s="59">
        <v>20</v>
      </c>
      <c r="U135" s="59" t="s">
        <v>67</v>
      </c>
      <c r="V135" s="59">
        <v>9</v>
      </c>
      <c r="W135" s="59"/>
    </row>
    <row r="136" ht="30" customHeight="1" outlineLevel="3" spans="1:23">
      <c r="A136" s="61" t="s">
        <v>29</v>
      </c>
      <c r="B136" s="61" t="s">
        <v>31</v>
      </c>
      <c r="C136" s="59">
        <v>101</v>
      </c>
      <c r="D136" s="59" t="s">
        <v>26</v>
      </c>
      <c r="E136" s="59" t="s">
        <v>147</v>
      </c>
      <c r="F136" s="59" t="s">
        <v>98</v>
      </c>
      <c r="G136" s="59">
        <v>1729.9</v>
      </c>
      <c r="H136" s="59">
        <v>1730</v>
      </c>
      <c r="I136" s="59" t="s">
        <v>98</v>
      </c>
      <c r="J136" s="59">
        <v>1704.581</v>
      </c>
      <c r="K136" s="59">
        <v>1704.681</v>
      </c>
      <c r="L136" s="59">
        <f t="shared" si="7"/>
        <v>0.0999999999999091</v>
      </c>
      <c r="M136" s="59" t="s">
        <v>70</v>
      </c>
      <c r="N136" s="59">
        <v>8</v>
      </c>
      <c r="O136" s="59" t="s">
        <v>65</v>
      </c>
      <c r="P136" s="59">
        <v>8</v>
      </c>
      <c r="Q136" s="59">
        <v>20</v>
      </c>
      <c r="R136" s="59"/>
      <c r="S136" s="59" t="s">
        <v>72</v>
      </c>
      <c r="T136" s="59">
        <v>20</v>
      </c>
      <c r="U136" s="59" t="s">
        <v>67</v>
      </c>
      <c r="V136" s="59">
        <v>9</v>
      </c>
      <c r="W136" s="59"/>
    </row>
    <row r="137" ht="30" customHeight="1" outlineLevel="3" spans="1:23">
      <c r="A137" s="61" t="s">
        <v>29</v>
      </c>
      <c r="B137" s="61" t="s">
        <v>31</v>
      </c>
      <c r="C137" s="59">
        <v>102</v>
      </c>
      <c r="D137" s="59" t="s">
        <v>26</v>
      </c>
      <c r="E137" s="59" t="s">
        <v>147</v>
      </c>
      <c r="F137" s="59" t="s">
        <v>98</v>
      </c>
      <c r="G137" s="59">
        <v>1734</v>
      </c>
      <c r="H137" s="59">
        <v>1734.911</v>
      </c>
      <c r="I137" s="59" t="s">
        <v>98</v>
      </c>
      <c r="J137" s="59">
        <v>1708.681</v>
      </c>
      <c r="K137" s="59">
        <v>1709.592</v>
      </c>
      <c r="L137" s="59">
        <f t="shared" si="7"/>
        <v>0.911000000000058</v>
      </c>
      <c r="M137" s="59" t="s">
        <v>70</v>
      </c>
      <c r="N137" s="59">
        <v>8</v>
      </c>
      <c r="O137" s="59" t="s">
        <v>65</v>
      </c>
      <c r="P137" s="59">
        <v>8</v>
      </c>
      <c r="Q137" s="59">
        <v>20</v>
      </c>
      <c r="R137" s="59"/>
      <c r="S137" s="59" t="s">
        <v>72</v>
      </c>
      <c r="T137" s="59">
        <v>20</v>
      </c>
      <c r="U137" s="59" t="s">
        <v>67</v>
      </c>
      <c r="V137" s="59">
        <v>9</v>
      </c>
      <c r="W137" s="59"/>
    </row>
    <row r="138" ht="30" customHeight="1" outlineLevel="3" spans="1:23">
      <c r="A138" s="61" t="s">
        <v>29</v>
      </c>
      <c r="B138" s="61" t="s">
        <v>31</v>
      </c>
      <c r="C138" s="59">
        <v>103</v>
      </c>
      <c r="D138" s="59" t="s">
        <v>26</v>
      </c>
      <c r="E138" s="59" t="s">
        <v>147</v>
      </c>
      <c r="F138" s="59" t="s">
        <v>98</v>
      </c>
      <c r="G138" s="59">
        <v>1734.911</v>
      </c>
      <c r="H138" s="59">
        <v>1735</v>
      </c>
      <c r="I138" s="59" t="s">
        <v>98</v>
      </c>
      <c r="J138" s="59">
        <v>1709.592</v>
      </c>
      <c r="K138" s="59">
        <v>1709.681</v>
      </c>
      <c r="L138" s="59">
        <f t="shared" si="7"/>
        <v>0.0889999999999418</v>
      </c>
      <c r="M138" s="59" t="s">
        <v>70</v>
      </c>
      <c r="N138" s="59">
        <v>16</v>
      </c>
      <c r="O138" s="59" t="s">
        <v>65</v>
      </c>
      <c r="P138" s="59">
        <v>16</v>
      </c>
      <c r="Q138" s="59">
        <v>20</v>
      </c>
      <c r="R138" s="59"/>
      <c r="S138" s="59" t="s">
        <v>72</v>
      </c>
      <c r="T138" s="59">
        <v>20</v>
      </c>
      <c r="U138" s="59" t="s">
        <v>67</v>
      </c>
      <c r="V138" s="59">
        <v>9</v>
      </c>
      <c r="W138" s="59"/>
    </row>
    <row r="139" ht="30" customHeight="1" outlineLevel="3" spans="1:23">
      <c r="A139" s="61" t="s">
        <v>29</v>
      </c>
      <c r="B139" s="61" t="s">
        <v>31</v>
      </c>
      <c r="C139" s="59">
        <v>104</v>
      </c>
      <c r="D139" s="59" t="s">
        <v>26</v>
      </c>
      <c r="E139" s="59" t="s">
        <v>147</v>
      </c>
      <c r="F139" s="59" t="s">
        <v>98</v>
      </c>
      <c r="G139" s="59">
        <v>1735</v>
      </c>
      <c r="H139" s="59">
        <v>1735.639</v>
      </c>
      <c r="I139" s="59" t="s">
        <v>98</v>
      </c>
      <c r="J139" s="59">
        <v>1709.681</v>
      </c>
      <c r="K139" s="59">
        <v>1710.32</v>
      </c>
      <c r="L139" s="59">
        <f t="shared" si="7"/>
        <v>0.638999999999896</v>
      </c>
      <c r="M139" s="59" t="s">
        <v>70</v>
      </c>
      <c r="N139" s="59">
        <v>16</v>
      </c>
      <c r="O139" s="59" t="s">
        <v>65</v>
      </c>
      <c r="P139" s="59">
        <v>16</v>
      </c>
      <c r="Q139" s="59">
        <v>20</v>
      </c>
      <c r="R139" s="59"/>
      <c r="S139" s="59" t="s">
        <v>72</v>
      </c>
      <c r="T139" s="59">
        <v>20</v>
      </c>
      <c r="U139" s="59" t="s">
        <v>67</v>
      </c>
      <c r="V139" s="59">
        <v>9</v>
      </c>
      <c r="W139" s="59"/>
    </row>
    <row r="140" ht="30" customHeight="1" outlineLevel="3" spans="1:23">
      <c r="A140" s="61" t="s">
        <v>29</v>
      </c>
      <c r="B140" s="61" t="s">
        <v>31</v>
      </c>
      <c r="C140" s="59">
        <v>105</v>
      </c>
      <c r="D140" s="59" t="s">
        <v>26</v>
      </c>
      <c r="E140" s="59" t="s">
        <v>147</v>
      </c>
      <c r="F140" s="59" t="s">
        <v>98</v>
      </c>
      <c r="G140" s="59">
        <v>1745</v>
      </c>
      <c r="H140" s="59">
        <v>1746</v>
      </c>
      <c r="I140" s="59" t="s">
        <v>98</v>
      </c>
      <c r="J140" s="59">
        <v>1719.681</v>
      </c>
      <c r="K140" s="59">
        <v>1720.681</v>
      </c>
      <c r="L140" s="59">
        <f t="shared" si="7"/>
        <v>1</v>
      </c>
      <c r="M140" s="59" t="s">
        <v>70</v>
      </c>
      <c r="N140" s="59">
        <v>8</v>
      </c>
      <c r="O140" s="59" t="s">
        <v>65</v>
      </c>
      <c r="P140" s="59">
        <v>8</v>
      </c>
      <c r="Q140" s="59">
        <v>20</v>
      </c>
      <c r="R140" s="59"/>
      <c r="S140" s="59" t="s">
        <v>72</v>
      </c>
      <c r="T140" s="59">
        <v>20</v>
      </c>
      <c r="U140" s="59" t="s">
        <v>67</v>
      </c>
      <c r="V140" s="59">
        <v>9</v>
      </c>
      <c r="W140" s="59"/>
    </row>
    <row r="141" ht="30" customHeight="1" outlineLevel="3" spans="1:23">
      <c r="A141" s="61" t="s">
        <v>29</v>
      </c>
      <c r="B141" s="61" t="s">
        <v>31</v>
      </c>
      <c r="C141" s="59">
        <v>106</v>
      </c>
      <c r="D141" s="59" t="s">
        <v>26</v>
      </c>
      <c r="E141" s="59" t="s">
        <v>147</v>
      </c>
      <c r="F141" s="59" t="s">
        <v>98</v>
      </c>
      <c r="G141" s="59">
        <v>1747</v>
      </c>
      <c r="H141" s="59">
        <v>1748</v>
      </c>
      <c r="I141" s="59" t="s">
        <v>98</v>
      </c>
      <c r="J141" s="59">
        <v>1721.681</v>
      </c>
      <c r="K141" s="59">
        <v>1722.681</v>
      </c>
      <c r="L141" s="59">
        <f t="shared" si="7"/>
        <v>1</v>
      </c>
      <c r="M141" s="59" t="s">
        <v>70</v>
      </c>
      <c r="N141" s="59">
        <v>8</v>
      </c>
      <c r="O141" s="59" t="s">
        <v>65</v>
      </c>
      <c r="P141" s="59">
        <v>8</v>
      </c>
      <c r="Q141" s="59">
        <v>20</v>
      </c>
      <c r="R141" s="59"/>
      <c r="S141" s="59" t="s">
        <v>72</v>
      </c>
      <c r="T141" s="59">
        <v>20</v>
      </c>
      <c r="U141" s="59" t="s">
        <v>67</v>
      </c>
      <c r="V141" s="59">
        <v>9</v>
      </c>
      <c r="W141" s="59"/>
    </row>
    <row r="142" ht="30" customHeight="1" outlineLevel="3" spans="1:23">
      <c r="A142" s="61" t="s">
        <v>29</v>
      </c>
      <c r="B142" s="61" t="s">
        <v>31</v>
      </c>
      <c r="C142" s="59">
        <v>107</v>
      </c>
      <c r="D142" s="59" t="s">
        <v>26</v>
      </c>
      <c r="E142" s="59" t="s">
        <v>153</v>
      </c>
      <c r="F142" s="59" t="s">
        <v>113</v>
      </c>
      <c r="G142" s="59">
        <v>348</v>
      </c>
      <c r="H142" s="59">
        <v>349</v>
      </c>
      <c r="I142" s="59" t="s">
        <v>111</v>
      </c>
      <c r="J142" s="59">
        <v>439.395</v>
      </c>
      <c r="K142" s="59">
        <v>440.395</v>
      </c>
      <c r="L142" s="59">
        <f t="shared" si="7"/>
        <v>1</v>
      </c>
      <c r="M142" s="59" t="s">
        <v>70</v>
      </c>
      <c r="N142" s="59">
        <v>8</v>
      </c>
      <c r="O142" s="59" t="s">
        <v>84</v>
      </c>
      <c r="P142" s="59">
        <v>8</v>
      </c>
      <c r="Q142" s="59"/>
      <c r="R142" s="59" t="s">
        <v>94</v>
      </c>
      <c r="S142" s="59" t="s">
        <v>72</v>
      </c>
      <c r="T142" s="59">
        <v>30</v>
      </c>
      <c r="U142" s="59" t="s">
        <v>67</v>
      </c>
      <c r="V142" s="59">
        <v>9</v>
      </c>
      <c r="W142" s="59"/>
    </row>
    <row r="143" ht="36" customHeight="1" outlineLevel="1" spans="3:23">
      <c r="C143" s="59"/>
      <c r="D143" s="60" t="s">
        <v>154</v>
      </c>
      <c r="E143" s="59"/>
      <c r="F143" s="59"/>
      <c r="G143" s="59"/>
      <c r="H143" s="59"/>
      <c r="I143" s="59"/>
      <c r="J143" s="59"/>
      <c r="K143" s="59"/>
      <c r="L143" s="60">
        <f>SUBTOTAL(9,L147:L153)</f>
        <v>5.39400000000001</v>
      </c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ht="36" customHeight="1" outlineLevel="1" spans="3:23">
      <c r="C144" s="59"/>
      <c r="D144" s="60" t="s">
        <v>78</v>
      </c>
      <c r="E144" s="59"/>
      <c r="F144" s="59"/>
      <c r="G144" s="59"/>
      <c r="H144" s="59"/>
      <c r="I144" s="59"/>
      <c r="J144" s="59"/>
      <c r="K144" s="59"/>
      <c r="L144" s="62">
        <f>SUBTOTAL(9,L145:L145)</f>
        <v>2</v>
      </c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ht="77" customHeight="1" outlineLevel="3" spans="1:23">
      <c r="A145" s="61" t="s">
        <v>30</v>
      </c>
      <c r="B145" s="61" t="s">
        <v>32</v>
      </c>
      <c r="C145" s="59"/>
      <c r="D145" s="59" t="s">
        <v>27</v>
      </c>
      <c r="E145" s="59" t="s">
        <v>155</v>
      </c>
      <c r="F145" s="59" t="s">
        <v>126</v>
      </c>
      <c r="G145" s="59">
        <v>2279</v>
      </c>
      <c r="H145" s="59">
        <v>2281</v>
      </c>
      <c r="I145" s="59" t="s">
        <v>156</v>
      </c>
      <c r="J145" s="59">
        <v>0.415</v>
      </c>
      <c r="K145" s="59">
        <v>2.415</v>
      </c>
      <c r="L145" s="59">
        <f>H145-G145</f>
        <v>2</v>
      </c>
      <c r="M145" s="59" t="s">
        <v>64</v>
      </c>
      <c r="N145" s="59">
        <v>22.5</v>
      </c>
      <c r="O145" s="59" t="s">
        <v>65</v>
      </c>
      <c r="P145" s="59">
        <v>22.5</v>
      </c>
      <c r="Q145" s="59"/>
      <c r="R145" s="59" t="s">
        <v>66</v>
      </c>
      <c r="S145" s="59"/>
      <c r="T145" s="59"/>
      <c r="U145" s="59" t="s">
        <v>67</v>
      </c>
      <c r="V145" s="59">
        <v>4</v>
      </c>
      <c r="W145" s="59"/>
    </row>
    <row r="146" ht="36" customHeight="1" outlineLevel="1" spans="3:23">
      <c r="C146" s="59"/>
      <c r="D146" s="60" t="s">
        <v>61</v>
      </c>
      <c r="E146" s="59"/>
      <c r="F146" s="59"/>
      <c r="G146" s="59"/>
      <c r="H146" s="59"/>
      <c r="I146" s="59"/>
      <c r="J146" s="59"/>
      <c r="K146" s="59"/>
      <c r="L146" s="60">
        <f>SUBTOTAL(9,L147:L153)</f>
        <v>5.39400000000001</v>
      </c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ht="59" customHeight="1" outlineLevel="3" spans="1:23">
      <c r="A147" s="61" t="s">
        <v>29</v>
      </c>
      <c r="B147" s="61" t="s">
        <v>31</v>
      </c>
      <c r="C147" s="59">
        <v>108</v>
      </c>
      <c r="D147" s="59" t="s">
        <v>27</v>
      </c>
      <c r="E147" s="59" t="s">
        <v>157</v>
      </c>
      <c r="F147" s="59" t="s">
        <v>116</v>
      </c>
      <c r="G147" s="59">
        <v>3058</v>
      </c>
      <c r="H147" s="59">
        <v>3058.556</v>
      </c>
      <c r="I147" s="59" t="s">
        <v>116</v>
      </c>
      <c r="J147" s="59">
        <v>2491.312</v>
      </c>
      <c r="K147" s="59">
        <v>2491.868</v>
      </c>
      <c r="L147" s="59">
        <f t="shared" ref="L147:L153" si="8">H147-G147</f>
        <v>0.55600000000004</v>
      </c>
      <c r="M147" s="59" t="s">
        <v>70</v>
      </c>
      <c r="N147" s="59">
        <v>8.5</v>
      </c>
      <c r="O147" s="59" t="s">
        <v>84</v>
      </c>
      <c r="P147" s="59">
        <v>8.5</v>
      </c>
      <c r="Q147" s="59"/>
      <c r="R147" s="59" t="s">
        <v>94</v>
      </c>
      <c r="S147" s="59" t="s">
        <v>95</v>
      </c>
      <c r="T147" s="59">
        <v>10</v>
      </c>
      <c r="U147" s="59" t="s">
        <v>67</v>
      </c>
      <c r="V147" s="59">
        <v>5</v>
      </c>
      <c r="W147" s="59"/>
    </row>
    <row r="148" ht="59" customHeight="1" outlineLevel="3" spans="1:23">
      <c r="A148" s="61" t="s">
        <v>29</v>
      </c>
      <c r="B148" s="61" t="s">
        <v>31</v>
      </c>
      <c r="C148" s="59">
        <v>109</v>
      </c>
      <c r="D148" s="59" t="s">
        <v>27</v>
      </c>
      <c r="E148" s="59" t="s">
        <v>157</v>
      </c>
      <c r="F148" s="59" t="s">
        <v>116</v>
      </c>
      <c r="G148" s="59">
        <v>3066</v>
      </c>
      <c r="H148" s="59">
        <v>3066.636</v>
      </c>
      <c r="I148" s="59" t="s">
        <v>116</v>
      </c>
      <c r="J148" s="59">
        <v>2499.312</v>
      </c>
      <c r="K148" s="59">
        <v>2499.948</v>
      </c>
      <c r="L148" s="59">
        <f t="shared" si="8"/>
        <v>0.635999999999967</v>
      </c>
      <c r="M148" s="59" t="s">
        <v>70</v>
      </c>
      <c r="N148" s="59">
        <v>13.5</v>
      </c>
      <c r="O148" s="59" t="s">
        <v>84</v>
      </c>
      <c r="P148" s="59">
        <v>13.5</v>
      </c>
      <c r="Q148" s="59"/>
      <c r="R148" s="59" t="s">
        <v>94</v>
      </c>
      <c r="S148" s="59" t="s">
        <v>95</v>
      </c>
      <c r="T148" s="59">
        <v>10</v>
      </c>
      <c r="U148" s="59" t="s">
        <v>67</v>
      </c>
      <c r="V148" s="59">
        <v>5</v>
      </c>
      <c r="W148" s="59"/>
    </row>
    <row r="149" ht="59" customHeight="1" outlineLevel="3" spans="1:23">
      <c r="A149" s="61" t="s">
        <v>29</v>
      </c>
      <c r="B149" s="61" t="s">
        <v>31</v>
      </c>
      <c r="C149" s="59">
        <v>110</v>
      </c>
      <c r="D149" s="59" t="s">
        <v>27</v>
      </c>
      <c r="E149" s="59" t="s">
        <v>157</v>
      </c>
      <c r="F149" s="59" t="s">
        <v>116</v>
      </c>
      <c r="G149" s="59">
        <v>3066.636</v>
      </c>
      <c r="H149" s="59">
        <v>3067</v>
      </c>
      <c r="I149" s="59" t="s">
        <v>116</v>
      </c>
      <c r="J149" s="59">
        <v>2499.948</v>
      </c>
      <c r="K149" s="59">
        <v>2500.312</v>
      </c>
      <c r="L149" s="59">
        <f t="shared" si="8"/>
        <v>0.364000000000033</v>
      </c>
      <c r="M149" s="59" t="s">
        <v>70</v>
      </c>
      <c r="N149" s="59">
        <v>9.5</v>
      </c>
      <c r="O149" s="59" t="s">
        <v>84</v>
      </c>
      <c r="P149" s="59">
        <v>9.5</v>
      </c>
      <c r="Q149" s="59"/>
      <c r="R149" s="59" t="s">
        <v>94</v>
      </c>
      <c r="S149" s="59" t="s">
        <v>95</v>
      </c>
      <c r="T149" s="59">
        <v>10</v>
      </c>
      <c r="U149" s="59" t="s">
        <v>67</v>
      </c>
      <c r="V149" s="59">
        <v>5</v>
      </c>
      <c r="W149" s="59"/>
    </row>
    <row r="150" ht="59" customHeight="1" outlineLevel="3" spans="1:23">
      <c r="A150" s="61" t="s">
        <v>29</v>
      </c>
      <c r="B150" s="61" t="s">
        <v>31</v>
      </c>
      <c r="C150" s="59">
        <v>111</v>
      </c>
      <c r="D150" s="59" t="s">
        <v>27</v>
      </c>
      <c r="E150" s="59" t="s">
        <v>157</v>
      </c>
      <c r="F150" s="59" t="s">
        <v>116</v>
      </c>
      <c r="G150" s="59">
        <v>3067</v>
      </c>
      <c r="H150" s="59">
        <v>3068</v>
      </c>
      <c r="I150" s="59" t="s">
        <v>116</v>
      </c>
      <c r="J150" s="59">
        <v>2500.312</v>
      </c>
      <c r="K150" s="59">
        <v>2501.312</v>
      </c>
      <c r="L150" s="59">
        <f t="shared" si="8"/>
        <v>1</v>
      </c>
      <c r="M150" s="59" t="s">
        <v>70</v>
      </c>
      <c r="N150" s="59">
        <v>9.5</v>
      </c>
      <c r="O150" s="59" t="s">
        <v>84</v>
      </c>
      <c r="P150" s="59">
        <v>9.5</v>
      </c>
      <c r="Q150" s="59"/>
      <c r="R150" s="59" t="s">
        <v>94</v>
      </c>
      <c r="S150" s="59" t="s">
        <v>95</v>
      </c>
      <c r="T150" s="59">
        <v>10</v>
      </c>
      <c r="U150" s="59" t="s">
        <v>67</v>
      </c>
      <c r="V150" s="59">
        <v>5</v>
      </c>
      <c r="W150" s="59"/>
    </row>
    <row r="151" ht="59" customHeight="1" outlineLevel="3" spans="1:23">
      <c r="A151" s="61" t="s">
        <v>29</v>
      </c>
      <c r="B151" s="61" t="s">
        <v>31</v>
      </c>
      <c r="C151" s="59">
        <v>112</v>
      </c>
      <c r="D151" s="59" t="s">
        <v>27</v>
      </c>
      <c r="E151" s="59" t="s">
        <v>157</v>
      </c>
      <c r="F151" s="59" t="s">
        <v>116</v>
      </c>
      <c r="G151" s="59">
        <v>3070</v>
      </c>
      <c r="H151" s="59">
        <v>3070.6</v>
      </c>
      <c r="I151" s="59" t="s">
        <v>116</v>
      </c>
      <c r="J151" s="59">
        <v>2503.312</v>
      </c>
      <c r="K151" s="59">
        <v>2503.912</v>
      </c>
      <c r="L151" s="59">
        <f t="shared" si="8"/>
        <v>0.599999999999909</v>
      </c>
      <c r="M151" s="59" t="s">
        <v>70</v>
      </c>
      <c r="N151" s="59">
        <v>9.5</v>
      </c>
      <c r="O151" s="59" t="s">
        <v>84</v>
      </c>
      <c r="P151" s="59">
        <v>9.5</v>
      </c>
      <c r="Q151" s="59"/>
      <c r="R151" s="59" t="s">
        <v>94</v>
      </c>
      <c r="S151" s="59" t="s">
        <v>95</v>
      </c>
      <c r="T151" s="59">
        <v>10</v>
      </c>
      <c r="U151" s="59" t="s">
        <v>67</v>
      </c>
      <c r="V151" s="59">
        <v>5</v>
      </c>
      <c r="W151" s="59"/>
    </row>
    <row r="152" ht="59" customHeight="1" outlineLevel="3" spans="1:23">
      <c r="A152" s="61" t="s">
        <v>29</v>
      </c>
      <c r="B152" s="61" t="s">
        <v>31</v>
      </c>
      <c r="C152" s="59">
        <v>113</v>
      </c>
      <c r="D152" s="59" t="s">
        <v>27</v>
      </c>
      <c r="E152" s="59" t="s">
        <v>157</v>
      </c>
      <c r="F152" s="59" t="s">
        <v>116</v>
      </c>
      <c r="G152" s="59">
        <v>3081</v>
      </c>
      <c r="H152" s="59">
        <v>3082</v>
      </c>
      <c r="I152" s="59" t="s">
        <v>116</v>
      </c>
      <c r="J152" s="59">
        <v>2514.312</v>
      </c>
      <c r="K152" s="59">
        <v>2515.312</v>
      </c>
      <c r="L152" s="59">
        <f t="shared" si="8"/>
        <v>1</v>
      </c>
      <c r="M152" s="59" t="s">
        <v>70</v>
      </c>
      <c r="N152" s="59">
        <v>11.2</v>
      </c>
      <c r="O152" s="59" t="s">
        <v>84</v>
      </c>
      <c r="P152" s="59">
        <v>11.2</v>
      </c>
      <c r="Q152" s="59"/>
      <c r="R152" s="59" t="s">
        <v>94</v>
      </c>
      <c r="S152" s="59" t="s">
        <v>95</v>
      </c>
      <c r="T152" s="59">
        <v>10</v>
      </c>
      <c r="U152" s="59" t="s">
        <v>67</v>
      </c>
      <c r="V152" s="59">
        <v>5</v>
      </c>
      <c r="W152" s="59"/>
    </row>
    <row r="153" ht="59" customHeight="1" outlineLevel="3" spans="1:23">
      <c r="A153" s="61" t="s">
        <v>29</v>
      </c>
      <c r="B153" s="61" t="s">
        <v>31</v>
      </c>
      <c r="C153" s="59">
        <v>114</v>
      </c>
      <c r="D153" s="59" t="s">
        <v>27</v>
      </c>
      <c r="E153" s="59" t="s">
        <v>158</v>
      </c>
      <c r="F153" s="59" t="s">
        <v>159</v>
      </c>
      <c r="G153" s="59">
        <v>657.063</v>
      </c>
      <c r="H153" s="59">
        <v>658.301</v>
      </c>
      <c r="I153" s="59" t="s">
        <v>160</v>
      </c>
      <c r="J153" s="59">
        <v>62.71</v>
      </c>
      <c r="K153" s="59">
        <v>61.472</v>
      </c>
      <c r="L153" s="59">
        <f t="shared" si="8"/>
        <v>1.23800000000006</v>
      </c>
      <c r="M153" s="59" t="s">
        <v>70</v>
      </c>
      <c r="N153" s="59">
        <v>8</v>
      </c>
      <c r="O153" s="59" t="s">
        <v>84</v>
      </c>
      <c r="P153" s="59">
        <v>8</v>
      </c>
      <c r="Q153" s="59"/>
      <c r="R153" s="59" t="s">
        <v>94</v>
      </c>
      <c r="S153" s="59" t="s">
        <v>95</v>
      </c>
      <c r="T153" s="59">
        <v>10</v>
      </c>
      <c r="U153" s="59" t="s">
        <v>67</v>
      </c>
      <c r="V153" s="59">
        <v>5</v>
      </c>
      <c r="W153" s="5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AA153" etc:filterBottomFollowUsedRange="0">
    <extLst/>
  </autoFilter>
  <mergeCells count="20">
    <mergeCell ref="C2:W2"/>
    <mergeCell ref="F3:H3"/>
    <mergeCell ref="I3:K3"/>
    <mergeCell ref="P3:V3"/>
    <mergeCell ref="Q4:V4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3:L5"/>
    <mergeCell ref="M3:M5"/>
    <mergeCell ref="N3:N5"/>
    <mergeCell ref="O3:O5"/>
    <mergeCell ref="P4:P5"/>
    <mergeCell ref="W3:W5"/>
  </mergeCells>
  <pageMargins left="0.196527777777778" right="0.196527777777778" top="0.432638888888889" bottom="0.432638888888889" header="0.298611111111111" footer="0.298611111111111"/>
  <pageSetup paperSize="8" fitToHeight="0" orientation="landscape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B172"/>
  <sheetViews>
    <sheetView zoomScale="85" zoomScaleNormal="85" showRuler="0" topLeftCell="C1" workbookViewId="0">
      <pane ySplit="6" topLeftCell="A15" activePane="bottomLeft" state="frozen"/>
      <selection/>
      <selection pane="bottomLeft" activeCell="E55" sqref="E55"/>
    </sheetView>
  </sheetViews>
  <sheetFormatPr defaultColWidth="9.1047619047619" defaultRowHeight="15"/>
  <cols>
    <col min="1" max="1" width="5.66666666666667" customWidth="1"/>
    <col min="2" max="2" width="16.4380952380952" customWidth="1"/>
    <col min="3" max="10" width="8.33333333333333" customWidth="1"/>
    <col min="11" max="15" width="8.33333333333333" hidden="1" customWidth="1"/>
    <col min="16" max="21" width="8.33333333333333" customWidth="1"/>
    <col min="22" max="22" width="8" customWidth="1"/>
    <col min="23" max="37" width="8.33333333333333" customWidth="1"/>
    <col min="38" max="38" width="8.33333333333333" hidden="1" customWidth="1"/>
    <col min="39" max="40" width="14.6666666666667" hidden="1" customWidth="1"/>
    <col min="41" max="41" width="40.6666666666667" customWidth="1"/>
    <col min="42" max="42" width="20" hidden="1" customWidth="1"/>
    <col min="43" max="44" width="9.1047619047619" hidden="1" customWidth="1"/>
    <col min="45" max="48" width="15.4380952380952" style="3" hidden="1" customWidth="1"/>
    <col min="49" max="52" width="9.1047619047619" hidden="1" customWidth="1"/>
    <col min="53" max="53" width="17.4380952380952" hidden="1" customWidth="1"/>
    <col min="54" max="54" width="10.552380952381"/>
  </cols>
  <sheetData>
    <row r="1" spans="1:1">
      <c r="A1" s="4" t="s">
        <v>161</v>
      </c>
    </row>
    <row r="2" ht="42.9" customHeight="1" spans="1:41">
      <c r="A2" s="5" t="s">
        <v>162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ht="30" customHeight="1" spans="1:41">
      <c r="A3" s="7" t="s">
        <v>38</v>
      </c>
      <c r="B3" s="8" t="s">
        <v>2</v>
      </c>
      <c r="C3" s="7" t="s">
        <v>39</v>
      </c>
      <c r="D3" s="7" t="s">
        <v>40</v>
      </c>
      <c r="E3" s="7"/>
      <c r="F3" s="7"/>
      <c r="G3" s="7" t="s">
        <v>41</v>
      </c>
      <c r="H3" s="7"/>
      <c r="I3" s="7"/>
      <c r="J3" s="8" t="s">
        <v>42</v>
      </c>
      <c r="K3" s="7" t="s">
        <v>163</v>
      </c>
      <c r="L3" s="7"/>
      <c r="M3" s="7"/>
      <c r="N3" s="7"/>
      <c r="O3" s="7" t="s">
        <v>164</v>
      </c>
      <c r="P3" s="7" t="s">
        <v>43</v>
      </c>
      <c r="Q3" s="7" t="s">
        <v>44</v>
      </c>
      <c r="R3" s="7" t="s">
        <v>45</v>
      </c>
      <c r="S3" s="19" t="s">
        <v>165</v>
      </c>
      <c r="T3" s="19"/>
      <c r="U3" s="19"/>
      <c r="V3" s="7" t="s">
        <v>46</v>
      </c>
      <c r="W3" s="7"/>
      <c r="X3" s="7"/>
      <c r="Y3" s="7"/>
      <c r="Z3" s="7"/>
      <c r="AA3" s="7"/>
      <c r="AB3" s="7"/>
      <c r="AC3" s="7"/>
      <c r="AD3" s="7"/>
      <c r="AE3" s="7"/>
      <c r="AF3" s="8" t="s">
        <v>166</v>
      </c>
      <c r="AG3" s="19" t="s">
        <v>167</v>
      </c>
      <c r="AH3" s="7" t="s">
        <v>168</v>
      </c>
      <c r="AI3" s="7" t="s">
        <v>169</v>
      </c>
      <c r="AJ3" s="7" t="s">
        <v>170</v>
      </c>
      <c r="AK3" s="7" t="s">
        <v>171</v>
      </c>
      <c r="AL3" s="8" t="s">
        <v>172</v>
      </c>
      <c r="AM3" s="19" t="s">
        <v>173</v>
      </c>
      <c r="AN3" s="19" t="s">
        <v>174</v>
      </c>
      <c r="AO3" s="30" t="s">
        <v>5</v>
      </c>
    </row>
    <row r="4" ht="30" customHeight="1" spans="1:42">
      <c r="A4" s="9"/>
      <c r="B4" s="10"/>
      <c r="C4" s="9"/>
      <c r="D4" s="9" t="s">
        <v>48</v>
      </c>
      <c r="E4" s="9" t="s">
        <v>49</v>
      </c>
      <c r="F4" s="9" t="s">
        <v>50</v>
      </c>
      <c r="G4" s="9" t="s">
        <v>48</v>
      </c>
      <c r="H4" s="9" t="s">
        <v>49</v>
      </c>
      <c r="I4" s="9" t="s">
        <v>50</v>
      </c>
      <c r="J4" s="9"/>
      <c r="K4" s="9" t="s">
        <v>175</v>
      </c>
      <c r="L4" s="9"/>
      <c r="M4" s="9" t="s">
        <v>176</v>
      </c>
      <c r="N4" s="9"/>
      <c r="O4" s="9"/>
      <c r="P4" s="9"/>
      <c r="Q4" s="9"/>
      <c r="R4" s="9"/>
      <c r="S4" s="20"/>
      <c r="T4" s="20"/>
      <c r="U4" s="20"/>
      <c r="V4" s="20" t="s">
        <v>177</v>
      </c>
      <c r="W4" s="10" t="s">
        <v>178</v>
      </c>
      <c r="X4" s="9" t="s">
        <v>52</v>
      </c>
      <c r="Y4" s="9"/>
      <c r="Z4" s="9"/>
      <c r="AA4" s="9"/>
      <c r="AB4" s="9"/>
      <c r="AC4" s="9"/>
      <c r="AD4" s="9" t="s">
        <v>47</v>
      </c>
      <c r="AE4" s="21" t="s">
        <v>179</v>
      </c>
      <c r="AF4" s="9"/>
      <c r="AG4" s="21"/>
      <c r="AH4" s="9"/>
      <c r="AI4" s="9"/>
      <c r="AJ4" s="9"/>
      <c r="AK4" s="9"/>
      <c r="AL4" s="9"/>
      <c r="AM4" s="21"/>
      <c r="AN4" s="21"/>
      <c r="AO4" s="21"/>
      <c r="AP4" s="31" t="s">
        <v>180</v>
      </c>
    </row>
    <row r="5" ht="30" customHeight="1" spans="1:53">
      <c r="A5" s="9"/>
      <c r="B5" s="10"/>
      <c r="C5" s="9"/>
      <c r="D5" s="9"/>
      <c r="E5" s="9"/>
      <c r="F5" s="9"/>
      <c r="G5" s="9"/>
      <c r="H5" s="9"/>
      <c r="I5" s="9"/>
      <c r="J5" s="9"/>
      <c r="K5" s="9" t="s">
        <v>181</v>
      </c>
      <c r="L5" s="9" t="s">
        <v>182</v>
      </c>
      <c r="M5" s="9" t="s">
        <v>181</v>
      </c>
      <c r="N5" s="9" t="s">
        <v>182</v>
      </c>
      <c r="O5" s="9"/>
      <c r="P5" s="9"/>
      <c r="Q5" s="9"/>
      <c r="R5" s="9"/>
      <c r="S5" s="21" t="s">
        <v>183</v>
      </c>
      <c r="T5" s="20" t="s">
        <v>184</v>
      </c>
      <c r="U5" s="21" t="s">
        <v>185</v>
      </c>
      <c r="V5" s="21"/>
      <c r="W5" s="9"/>
      <c r="X5" s="9" t="s">
        <v>53</v>
      </c>
      <c r="Y5" s="9" t="s">
        <v>54</v>
      </c>
      <c r="Z5" s="9" t="s">
        <v>55</v>
      </c>
      <c r="AA5" s="9" t="s">
        <v>56</v>
      </c>
      <c r="AB5" s="9" t="s">
        <v>57</v>
      </c>
      <c r="AC5" s="9" t="s">
        <v>58</v>
      </c>
      <c r="AD5" s="9"/>
      <c r="AE5" s="21"/>
      <c r="AF5" s="9"/>
      <c r="AG5" s="21"/>
      <c r="AH5" s="9"/>
      <c r="AI5" s="9"/>
      <c r="AJ5" s="9"/>
      <c r="AK5" s="9"/>
      <c r="AL5" s="9"/>
      <c r="AM5" s="21"/>
      <c r="AN5" s="21"/>
      <c r="AO5" s="21"/>
      <c r="AP5" s="31"/>
      <c r="AQ5" s="13" t="s">
        <v>186</v>
      </c>
      <c r="AR5" s="13" t="s">
        <v>187</v>
      </c>
      <c r="AS5" s="32"/>
      <c r="AT5" s="33" t="s">
        <v>188</v>
      </c>
      <c r="AU5" s="32"/>
      <c r="AV5" s="32"/>
      <c r="AW5" s="41"/>
      <c r="AX5" s="41"/>
      <c r="AY5" s="42" t="s">
        <v>189</v>
      </c>
      <c r="AZ5" s="41"/>
      <c r="BA5" s="41"/>
    </row>
    <row r="6" ht="26.1" customHeight="1" spans="1:53">
      <c r="A6" s="11">
        <v>1</v>
      </c>
      <c r="B6" s="12" t="s">
        <v>190</v>
      </c>
      <c r="C6" s="11">
        <v>3</v>
      </c>
      <c r="D6" s="12">
        <v>4</v>
      </c>
      <c r="E6" s="11">
        <v>5</v>
      </c>
      <c r="F6" s="12">
        <v>6</v>
      </c>
      <c r="G6" s="11">
        <v>7</v>
      </c>
      <c r="H6" s="12">
        <v>8</v>
      </c>
      <c r="I6" s="11">
        <v>9</v>
      </c>
      <c r="J6" s="12" t="s">
        <v>191</v>
      </c>
      <c r="K6" s="11">
        <v>11</v>
      </c>
      <c r="L6" s="12">
        <v>12</v>
      </c>
      <c r="M6" s="11">
        <v>13</v>
      </c>
      <c r="N6" s="12">
        <v>14</v>
      </c>
      <c r="O6" s="11">
        <v>15</v>
      </c>
      <c r="P6" s="12">
        <v>16</v>
      </c>
      <c r="Q6" s="11">
        <v>17</v>
      </c>
      <c r="R6" s="12">
        <v>18</v>
      </c>
      <c r="S6" s="11">
        <v>19</v>
      </c>
      <c r="T6" s="12" t="s">
        <v>192</v>
      </c>
      <c r="U6" s="11">
        <v>21</v>
      </c>
      <c r="V6" s="12">
        <v>22</v>
      </c>
      <c r="W6" s="12"/>
      <c r="X6" s="11">
        <v>23</v>
      </c>
      <c r="Y6" s="12">
        <v>24</v>
      </c>
      <c r="Z6" s="11">
        <v>25</v>
      </c>
      <c r="AA6" s="12">
        <v>26</v>
      </c>
      <c r="AB6" s="11">
        <v>27</v>
      </c>
      <c r="AC6" s="12">
        <v>28</v>
      </c>
      <c r="AD6" s="11">
        <v>29</v>
      </c>
      <c r="AE6" s="12">
        <v>30</v>
      </c>
      <c r="AF6" s="24">
        <v>31</v>
      </c>
      <c r="AG6" s="24" t="s">
        <v>193</v>
      </c>
      <c r="AH6" s="12">
        <v>32</v>
      </c>
      <c r="AI6" s="11">
        <v>33</v>
      </c>
      <c r="AJ6" s="12">
        <v>34</v>
      </c>
      <c r="AK6" s="11">
        <v>35</v>
      </c>
      <c r="AL6" s="12">
        <v>36</v>
      </c>
      <c r="AM6" s="24" t="s">
        <v>194</v>
      </c>
      <c r="AN6" s="24" t="s">
        <v>195</v>
      </c>
      <c r="AO6" s="12">
        <v>38</v>
      </c>
      <c r="AP6" s="31">
        <v>39</v>
      </c>
      <c r="AQ6" s="34">
        <v>40</v>
      </c>
      <c r="AR6" s="13">
        <v>41</v>
      </c>
      <c r="AS6" s="32">
        <v>1</v>
      </c>
      <c r="AT6" s="32">
        <v>2</v>
      </c>
      <c r="AU6" s="32">
        <v>3</v>
      </c>
      <c r="AV6" s="32">
        <v>4</v>
      </c>
      <c r="AW6" s="41">
        <v>1</v>
      </c>
      <c r="AX6" s="41">
        <v>2</v>
      </c>
      <c r="AY6" s="41">
        <v>3</v>
      </c>
      <c r="AZ6" s="41">
        <v>4</v>
      </c>
      <c r="BA6" s="41">
        <v>5</v>
      </c>
    </row>
    <row r="7" ht="30" customHeight="1" spans="1:54">
      <c r="A7" s="13"/>
      <c r="B7" s="14" t="s">
        <v>196</v>
      </c>
      <c r="C7" s="13"/>
      <c r="D7" s="13"/>
      <c r="E7" s="13"/>
      <c r="F7" s="13"/>
      <c r="G7" s="13"/>
      <c r="H7" s="13"/>
      <c r="I7" s="13"/>
      <c r="J7" s="13">
        <f>SUBTOTAL(9,J10:J172)</f>
        <v>162.514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>
        <f>SUBTOTAL(9,AG10:AG172)</f>
        <v>17833.8809</v>
      </c>
      <c r="AH7" s="13"/>
      <c r="AI7" s="13"/>
      <c r="AJ7" s="13"/>
      <c r="AK7" s="13"/>
      <c r="AL7" s="13"/>
      <c r="AM7" s="23"/>
      <c r="AN7" s="26"/>
      <c r="AO7" s="26"/>
      <c r="AP7" s="13"/>
      <c r="AQ7" s="13"/>
      <c r="AR7" s="13"/>
      <c r="AS7" s="35"/>
      <c r="AT7" s="36"/>
      <c r="AU7" s="36"/>
      <c r="AV7" s="36"/>
      <c r="AW7" s="43"/>
      <c r="AX7" s="43"/>
      <c r="AY7" s="43"/>
      <c r="AZ7" s="43"/>
      <c r="BA7" s="43"/>
      <c r="BB7" s="4"/>
    </row>
    <row r="8" ht="30" customHeight="1" outlineLevel="1" spans="1:54">
      <c r="A8" s="13"/>
      <c r="B8" s="14" t="s">
        <v>60</v>
      </c>
      <c r="C8" s="13"/>
      <c r="D8" s="13"/>
      <c r="E8" s="13"/>
      <c r="F8" s="13"/>
      <c r="G8" s="13"/>
      <c r="H8" s="13"/>
      <c r="I8" s="13"/>
      <c r="J8" s="13">
        <f>SUBTOTAL(9,J10:J13)</f>
        <v>2.23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>
        <f>SUBTOTAL(9,AG10:AG13)</f>
        <v>-14.1299999999991</v>
      </c>
      <c r="AH8" s="13"/>
      <c r="AI8" s="13"/>
      <c r="AJ8" s="13"/>
      <c r="AK8" s="13"/>
      <c r="AL8" s="13"/>
      <c r="AM8" s="23"/>
      <c r="AN8" s="26"/>
      <c r="AO8" s="26"/>
      <c r="AP8" s="13"/>
      <c r="AQ8" s="13"/>
      <c r="AR8" s="13"/>
      <c r="AS8" s="35"/>
      <c r="AT8" s="36"/>
      <c r="AU8" s="36"/>
      <c r="AV8" s="36"/>
      <c r="AW8" s="43"/>
      <c r="AX8" s="43"/>
      <c r="AY8" s="43"/>
      <c r="AZ8" s="43"/>
      <c r="BA8" s="43"/>
      <c r="BB8" s="4"/>
    </row>
    <row r="9" ht="30" customHeight="1" outlineLevel="1" spans="1:54">
      <c r="A9" s="13"/>
      <c r="B9" s="15" t="s">
        <v>197</v>
      </c>
      <c r="C9" s="13"/>
      <c r="D9" s="13"/>
      <c r="E9" s="13"/>
      <c r="F9" s="13"/>
      <c r="G9" s="13"/>
      <c r="H9" s="13"/>
      <c r="I9" s="13"/>
      <c r="J9" s="13">
        <f>SUBTOTAL(9,J10:J11)</f>
        <v>1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>
        <f>SUBTOTAL(9,AG10:AG11)</f>
        <v>103.950000000001</v>
      </c>
      <c r="AH9" s="13"/>
      <c r="AI9" s="13"/>
      <c r="AJ9" s="13"/>
      <c r="AK9" s="13"/>
      <c r="AL9" s="13"/>
      <c r="AM9" s="27"/>
      <c r="AN9" s="26"/>
      <c r="AO9" s="26"/>
      <c r="AP9" s="13"/>
      <c r="AQ9" s="13"/>
      <c r="AR9" s="13"/>
      <c r="AS9" s="35"/>
      <c r="AT9" s="36"/>
      <c r="AU9" s="36"/>
      <c r="AV9" s="36"/>
      <c r="AW9" s="43"/>
      <c r="AX9" s="43"/>
      <c r="AY9" s="43"/>
      <c r="AZ9" s="43"/>
      <c r="BA9" s="43"/>
      <c r="BB9" s="4"/>
    </row>
    <row r="10" ht="30" customHeight="1" outlineLevel="3" spans="1:54">
      <c r="A10" s="13">
        <v>1</v>
      </c>
      <c r="B10" s="13" t="s">
        <v>12</v>
      </c>
      <c r="C10" s="13" t="s">
        <v>62</v>
      </c>
      <c r="D10" s="13" t="s">
        <v>63</v>
      </c>
      <c r="E10" s="13">
        <v>1696</v>
      </c>
      <c r="F10" s="13">
        <v>1696.05</v>
      </c>
      <c r="G10" s="13" t="s">
        <v>63</v>
      </c>
      <c r="H10" s="13">
        <v>1716.969</v>
      </c>
      <c r="I10" s="13">
        <f>H10+J10</f>
        <v>1717.019</v>
      </c>
      <c r="J10" s="13">
        <f t="shared" ref="J10:J13" si="0">F10-E10</f>
        <v>0.0499999999999545</v>
      </c>
      <c r="K10" s="13">
        <v>113.7083835</v>
      </c>
      <c r="L10" s="13">
        <v>28.03012143</v>
      </c>
      <c r="M10" s="13">
        <v>113.7137061</v>
      </c>
      <c r="N10" s="13">
        <v>28.02245135</v>
      </c>
      <c r="O10" s="13" t="s">
        <v>198</v>
      </c>
      <c r="P10" s="13" t="s">
        <v>64</v>
      </c>
      <c r="Q10" s="13">
        <v>15</v>
      </c>
      <c r="R10" s="13" t="s">
        <v>65</v>
      </c>
      <c r="S10" s="13" t="s">
        <v>199</v>
      </c>
      <c r="T10" s="13" t="s">
        <v>32</v>
      </c>
      <c r="U10" s="13" t="s">
        <v>200</v>
      </c>
      <c r="V10" s="13">
        <v>15</v>
      </c>
      <c r="W10" s="13">
        <v>15</v>
      </c>
      <c r="X10" s="13"/>
      <c r="Y10" s="13" t="s">
        <v>66</v>
      </c>
      <c r="Z10" s="13"/>
      <c r="AA10" s="13"/>
      <c r="AB10" s="13" t="s">
        <v>67</v>
      </c>
      <c r="AC10" s="13">
        <v>4</v>
      </c>
      <c r="AD10" s="13"/>
      <c r="AE10" s="13">
        <v>70</v>
      </c>
      <c r="AF10" s="13">
        <v>102</v>
      </c>
      <c r="AG10" s="13">
        <f>J10*V10*AE10*AK10*0.1</f>
        <v>4.19999999999618</v>
      </c>
      <c r="AH10" s="13">
        <v>1972</v>
      </c>
      <c r="AI10" s="13"/>
      <c r="AJ10" s="13">
        <v>2022</v>
      </c>
      <c r="AK10" s="13">
        <v>0.8</v>
      </c>
      <c r="AL10" s="13"/>
      <c r="AM10" s="23" t="s">
        <v>29</v>
      </c>
      <c r="AN10" s="26" t="s">
        <v>201</v>
      </c>
      <c r="AO10" s="26" t="s">
        <v>201</v>
      </c>
      <c r="AP10" s="13" t="s">
        <v>202</v>
      </c>
      <c r="AQ10" s="13" t="s">
        <v>203</v>
      </c>
      <c r="AR10" s="13">
        <v>1972</v>
      </c>
      <c r="AS10" s="35" t="s">
        <v>204</v>
      </c>
      <c r="AT10" s="36"/>
      <c r="AU10" s="36"/>
      <c r="AV10" s="36"/>
      <c r="AW10" s="43" t="s">
        <v>205</v>
      </c>
      <c r="AX10" s="43"/>
      <c r="AY10" s="43"/>
      <c r="AZ10" s="43"/>
      <c r="BA10" s="43"/>
      <c r="BB10" s="4" t="s">
        <v>206</v>
      </c>
    </row>
    <row r="11" ht="30" customHeight="1" outlineLevel="3" spans="1:53">
      <c r="A11" s="13">
        <v>2</v>
      </c>
      <c r="B11" s="13" t="s">
        <v>12</v>
      </c>
      <c r="C11" s="13" t="s">
        <v>62</v>
      </c>
      <c r="D11" s="13" t="s">
        <v>63</v>
      </c>
      <c r="E11" s="13">
        <v>1696.05</v>
      </c>
      <c r="F11" s="13">
        <v>1697</v>
      </c>
      <c r="G11" s="13" t="s">
        <v>63</v>
      </c>
      <c r="H11" s="13">
        <v>1717.019</v>
      </c>
      <c r="I11" s="13">
        <v>1717.969</v>
      </c>
      <c r="J11" s="13">
        <f t="shared" si="0"/>
        <v>0.950000000000045</v>
      </c>
      <c r="K11" s="13">
        <v>113.7083835</v>
      </c>
      <c r="L11" s="13">
        <v>28.03012143</v>
      </c>
      <c r="M11" s="13">
        <v>113.7137061</v>
      </c>
      <c r="N11" s="13">
        <v>28.02245135</v>
      </c>
      <c r="O11" s="13" t="s">
        <v>198</v>
      </c>
      <c r="P11" s="13" t="s">
        <v>64</v>
      </c>
      <c r="Q11" s="13">
        <v>15</v>
      </c>
      <c r="R11" s="13" t="s">
        <v>65</v>
      </c>
      <c r="S11" s="13" t="s">
        <v>199</v>
      </c>
      <c r="T11" s="13" t="s">
        <v>32</v>
      </c>
      <c r="U11" s="13" t="s">
        <v>200</v>
      </c>
      <c r="V11" s="13">
        <v>15</v>
      </c>
      <c r="W11" s="13">
        <v>15</v>
      </c>
      <c r="X11" s="13"/>
      <c r="Y11" s="13" t="s">
        <v>66</v>
      </c>
      <c r="Z11" s="13"/>
      <c r="AA11" s="13"/>
      <c r="AB11" s="13" t="s">
        <v>67</v>
      </c>
      <c r="AC11" s="13">
        <v>4</v>
      </c>
      <c r="AD11" s="13"/>
      <c r="AE11" s="13">
        <v>70</v>
      </c>
      <c r="AF11" s="13">
        <v>102</v>
      </c>
      <c r="AG11" s="13">
        <f>J11*V11*AE11*AK11*0.1</f>
        <v>99.7500000000048</v>
      </c>
      <c r="AH11" s="13">
        <v>1972</v>
      </c>
      <c r="AI11" s="13"/>
      <c r="AJ11" s="13"/>
      <c r="AK11" s="13">
        <v>1</v>
      </c>
      <c r="AL11" s="13"/>
      <c r="AM11" s="23" t="s">
        <v>29</v>
      </c>
      <c r="AN11" s="26" t="s">
        <v>207</v>
      </c>
      <c r="AO11" s="26" t="s">
        <v>201</v>
      </c>
      <c r="AP11" s="13" t="s">
        <v>202</v>
      </c>
      <c r="AQ11" s="13" t="s">
        <v>203</v>
      </c>
      <c r="AR11" s="13">
        <v>1972</v>
      </c>
      <c r="AS11" s="35" t="s">
        <v>204</v>
      </c>
      <c r="AT11" s="36"/>
      <c r="AU11" s="36"/>
      <c r="AV11" s="36"/>
      <c r="AW11" s="43" t="s">
        <v>205</v>
      </c>
      <c r="AX11" s="43"/>
      <c r="AY11" s="43"/>
      <c r="AZ11" s="43"/>
      <c r="BA11" s="43"/>
    </row>
    <row r="12" ht="78.9" customHeight="1" outlineLevel="1" spans="1:53">
      <c r="A12" s="13"/>
      <c r="B12" s="15" t="s">
        <v>208</v>
      </c>
      <c r="C12" s="13"/>
      <c r="D12" s="13"/>
      <c r="E12" s="13"/>
      <c r="F12" s="13"/>
      <c r="G12" s="13"/>
      <c r="H12" s="13"/>
      <c r="I12" s="13"/>
      <c r="J12" s="13">
        <f>SUBTOTAL(9,J13)</f>
        <v>1.23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>
        <f>SUBTOTAL(9,AG13)</f>
        <v>-118.08</v>
      </c>
      <c r="AH12" s="13"/>
      <c r="AI12" s="13"/>
      <c r="AJ12" s="13"/>
      <c r="AK12" s="13"/>
      <c r="AL12" s="23"/>
      <c r="AM12" s="27"/>
      <c r="AN12" s="23"/>
      <c r="AO12" s="28"/>
      <c r="AP12" s="13"/>
      <c r="AQ12" s="13"/>
      <c r="AR12" s="13"/>
      <c r="AS12" s="36"/>
      <c r="AT12" s="36"/>
      <c r="AU12" s="36"/>
      <c r="AV12" s="36"/>
      <c r="AW12" s="43"/>
      <c r="AX12" s="43"/>
      <c r="AY12" s="43"/>
      <c r="AZ12" s="43"/>
      <c r="BA12" s="43"/>
    </row>
    <row r="13" ht="78.9" customHeight="1" outlineLevel="3" spans="1:53">
      <c r="A13" s="13">
        <v>3</v>
      </c>
      <c r="B13" s="13" t="s">
        <v>12</v>
      </c>
      <c r="C13" s="13" t="s">
        <v>209</v>
      </c>
      <c r="D13" s="13" t="s">
        <v>210</v>
      </c>
      <c r="E13" s="13">
        <v>16.29</v>
      </c>
      <c r="F13" s="13">
        <v>17.52</v>
      </c>
      <c r="G13" s="13" t="s">
        <v>210</v>
      </c>
      <c r="H13" s="13">
        <v>16.29</v>
      </c>
      <c r="I13" s="13">
        <v>17.52</v>
      </c>
      <c r="J13" s="13">
        <f t="shared" si="0"/>
        <v>1.23</v>
      </c>
      <c r="K13" s="13">
        <v>112.83906178</v>
      </c>
      <c r="L13" s="13">
        <v>28.34551949</v>
      </c>
      <c r="M13" s="13">
        <v>112.93185201</v>
      </c>
      <c r="N13" s="13">
        <v>28.35444588</v>
      </c>
      <c r="O13" s="13" t="s">
        <v>211</v>
      </c>
      <c r="P13" s="13" t="s">
        <v>64</v>
      </c>
      <c r="Q13" s="13">
        <v>36</v>
      </c>
      <c r="R13" s="13" t="s">
        <v>65</v>
      </c>
      <c r="S13" s="13" t="s">
        <v>199</v>
      </c>
      <c r="T13" s="16" t="s">
        <v>33</v>
      </c>
      <c r="U13" s="13" t="s">
        <v>100</v>
      </c>
      <c r="V13" s="13">
        <v>24</v>
      </c>
      <c r="W13" s="13">
        <v>36</v>
      </c>
      <c r="X13" s="13"/>
      <c r="Y13" s="13"/>
      <c r="Z13" s="13"/>
      <c r="AA13" s="13"/>
      <c r="AB13" s="13" t="s">
        <v>67</v>
      </c>
      <c r="AC13" s="13" t="s">
        <v>99</v>
      </c>
      <c r="AD13" s="13" t="s">
        <v>100</v>
      </c>
      <c r="AE13" s="13">
        <v>40</v>
      </c>
      <c r="AF13" s="13">
        <v>177.12</v>
      </c>
      <c r="AG13" s="13">
        <f>-J13*V13*AE13*AK13*0.1</f>
        <v>-118.08</v>
      </c>
      <c r="AH13" s="13">
        <v>2008</v>
      </c>
      <c r="AI13" s="13"/>
      <c r="AJ13" s="13"/>
      <c r="AK13" s="13">
        <v>1</v>
      </c>
      <c r="AL13" s="23" t="s">
        <v>212</v>
      </c>
      <c r="AM13" s="23" t="s">
        <v>30</v>
      </c>
      <c r="AN13" s="23" t="s">
        <v>213</v>
      </c>
      <c r="AO13" s="28" t="s">
        <v>214</v>
      </c>
      <c r="AP13" s="13" t="s">
        <v>202</v>
      </c>
      <c r="AQ13" s="13"/>
      <c r="AR13" s="13">
        <v>2008</v>
      </c>
      <c r="AS13" s="36" t="s">
        <v>215</v>
      </c>
      <c r="AT13" s="36"/>
      <c r="AU13" s="36"/>
      <c r="AV13" s="36"/>
      <c r="AW13" s="43"/>
      <c r="AX13" s="43"/>
      <c r="AY13" s="43"/>
      <c r="AZ13" s="43"/>
      <c r="BA13" s="43"/>
    </row>
    <row r="14" ht="30" customHeight="1" outlineLevel="1" spans="1:53">
      <c r="A14" s="13"/>
      <c r="B14" s="14" t="s">
        <v>68</v>
      </c>
      <c r="C14" s="13"/>
      <c r="D14" s="13"/>
      <c r="E14" s="13"/>
      <c r="F14" s="13"/>
      <c r="G14" s="13"/>
      <c r="H14" s="13"/>
      <c r="I14" s="13"/>
      <c r="J14" s="13">
        <f>SUBTOTAL(9,J16:J25)</f>
        <v>10.703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>
        <f>SUBTOTAL(9,AG16:AG25)</f>
        <v>1918.602</v>
      </c>
      <c r="AH14" s="13"/>
      <c r="AI14" s="13"/>
      <c r="AJ14" s="13"/>
      <c r="AK14" s="13"/>
      <c r="AL14" s="13"/>
      <c r="AM14" s="23"/>
      <c r="AN14" s="26"/>
      <c r="AO14" s="26"/>
      <c r="AP14" s="13"/>
      <c r="AQ14" s="13"/>
      <c r="AR14" s="13"/>
      <c r="AS14" s="36"/>
      <c r="AT14" s="36"/>
      <c r="AU14" s="36"/>
      <c r="AV14" s="36"/>
      <c r="AW14" s="43"/>
      <c r="AX14" s="43"/>
      <c r="AY14" s="43"/>
      <c r="AZ14" s="43"/>
      <c r="BA14" s="43"/>
    </row>
    <row r="15" ht="30" customHeight="1" outlineLevel="1" spans="1:53">
      <c r="A15" s="13"/>
      <c r="B15" s="15" t="s">
        <v>197</v>
      </c>
      <c r="C15" s="13"/>
      <c r="D15" s="13"/>
      <c r="E15" s="13"/>
      <c r="F15" s="13"/>
      <c r="G15" s="13"/>
      <c r="H15" s="13"/>
      <c r="I15" s="13"/>
      <c r="J15" s="13">
        <f>SUBTOTAL(9,J16:J25)</f>
        <v>10.703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>
        <f>SUBTOTAL(9,AG16:AG25)</f>
        <v>1918.602</v>
      </c>
      <c r="AH15" s="13"/>
      <c r="AI15" s="13"/>
      <c r="AJ15" s="13"/>
      <c r="AK15" s="13"/>
      <c r="AL15" s="13"/>
      <c r="AM15" s="27"/>
      <c r="AN15" s="26"/>
      <c r="AO15" s="26"/>
      <c r="AP15" s="13"/>
      <c r="AQ15" s="13"/>
      <c r="AR15" s="13"/>
      <c r="AS15" s="36"/>
      <c r="AT15" s="36"/>
      <c r="AU15" s="36"/>
      <c r="AV15" s="36"/>
      <c r="AW15" s="43"/>
      <c r="AX15" s="43"/>
      <c r="AY15" s="43"/>
      <c r="AZ15" s="43"/>
      <c r="BA15" s="43"/>
    </row>
    <row r="16" ht="30" customHeight="1" outlineLevel="3" spans="1:53">
      <c r="A16" s="13">
        <v>4</v>
      </c>
      <c r="B16" s="13" t="s">
        <v>13</v>
      </c>
      <c r="C16" s="13" t="s">
        <v>69</v>
      </c>
      <c r="D16" s="13" t="s">
        <v>63</v>
      </c>
      <c r="E16" s="13">
        <v>1749.797</v>
      </c>
      <c r="F16" s="13">
        <v>1751</v>
      </c>
      <c r="G16" s="13" t="s">
        <v>63</v>
      </c>
      <c r="H16" s="13">
        <v>1776</v>
      </c>
      <c r="I16" s="13">
        <v>1777.203</v>
      </c>
      <c r="J16" s="13">
        <f t="shared" ref="J16:J25" si="1">F16-E16</f>
        <v>1.20299999999997</v>
      </c>
      <c r="K16" s="13">
        <v>113.49443264</v>
      </c>
      <c r="L16" s="13">
        <v>27.46452227</v>
      </c>
      <c r="M16" s="13">
        <v>113.5058096</v>
      </c>
      <c r="N16" s="13">
        <v>27.62251591</v>
      </c>
      <c r="O16" s="13" t="s">
        <v>211</v>
      </c>
      <c r="P16" s="13" t="s">
        <v>70</v>
      </c>
      <c r="Q16" s="13">
        <v>12</v>
      </c>
      <c r="R16" s="13" t="s">
        <v>65</v>
      </c>
      <c r="S16" s="13" t="s">
        <v>199</v>
      </c>
      <c r="T16" s="13" t="s">
        <v>32</v>
      </c>
      <c r="U16" s="13" t="s">
        <v>200</v>
      </c>
      <c r="V16" s="13">
        <v>12</v>
      </c>
      <c r="W16" s="13">
        <v>12</v>
      </c>
      <c r="X16" s="13"/>
      <c r="Y16" s="13" t="s">
        <v>66</v>
      </c>
      <c r="Z16" s="13"/>
      <c r="AA16" s="13"/>
      <c r="AB16" s="13" t="s">
        <v>67</v>
      </c>
      <c r="AC16" s="13">
        <v>4</v>
      </c>
      <c r="AD16" s="13"/>
      <c r="AE16" s="13">
        <v>70</v>
      </c>
      <c r="AF16" s="13">
        <v>98.16</v>
      </c>
      <c r="AG16" s="13">
        <f>J16*V16*AE16*AK16*0.1</f>
        <v>101.051999999998</v>
      </c>
      <c r="AH16" s="13">
        <v>2002</v>
      </c>
      <c r="AI16" s="13"/>
      <c r="AJ16" s="13">
        <v>2022</v>
      </c>
      <c r="AK16" s="13">
        <v>1</v>
      </c>
      <c r="AL16" s="13"/>
      <c r="AM16" s="23" t="s">
        <v>29</v>
      </c>
      <c r="AN16" s="26" t="s">
        <v>201</v>
      </c>
      <c r="AO16" s="26" t="s">
        <v>216</v>
      </c>
      <c r="AP16" s="13" t="s">
        <v>202</v>
      </c>
      <c r="AQ16" s="13" t="s">
        <v>217</v>
      </c>
      <c r="AR16" s="13">
        <v>2002</v>
      </c>
      <c r="AS16" s="36" t="s">
        <v>218</v>
      </c>
      <c r="AT16" s="36" t="s">
        <v>219</v>
      </c>
      <c r="AU16" s="36"/>
      <c r="AV16" s="36"/>
      <c r="AW16" s="43" t="s">
        <v>220</v>
      </c>
      <c r="AX16" s="43" t="s">
        <v>221</v>
      </c>
      <c r="AY16" s="43" t="s">
        <v>222</v>
      </c>
      <c r="AZ16" s="43" t="s">
        <v>223</v>
      </c>
      <c r="BA16" s="43" t="s">
        <v>224</v>
      </c>
    </row>
    <row r="17" ht="30" customHeight="1" outlineLevel="3" spans="1:53">
      <c r="A17" s="13">
        <v>5</v>
      </c>
      <c r="B17" s="13" t="s">
        <v>13</v>
      </c>
      <c r="C17" s="13" t="s">
        <v>69</v>
      </c>
      <c r="D17" s="13" t="s">
        <v>63</v>
      </c>
      <c r="E17" s="13">
        <v>1766</v>
      </c>
      <c r="F17" s="13">
        <v>1767</v>
      </c>
      <c r="G17" s="13" t="s">
        <v>63</v>
      </c>
      <c r="H17" s="13">
        <v>1782.203</v>
      </c>
      <c r="I17" s="13">
        <v>1783.203</v>
      </c>
      <c r="J17" s="13">
        <f t="shared" si="1"/>
        <v>1</v>
      </c>
      <c r="K17" s="13">
        <v>113.4880803</v>
      </c>
      <c r="L17" s="13">
        <v>27.4916246</v>
      </c>
      <c r="M17" s="13">
        <v>113.4898147</v>
      </c>
      <c r="N17" s="13">
        <v>27.48273981</v>
      </c>
      <c r="O17" s="13" t="s">
        <v>211</v>
      </c>
      <c r="P17" s="13" t="s">
        <v>70</v>
      </c>
      <c r="Q17" s="13">
        <v>12</v>
      </c>
      <c r="R17" s="13" t="s">
        <v>65</v>
      </c>
      <c r="S17" s="13" t="s">
        <v>199</v>
      </c>
      <c r="T17" s="13" t="s">
        <v>32</v>
      </c>
      <c r="U17" s="13" t="s">
        <v>200</v>
      </c>
      <c r="V17" s="13">
        <v>12</v>
      </c>
      <c r="W17" s="13">
        <v>12</v>
      </c>
      <c r="X17" s="13"/>
      <c r="Y17" s="13" t="s">
        <v>66</v>
      </c>
      <c r="Z17" s="13"/>
      <c r="AA17" s="13"/>
      <c r="AB17" s="13" t="s">
        <v>67</v>
      </c>
      <c r="AC17" s="13">
        <v>4</v>
      </c>
      <c r="AD17" s="13"/>
      <c r="AE17" s="13">
        <v>70</v>
      </c>
      <c r="AF17" s="13">
        <v>81.6</v>
      </c>
      <c r="AG17" s="13">
        <f>J17*V17*AE17*AK17*0.1</f>
        <v>84</v>
      </c>
      <c r="AH17" s="13">
        <v>2002</v>
      </c>
      <c r="AI17" s="13"/>
      <c r="AJ17" s="13">
        <v>2022</v>
      </c>
      <c r="AK17" s="13">
        <v>1</v>
      </c>
      <c r="AL17" s="13"/>
      <c r="AM17" s="23" t="s">
        <v>29</v>
      </c>
      <c r="AN17" s="26" t="s">
        <v>201</v>
      </c>
      <c r="AO17" s="26" t="s">
        <v>216</v>
      </c>
      <c r="AP17" s="13" t="s">
        <v>202</v>
      </c>
      <c r="AQ17" s="13" t="s">
        <v>225</v>
      </c>
      <c r="AR17" s="13">
        <v>2002</v>
      </c>
      <c r="AS17" s="37" t="s">
        <v>226</v>
      </c>
      <c r="AT17" s="36" t="s">
        <v>227</v>
      </c>
      <c r="AU17" s="36"/>
      <c r="AV17" s="36"/>
      <c r="AW17" s="43" t="s">
        <v>228</v>
      </c>
      <c r="AX17" s="43" t="s">
        <v>229</v>
      </c>
      <c r="AY17" s="43" t="s">
        <v>230</v>
      </c>
      <c r="AZ17" s="43" t="s">
        <v>231</v>
      </c>
      <c r="BA17" s="43"/>
    </row>
    <row r="18" ht="30" customHeight="1" outlineLevel="3" spans="1:53">
      <c r="A18" s="13">
        <v>6</v>
      </c>
      <c r="B18" s="13" t="s">
        <v>13</v>
      </c>
      <c r="C18" s="13" t="s">
        <v>69</v>
      </c>
      <c r="D18" s="13" t="s">
        <v>63</v>
      </c>
      <c r="E18" s="13">
        <v>1770</v>
      </c>
      <c r="F18" s="13">
        <v>1771</v>
      </c>
      <c r="G18" s="16" t="s">
        <v>63</v>
      </c>
      <c r="H18" s="16">
        <v>1795.445</v>
      </c>
      <c r="I18" s="16">
        <v>1796.445</v>
      </c>
      <c r="J18" s="13">
        <f t="shared" si="1"/>
        <v>1</v>
      </c>
      <c r="K18" s="13">
        <v>113.4924542</v>
      </c>
      <c r="L18" s="13">
        <v>27.45725455</v>
      </c>
      <c r="M18" s="13">
        <v>113.4894242</v>
      </c>
      <c r="N18" s="13">
        <v>27.44877222</v>
      </c>
      <c r="O18" s="13" t="s">
        <v>232</v>
      </c>
      <c r="P18" s="13" t="s">
        <v>70</v>
      </c>
      <c r="Q18" s="13">
        <v>12</v>
      </c>
      <c r="R18" s="13" t="s">
        <v>65</v>
      </c>
      <c r="S18" s="13" t="s">
        <v>199</v>
      </c>
      <c r="T18" s="13" t="s">
        <v>31</v>
      </c>
      <c r="U18" s="13" t="s">
        <v>71</v>
      </c>
      <c r="V18" s="13">
        <v>12</v>
      </c>
      <c r="W18" s="13">
        <v>12</v>
      </c>
      <c r="X18" s="13"/>
      <c r="Y18" s="13" t="s">
        <v>71</v>
      </c>
      <c r="Z18" s="13" t="s">
        <v>72</v>
      </c>
      <c r="AA18" s="13">
        <v>30</v>
      </c>
      <c r="AB18" s="13" t="s">
        <v>67</v>
      </c>
      <c r="AC18" s="13">
        <v>9</v>
      </c>
      <c r="AD18" s="13"/>
      <c r="AE18" s="13">
        <v>215</v>
      </c>
      <c r="AF18" s="13">
        <v>258</v>
      </c>
      <c r="AG18" s="13">
        <f t="shared" ref="AG18:AG24" si="2">J18*V18*AE18*AI18*0.1</f>
        <v>258</v>
      </c>
      <c r="AH18" s="13">
        <v>2002</v>
      </c>
      <c r="AI18" s="13">
        <v>1</v>
      </c>
      <c r="AJ18" s="13">
        <v>2022</v>
      </c>
      <c r="AK18" s="13"/>
      <c r="AL18" s="13"/>
      <c r="AM18" s="23" t="s">
        <v>29</v>
      </c>
      <c r="AN18" s="26" t="s">
        <v>201</v>
      </c>
      <c r="AO18" s="26" t="s">
        <v>216</v>
      </c>
      <c r="AP18" s="13" t="s">
        <v>202</v>
      </c>
      <c r="AQ18" s="13" t="s">
        <v>233</v>
      </c>
      <c r="AR18" s="13">
        <v>2002</v>
      </c>
      <c r="AS18" s="36" t="s">
        <v>234</v>
      </c>
      <c r="AT18" s="36"/>
      <c r="AU18" s="36"/>
      <c r="AV18" s="36"/>
      <c r="AW18" s="43" t="s">
        <v>235</v>
      </c>
      <c r="AX18" s="43" t="s">
        <v>236</v>
      </c>
      <c r="AY18" s="43" t="s">
        <v>237</v>
      </c>
      <c r="AZ18" s="43"/>
      <c r="BA18" s="43"/>
    </row>
    <row r="19" ht="30" customHeight="1" outlineLevel="3" spans="1:53">
      <c r="A19" s="13">
        <v>7</v>
      </c>
      <c r="B19" s="13" t="s">
        <v>13</v>
      </c>
      <c r="C19" s="13" t="s">
        <v>69</v>
      </c>
      <c r="D19" s="13" t="s">
        <v>63</v>
      </c>
      <c r="E19" s="13">
        <v>1771</v>
      </c>
      <c r="F19" s="13">
        <v>1772</v>
      </c>
      <c r="G19" s="16" t="s">
        <v>63</v>
      </c>
      <c r="H19" s="16">
        <v>1796.445</v>
      </c>
      <c r="I19" s="16">
        <v>1797.445</v>
      </c>
      <c r="J19" s="13">
        <f t="shared" si="1"/>
        <v>1</v>
      </c>
      <c r="K19" s="13">
        <v>113.4894242</v>
      </c>
      <c r="L19" s="13">
        <v>27.44877222</v>
      </c>
      <c r="M19" s="13">
        <v>113.4867917</v>
      </c>
      <c r="N19" s="13">
        <v>27.44006267</v>
      </c>
      <c r="O19" s="13" t="s">
        <v>232</v>
      </c>
      <c r="P19" s="13" t="s">
        <v>70</v>
      </c>
      <c r="Q19" s="13">
        <v>12</v>
      </c>
      <c r="R19" s="13" t="s">
        <v>65</v>
      </c>
      <c r="S19" s="13" t="s">
        <v>199</v>
      </c>
      <c r="T19" s="13" t="s">
        <v>31</v>
      </c>
      <c r="U19" s="13" t="s">
        <v>71</v>
      </c>
      <c r="V19" s="13">
        <v>12</v>
      </c>
      <c r="W19" s="13">
        <v>12</v>
      </c>
      <c r="X19" s="13"/>
      <c r="Y19" s="13" t="s">
        <v>71</v>
      </c>
      <c r="Z19" s="13" t="s">
        <v>72</v>
      </c>
      <c r="AA19" s="13">
        <v>30</v>
      </c>
      <c r="AB19" s="13" t="s">
        <v>67</v>
      </c>
      <c r="AC19" s="13">
        <v>9</v>
      </c>
      <c r="AD19" s="13"/>
      <c r="AE19" s="13">
        <v>215</v>
      </c>
      <c r="AF19" s="13">
        <v>258</v>
      </c>
      <c r="AG19" s="13">
        <f t="shared" si="2"/>
        <v>258</v>
      </c>
      <c r="AH19" s="13">
        <v>2002</v>
      </c>
      <c r="AI19" s="13">
        <v>1</v>
      </c>
      <c r="AJ19" s="13">
        <v>2022</v>
      </c>
      <c r="AK19" s="13"/>
      <c r="AL19" s="13"/>
      <c r="AM19" s="23" t="s">
        <v>29</v>
      </c>
      <c r="AN19" s="26" t="s">
        <v>201</v>
      </c>
      <c r="AO19" s="26" t="s">
        <v>216</v>
      </c>
      <c r="AP19" s="13" t="s">
        <v>202</v>
      </c>
      <c r="AQ19" s="13" t="s">
        <v>238</v>
      </c>
      <c r="AR19" s="13">
        <v>2002</v>
      </c>
      <c r="AS19" s="36" t="s">
        <v>239</v>
      </c>
      <c r="AT19" s="36" t="s">
        <v>240</v>
      </c>
      <c r="AU19" s="36"/>
      <c r="AV19" s="36"/>
      <c r="AW19" s="43" t="s">
        <v>241</v>
      </c>
      <c r="AX19" s="43" t="s">
        <v>242</v>
      </c>
      <c r="AY19" s="43" t="s">
        <v>243</v>
      </c>
      <c r="AZ19" s="43" t="s">
        <v>244</v>
      </c>
      <c r="BA19" s="43" t="s">
        <v>245</v>
      </c>
    </row>
    <row r="20" ht="30" customHeight="1" outlineLevel="3" spans="1:53">
      <c r="A20" s="13">
        <v>8</v>
      </c>
      <c r="B20" s="13" t="s">
        <v>13</v>
      </c>
      <c r="C20" s="13" t="s">
        <v>69</v>
      </c>
      <c r="D20" s="13" t="s">
        <v>63</v>
      </c>
      <c r="E20" s="13">
        <v>1772</v>
      </c>
      <c r="F20" s="13">
        <v>1773</v>
      </c>
      <c r="G20" s="16" t="s">
        <v>63</v>
      </c>
      <c r="H20" s="16">
        <v>1797.445</v>
      </c>
      <c r="I20" s="16">
        <v>1798.445</v>
      </c>
      <c r="J20" s="13">
        <f t="shared" si="1"/>
        <v>1</v>
      </c>
      <c r="K20" s="13">
        <v>113.4867917</v>
      </c>
      <c r="L20" s="13">
        <v>27.44006267</v>
      </c>
      <c r="M20" s="13">
        <v>113.4850669</v>
      </c>
      <c r="N20" s="13">
        <v>27.43155118</v>
      </c>
      <c r="O20" s="13" t="s">
        <v>232</v>
      </c>
      <c r="P20" s="13" t="s">
        <v>70</v>
      </c>
      <c r="Q20" s="13">
        <v>12</v>
      </c>
      <c r="R20" s="13" t="s">
        <v>65</v>
      </c>
      <c r="S20" s="13" t="s">
        <v>199</v>
      </c>
      <c r="T20" s="13" t="s">
        <v>31</v>
      </c>
      <c r="U20" s="13" t="s">
        <v>71</v>
      </c>
      <c r="V20" s="13">
        <v>12</v>
      </c>
      <c r="W20" s="13">
        <v>12</v>
      </c>
      <c r="X20" s="13"/>
      <c r="Y20" s="13" t="s">
        <v>71</v>
      </c>
      <c r="Z20" s="13" t="s">
        <v>72</v>
      </c>
      <c r="AA20" s="13">
        <v>30</v>
      </c>
      <c r="AB20" s="13" t="s">
        <v>67</v>
      </c>
      <c r="AC20" s="13">
        <v>9</v>
      </c>
      <c r="AD20" s="13"/>
      <c r="AE20" s="13">
        <v>215</v>
      </c>
      <c r="AF20" s="13">
        <v>258</v>
      </c>
      <c r="AG20" s="13">
        <f t="shared" si="2"/>
        <v>258</v>
      </c>
      <c r="AH20" s="13">
        <v>2002</v>
      </c>
      <c r="AI20" s="13">
        <v>1</v>
      </c>
      <c r="AJ20" s="13">
        <v>2022</v>
      </c>
      <c r="AK20" s="13"/>
      <c r="AL20" s="13"/>
      <c r="AM20" s="23" t="s">
        <v>29</v>
      </c>
      <c r="AN20" s="26" t="s">
        <v>201</v>
      </c>
      <c r="AO20" s="26" t="s">
        <v>216</v>
      </c>
      <c r="AP20" s="13" t="s">
        <v>202</v>
      </c>
      <c r="AQ20" s="13" t="s">
        <v>246</v>
      </c>
      <c r="AR20" s="13">
        <v>2002</v>
      </c>
      <c r="AS20" s="36" t="s">
        <v>247</v>
      </c>
      <c r="AT20" s="36" t="s">
        <v>248</v>
      </c>
      <c r="AU20" s="36"/>
      <c r="AV20" s="36"/>
      <c r="AW20" s="43" t="s">
        <v>249</v>
      </c>
      <c r="AX20" s="43" t="s">
        <v>250</v>
      </c>
      <c r="AY20" s="43" t="s">
        <v>251</v>
      </c>
      <c r="AZ20" s="43"/>
      <c r="BA20" s="43"/>
    </row>
    <row r="21" ht="30" customHeight="1" outlineLevel="3" spans="1:53">
      <c r="A21" s="13">
        <v>9</v>
      </c>
      <c r="B21" s="13" t="s">
        <v>13</v>
      </c>
      <c r="C21" s="13" t="s">
        <v>69</v>
      </c>
      <c r="D21" s="13" t="s">
        <v>63</v>
      </c>
      <c r="E21" s="13">
        <v>1773</v>
      </c>
      <c r="F21" s="13">
        <v>1774</v>
      </c>
      <c r="G21" s="16" t="s">
        <v>63</v>
      </c>
      <c r="H21" s="16">
        <v>1798.445</v>
      </c>
      <c r="I21" s="16">
        <v>1799.445</v>
      </c>
      <c r="J21" s="13">
        <f t="shared" si="1"/>
        <v>1</v>
      </c>
      <c r="K21" s="13">
        <v>113.4850669</v>
      </c>
      <c r="L21" s="13">
        <v>27.43155118</v>
      </c>
      <c r="M21" s="13">
        <v>113.4784621</v>
      </c>
      <c r="N21" s="13">
        <v>27.42475384</v>
      </c>
      <c r="O21" s="13" t="s">
        <v>232</v>
      </c>
      <c r="P21" s="13" t="s">
        <v>70</v>
      </c>
      <c r="Q21" s="13">
        <v>12</v>
      </c>
      <c r="R21" s="13" t="s">
        <v>65</v>
      </c>
      <c r="S21" s="13" t="s">
        <v>199</v>
      </c>
      <c r="T21" s="13" t="s">
        <v>31</v>
      </c>
      <c r="U21" s="13" t="s">
        <v>71</v>
      </c>
      <c r="V21" s="13">
        <v>12</v>
      </c>
      <c r="W21" s="13">
        <v>12</v>
      </c>
      <c r="X21" s="13"/>
      <c r="Y21" s="13" t="s">
        <v>71</v>
      </c>
      <c r="Z21" s="13" t="s">
        <v>72</v>
      </c>
      <c r="AA21" s="13">
        <v>30</v>
      </c>
      <c r="AB21" s="13" t="s">
        <v>67</v>
      </c>
      <c r="AC21" s="13">
        <v>9</v>
      </c>
      <c r="AD21" s="13"/>
      <c r="AE21" s="13">
        <v>215</v>
      </c>
      <c r="AF21" s="13">
        <v>258</v>
      </c>
      <c r="AG21" s="13">
        <f t="shared" si="2"/>
        <v>258</v>
      </c>
      <c r="AH21" s="13">
        <v>2002</v>
      </c>
      <c r="AI21" s="13">
        <v>1</v>
      </c>
      <c r="AJ21" s="13">
        <v>2022</v>
      </c>
      <c r="AK21" s="13"/>
      <c r="AL21" s="13"/>
      <c r="AM21" s="23" t="s">
        <v>29</v>
      </c>
      <c r="AN21" s="26" t="s">
        <v>201</v>
      </c>
      <c r="AO21" s="26" t="s">
        <v>216</v>
      </c>
      <c r="AP21" s="13" t="s">
        <v>202</v>
      </c>
      <c r="AQ21" s="13" t="s">
        <v>252</v>
      </c>
      <c r="AR21" s="13">
        <v>2002</v>
      </c>
      <c r="AS21" s="37" t="s">
        <v>253</v>
      </c>
      <c r="AT21" s="37"/>
      <c r="AU21" s="36"/>
      <c r="AV21" s="36"/>
      <c r="AW21" s="43" t="s">
        <v>254</v>
      </c>
      <c r="AX21" s="43" t="s">
        <v>255</v>
      </c>
      <c r="AY21" s="43"/>
      <c r="AZ21" s="43"/>
      <c r="BA21" s="43"/>
    </row>
    <row r="22" ht="30" customHeight="1" outlineLevel="3" spans="1:54">
      <c r="A22" s="13">
        <v>10</v>
      </c>
      <c r="B22" s="13" t="s">
        <v>13</v>
      </c>
      <c r="C22" s="13" t="s">
        <v>73</v>
      </c>
      <c r="D22" s="13" t="s">
        <v>63</v>
      </c>
      <c r="E22" s="13">
        <v>1785</v>
      </c>
      <c r="F22" s="13">
        <v>1786</v>
      </c>
      <c r="G22" s="13" t="s">
        <v>63</v>
      </c>
      <c r="H22" s="13">
        <v>1811.235</v>
      </c>
      <c r="I22" s="13">
        <v>1812.235</v>
      </c>
      <c r="J22" s="13">
        <f t="shared" si="1"/>
        <v>1</v>
      </c>
      <c r="K22" s="13">
        <v>113.39128876</v>
      </c>
      <c r="L22" s="13">
        <v>27.01836395</v>
      </c>
      <c r="M22" s="13">
        <v>113.39128876</v>
      </c>
      <c r="N22" s="13">
        <v>27.01836205</v>
      </c>
      <c r="O22" s="13" t="s">
        <v>256</v>
      </c>
      <c r="P22" s="13" t="s">
        <v>70</v>
      </c>
      <c r="Q22" s="13">
        <v>12</v>
      </c>
      <c r="R22" s="13" t="s">
        <v>65</v>
      </c>
      <c r="S22" s="13" t="s">
        <v>199</v>
      </c>
      <c r="T22" s="13" t="s">
        <v>31</v>
      </c>
      <c r="U22" s="13" t="s">
        <v>71</v>
      </c>
      <c r="V22" s="13">
        <v>12</v>
      </c>
      <c r="W22" s="13">
        <v>12</v>
      </c>
      <c r="X22" s="13"/>
      <c r="Y22" s="13" t="s">
        <v>71</v>
      </c>
      <c r="Z22" s="13" t="s">
        <v>72</v>
      </c>
      <c r="AA22" s="13">
        <v>30</v>
      </c>
      <c r="AB22" s="13" t="s">
        <v>67</v>
      </c>
      <c r="AC22" s="13">
        <v>9</v>
      </c>
      <c r="AD22" s="13"/>
      <c r="AE22" s="13">
        <v>215</v>
      </c>
      <c r="AF22" s="13">
        <v>258</v>
      </c>
      <c r="AG22" s="13">
        <f t="shared" si="2"/>
        <v>154.8</v>
      </c>
      <c r="AH22" s="13">
        <v>2013</v>
      </c>
      <c r="AI22" s="13">
        <v>0.6</v>
      </c>
      <c r="AJ22" s="13">
        <v>2023</v>
      </c>
      <c r="AK22" s="13"/>
      <c r="AL22" s="13"/>
      <c r="AM22" s="23" t="s">
        <v>29</v>
      </c>
      <c r="AN22" s="26" t="s">
        <v>201</v>
      </c>
      <c r="AO22" s="26" t="s">
        <v>201</v>
      </c>
      <c r="AP22" s="13" t="s">
        <v>202</v>
      </c>
      <c r="AQ22" s="13" t="s">
        <v>257</v>
      </c>
      <c r="AR22" s="13">
        <v>2013</v>
      </c>
      <c r="AS22" s="37" t="s">
        <v>258</v>
      </c>
      <c r="AT22" s="36"/>
      <c r="AU22" s="36"/>
      <c r="AV22" s="36"/>
      <c r="AW22" s="43" t="s">
        <v>259</v>
      </c>
      <c r="AX22" s="43" t="s">
        <v>260</v>
      </c>
      <c r="AY22" s="43" t="s">
        <v>261</v>
      </c>
      <c r="AZ22" s="43" t="s">
        <v>262</v>
      </c>
      <c r="BA22" s="43"/>
      <c r="BB22" s="4" t="s">
        <v>206</v>
      </c>
    </row>
    <row r="23" ht="30" customHeight="1" outlineLevel="3" spans="1:54">
      <c r="A23" s="13">
        <v>11</v>
      </c>
      <c r="B23" s="13" t="s">
        <v>13</v>
      </c>
      <c r="C23" s="13" t="s">
        <v>73</v>
      </c>
      <c r="D23" s="13" t="s">
        <v>63</v>
      </c>
      <c r="E23" s="13">
        <v>1795</v>
      </c>
      <c r="F23" s="13">
        <v>1796.5</v>
      </c>
      <c r="G23" s="13" t="s">
        <v>63</v>
      </c>
      <c r="H23" s="13">
        <v>1821.235</v>
      </c>
      <c r="I23" s="13">
        <v>1822.735</v>
      </c>
      <c r="J23" s="13">
        <f t="shared" si="1"/>
        <v>1.5</v>
      </c>
      <c r="K23" s="13">
        <v>113.39122772</v>
      </c>
      <c r="L23" s="13">
        <v>27.01845169</v>
      </c>
      <c r="M23" s="13">
        <v>113.39120483</v>
      </c>
      <c r="N23" s="13">
        <v>27.01844406</v>
      </c>
      <c r="O23" s="13" t="s">
        <v>256</v>
      </c>
      <c r="P23" s="13" t="s">
        <v>70</v>
      </c>
      <c r="Q23" s="13">
        <v>12</v>
      </c>
      <c r="R23" s="13" t="s">
        <v>65</v>
      </c>
      <c r="S23" s="13" t="s">
        <v>199</v>
      </c>
      <c r="T23" s="13" t="s">
        <v>31</v>
      </c>
      <c r="U23" s="13" t="s">
        <v>71</v>
      </c>
      <c r="V23" s="13">
        <v>12</v>
      </c>
      <c r="W23" s="13">
        <v>12</v>
      </c>
      <c r="X23" s="13"/>
      <c r="Y23" s="13" t="s">
        <v>71</v>
      </c>
      <c r="Z23" s="13" t="s">
        <v>72</v>
      </c>
      <c r="AA23" s="13">
        <v>30</v>
      </c>
      <c r="AB23" s="13" t="s">
        <v>67</v>
      </c>
      <c r="AC23" s="13">
        <v>9</v>
      </c>
      <c r="AD23" s="13"/>
      <c r="AE23" s="13">
        <v>215</v>
      </c>
      <c r="AF23" s="13">
        <v>387</v>
      </c>
      <c r="AG23" s="13">
        <f t="shared" si="2"/>
        <v>309.6</v>
      </c>
      <c r="AH23" s="13">
        <v>2010</v>
      </c>
      <c r="AI23" s="13">
        <v>0.8</v>
      </c>
      <c r="AJ23" s="13">
        <v>2022</v>
      </c>
      <c r="AK23" s="13"/>
      <c r="AL23" s="13"/>
      <c r="AM23" s="23" t="s">
        <v>29</v>
      </c>
      <c r="AN23" s="26" t="s">
        <v>201</v>
      </c>
      <c r="AO23" s="26" t="s">
        <v>201</v>
      </c>
      <c r="AP23" s="13" t="s">
        <v>202</v>
      </c>
      <c r="AQ23" s="13" t="s">
        <v>263</v>
      </c>
      <c r="AR23" s="13">
        <v>2010</v>
      </c>
      <c r="AS23" s="36" t="s">
        <v>264</v>
      </c>
      <c r="AT23" s="36" t="s">
        <v>265</v>
      </c>
      <c r="AU23" s="36"/>
      <c r="AV23" s="36"/>
      <c r="AW23" s="43" t="s">
        <v>266</v>
      </c>
      <c r="AX23" s="43" t="s">
        <v>267</v>
      </c>
      <c r="AY23" s="43" t="s">
        <v>268</v>
      </c>
      <c r="AZ23" s="43" t="s">
        <v>269</v>
      </c>
      <c r="BA23" s="43"/>
      <c r="BB23" s="4" t="s">
        <v>206</v>
      </c>
    </row>
    <row r="24" ht="30" customHeight="1" outlineLevel="3" spans="1:54">
      <c r="A24" s="13">
        <v>12</v>
      </c>
      <c r="B24" s="13" t="s">
        <v>13</v>
      </c>
      <c r="C24" s="13" t="s">
        <v>74</v>
      </c>
      <c r="D24" s="13" t="s">
        <v>75</v>
      </c>
      <c r="E24" s="13">
        <v>1101</v>
      </c>
      <c r="F24" s="13">
        <v>1102</v>
      </c>
      <c r="G24" s="13" t="s">
        <v>76</v>
      </c>
      <c r="H24" s="13">
        <v>17.588</v>
      </c>
      <c r="I24" s="13">
        <v>18.588</v>
      </c>
      <c r="J24" s="13">
        <f t="shared" si="1"/>
        <v>1</v>
      </c>
      <c r="K24" s="13">
        <v>113.72271188</v>
      </c>
      <c r="L24" s="13">
        <v>26.93775344</v>
      </c>
      <c r="M24" s="13">
        <v>113.71357033</v>
      </c>
      <c r="N24" s="13">
        <v>26.93482192</v>
      </c>
      <c r="O24" s="13" t="s">
        <v>270</v>
      </c>
      <c r="P24" s="13" t="s">
        <v>70</v>
      </c>
      <c r="Q24" s="13">
        <v>9</v>
      </c>
      <c r="R24" s="13" t="s">
        <v>65</v>
      </c>
      <c r="S24" s="13" t="s">
        <v>199</v>
      </c>
      <c r="T24" s="13" t="s">
        <v>31</v>
      </c>
      <c r="U24" s="13" t="s">
        <v>71</v>
      </c>
      <c r="V24" s="13">
        <v>9</v>
      </c>
      <c r="W24" s="13">
        <v>9</v>
      </c>
      <c r="X24" s="13"/>
      <c r="Y24" s="13" t="s">
        <v>71</v>
      </c>
      <c r="Z24" s="13" t="s">
        <v>72</v>
      </c>
      <c r="AA24" s="13">
        <v>30</v>
      </c>
      <c r="AB24" s="13" t="s">
        <v>67</v>
      </c>
      <c r="AC24" s="13">
        <v>9</v>
      </c>
      <c r="AD24" s="13"/>
      <c r="AE24" s="13">
        <v>215</v>
      </c>
      <c r="AF24" s="13">
        <v>174.15</v>
      </c>
      <c r="AG24" s="13">
        <f t="shared" si="2"/>
        <v>174.15</v>
      </c>
      <c r="AH24" s="13">
        <v>2017</v>
      </c>
      <c r="AI24" s="13">
        <v>0.9</v>
      </c>
      <c r="AJ24" s="13"/>
      <c r="AK24" s="13"/>
      <c r="AL24" s="13"/>
      <c r="AM24" s="23" t="s">
        <v>29</v>
      </c>
      <c r="AN24" s="26" t="s">
        <v>201</v>
      </c>
      <c r="AO24" s="26" t="s">
        <v>201</v>
      </c>
      <c r="AP24" s="13" t="s">
        <v>202</v>
      </c>
      <c r="AQ24" s="13" t="s">
        <v>271</v>
      </c>
      <c r="AR24" s="13">
        <v>1968</v>
      </c>
      <c r="AS24" s="36"/>
      <c r="AT24" s="36"/>
      <c r="AU24" s="36"/>
      <c r="AV24" s="36"/>
      <c r="AW24" s="43" t="s">
        <v>272</v>
      </c>
      <c r="AX24" s="43"/>
      <c r="AY24" s="43"/>
      <c r="AZ24" s="43"/>
      <c r="BA24" s="43"/>
      <c r="BB24" s="4" t="s">
        <v>206</v>
      </c>
    </row>
    <row r="25" ht="30" customHeight="1" outlineLevel="3" spans="1:53">
      <c r="A25" s="13">
        <v>13</v>
      </c>
      <c r="B25" s="13" t="s">
        <v>13</v>
      </c>
      <c r="C25" s="13" t="s">
        <v>74</v>
      </c>
      <c r="D25" s="13" t="s">
        <v>75</v>
      </c>
      <c r="E25" s="13">
        <v>1113</v>
      </c>
      <c r="F25" s="13">
        <v>1114</v>
      </c>
      <c r="G25" s="13" t="s">
        <v>76</v>
      </c>
      <c r="H25" s="13">
        <v>29.588</v>
      </c>
      <c r="I25" s="13">
        <v>30.588</v>
      </c>
      <c r="J25" s="13">
        <f t="shared" si="1"/>
        <v>1</v>
      </c>
      <c r="K25" s="13">
        <v>113.63199768</v>
      </c>
      <c r="L25" s="13">
        <v>26.87451896</v>
      </c>
      <c r="M25" s="13">
        <v>113.62643753</v>
      </c>
      <c r="N25" s="13">
        <v>26.86697772</v>
      </c>
      <c r="O25" s="13" t="s">
        <v>211</v>
      </c>
      <c r="P25" s="13" t="s">
        <v>70</v>
      </c>
      <c r="Q25" s="13">
        <v>9</v>
      </c>
      <c r="R25" s="13" t="s">
        <v>65</v>
      </c>
      <c r="S25" s="13" t="s">
        <v>199</v>
      </c>
      <c r="T25" s="13" t="s">
        <v>32</v>
      </c>
      <c r="U25" s="13" t="s">
        <v>200</v>
      </c>
      <c r="V25" s="13">
        <v>9</v>
      </c>
      <c r="W25" s="13">
        <v>9</v>
      </c>
      <c r="X25" s="13"/>
      <c r="Y25" s="13" t="s">
        <v>66</v>
      </c>
      <c r="Z25" s="13"/>
      <c r="AA25" s="13"/>
      <c r="AB25" s="13" t="s">
        <v>67</v>
      </c>
      <c r="AC25" s="13">
        <v>4</v>
      </c>
      <c r="AD25" s="13"/>
      <c r="AE25" s="13">
        <v>70</v>
      </c>
      <c r="AF25" s="13">
        <v>76.5</v>
      </c>
      <c r="AG25" s="13">
        <f>J25*V25*AE25*AK25*0.1</f>
        <v>63</v>
      </c>
      <c r="AH25" s="13">
        <v>2017</v>
      </c>
      <c r="AI25" s="13"/>
      <c r="AJ25" s="13"/>
      <c r="AK25" s="13">
        <v>1</v>
      </c>
      <c r="AL25" s="13"/>
      <c r="AM25" s="23" t="s">
        <v>29</v>
      </c>
      <c r="AN25" s="26" t="s">
        <v>201</v>
      </c>
      <c r="AO25" s="26" t="s">
        <v>201</v>
      </c>
      <c r="AP25" s="13" t="s">
        <v>202</v>
      </c>
      <c r="AQ25" s="13" t="s">
        <v>271</v>
      </c>
      <c r="AR25" s="13">
        <v>1968</v>
      </c>
      <c r="AS25" s="36"/>
      <c r="AT25" s="36"/>
      <c r="AU25" s="36"/>
      <c r="AV25" s="36"/>
      <c r="AW25" s="43" t="s">
        <v>272</v>
      </c>
      <c r="AX25" s="43" t="s">
        <v>273</v>
      </c>
      <c r="AY25" s="43"/>
      <c r="AZ25" s="43"/>
      <c r="BA25" s="43"/>
    </row>
    <row r="26" ht="30" customHeight="1" outlineLevel="1" spans="1:53">
      <c r="A26" s="13"/>
      <c r="B26" s="17" t="s">
        <v>77</v>
      </c>
      <c r="C26" s="16"/>
      <c r="D26" s="16"/>
      <c r="E26" s="16"/>
      <c r="F26" s="16"/>
      <c r="G26" s="16"/>
      <c r="H26" s="16"/>
      <c r="I26" s="16"/>
      <c r="J26" s="16">
        <f>SUBTOTAL(9,J28:J31)</f>
        <v>5.26299999999992</v>
      </c>
      <c r="K26" s="16"/>
      <c r="L26" s="16"/>
      <c r="M26" s="16"/>
      <c r="N26" s="16"/>
      <c r="O26" s="16"/>
      <c r="P26" s="16"/>
      <c r="Q26" s="16"/>
      <c r="R26" s="22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>
        <f>SUBTOTAL(9,AG28:AG31)</f>
        <v>552.055199999968</v>
      </c>
      <c r="AH26" s="16"/>
      <c r="AI26" s="16"/>
      <c r="AJ26" s="16"/>
      <c r="AK26" s="16"/>
      <c r="AL26" s="22"/>
      <c r="AM26" s="22"/>
      <c r="AN26" s="28"/>
      <c r="AO26" s="28"/>
      <c r="AP26" s="13"/>
      <c r="AQ26" s="13"/>
      <c r="AR26" s="13"/>
      <c r="AS26" s="38"/>
      <c r="AT26" s="38"/>
      <c r="AU26" s="38"/>
      <c r="AV26" s="38"/>
      <c r="AW26" s="44"/>
      <c r="AX26" s="44"/>
      <c r="AY26" s="44"/>
      <c r="AZ26" s="44"/>
      <c r="BA26" s="44"/>
    </row>
    <row r="27" ht="30" customHeight="1" outlineLevel="1" spans="1:53">
      <c r="A27" s="13"/>
      <c r="B27" s="15" t="s">
        <v>197</v>
      </c>
      <c r="C27" s="16"/>
      <c r="D27" s="16"/>
      <c r="E27" s="16"/>
      <c r="F27" s="16"/>
      <c r="G27" s="16"/>
      <c r="H27" s="16"/>
      <c r="I27" s="16"/>
      <c r="J27" s="16">
        <f>SUBTOTAL(9,J28)</f>
        <v>2.02499999999986</v>
      </c>
      <c r="K27" s="16"/>
      <c r="L27" s="16"/>
      <c r="M27" s="16"/>
      <c r="N27" s="16"/>
      <c r="O27" s="16"/>
      <c r="P27" s="16"/>
      <c r="Q27" s="16"/>
      <c r="R27" s="22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>
        <f>SUBTOTAL(9,AG28)</f>
        <v>485.999999999967</v>
      </c>
      <c r="AH27" s="16"/>
      <c r="AI27" s="16"/>
      <c r="AJ27" s="16"/>
      <c r="AK27" s="16"/>
      <c r="AL27" s="22"/>
      <c r="AM27" s="29"/>
      <c r="AN27" s="28"/>
      <c r="AO27" s="28"/>
      <c r="AP27" s="13"/>
      <c r="AQ27" s="13"/>
      <c r="AR27" s="13"/>
      <c r="AS27" s="38"/>
      <c r="AT27" s="38"/>
      <c r="AU27" s="38"/>
      <c r="AV27" s="38"/>
      <c r="AW27" s="44"/>
      <c r="AX27" s="44"/>
      <c r="AY27" s="44"/>
      <c r="AZ27" s="44"/>
      <c r="BA27" s="44"/>
    </row>
    <row r="28" ht="52.05" customHeight="1" outlineLevel="3" spans="1:53">
      <c r="A28" s="13">
        <v>14</v>
      </c>
      <c r="B28" s="16" t="s">
        <v>14</v>
      </c>
      <c r="C28" s="16" t="s">
        <v>81</v>
      </c>
      <c r="D28" s="16" t="s">
        <v>82</v>
      </c>
      <c r="E28" s="16">
        <v>1781.988</v>
      </c>
      <c r="F28" s="16">
        <v>1784.013</v>
      </c>
      <c r="G28" s="16" t="s">
        <v>83</v>
      </c>
      <c r="H28" s="16">
        <v>0</v>
      </c>
      <c r="I28" s="16">
        <v>0</v>
      </c>
      <c r="J28" s="16">
        <f t="shared" ref="J28:J31" si="3">F28-E28</f>
        <v>2.02499999999986</v>
      </c>
      <c r="K28" s="16">
        <v>0</v>
      </c>
      <c r="L28" s="16">
        <v>0</v>
      </c>
      <c r="M28" s="16">
        <v>0</v>
      </c>
      <c r="N28" s="16">
        <v>0</v>
      </c>
      <c r="O28" s="16" t="s">
        <v>211</v>
      </c>
      <c r="P28" s="16" t="s">
        <v>64</v>
      </c>
      <c r="Q28" s="16">
        <v>32</v>
      </c>
      <c r="R28" s="22" t="s">
        <v>84</v>
      </c>
      <c r="S28" s="16" t="s">
        <v>199</v>
      </c>
      <c r="T28" s="16" t="s">
        <v>31</v>
      </c>
      <c r="U28" s="16" t="s">
        <v>274</v>
      </c>
      <c r="V28" s="16">
        <v>24</v>
      </c>
      <c r="W28" s="16">
        <v>32</v>
      </c>
      <c r="X28" s="16"/>
      <c r="Y28" s="16"/>
      <c r="Z28" s="16"/>
      <c r="AA28" s="16"/>
      <c r="AB28" s="16" t="s">
        <v>67</v>
      </c>
      <c r="AC28" s="16">
        <v>8</v>
      </c>
      <c r="AD28" s="16"/>
      <c r="AE28" s="16">
        <v>100</v>
      </c>
      <c r="AF28" s="16"/>
      <c r="AG28" s="16">
        <f>J28*V28*AE28*AI28*0.1</f>
        <v>485.999999999967</v>
      </c>
      <c r="AH28" s="16">
        <v>2009</v>
      </c>
      <c r="AI28" s="16">
        <v>1</v>
      </c>
      <c r="AJ28" s="16"/>
      <c r="AK28" s="16"/>
      <c r="AL28" s="22" t="s">
        <v>275</v>
      </c>
      <c r="AM28" s="22" t="s">
        <v>29</v>
      </c>
      <c r="AN28" s="28" t="s">
        <v>276</v>
      </c>
      <c r="AO28" s="28" t="s">
        <v>277</v>
      </c>
      <c r="AP28" s="13" t="s">
        <v>202</v>
      </c>
      <c r="AQ28" s="13"/>
      <c r="AR28" s="13">
        <v>2009</v>
      </c>
      <c r="AS28" s="38"/>
      <c r="AT28" s="38"/>
      <c r="AU28" s="38"/>
      <c r="AV28" s="38"/>
      <c r="AW28" s="44"/>
      <c r="AX28" s="44"/>
      <c r="AY28" s="44"/>
      <c r="AZ28" s="44"/>
      <c r="BA28" s="44"/>
    </row>
    <row r="29" ht="78.9" customHeight="1" outlineLevel="1" spans="1:53">
      <c r="A29" s="13"/>
      <c r="B29" s="15" t="s">
        <v>208</v>
      </c>
      <c r="C29" s="13"/>
      <c r="D29" s="13"/>
      <c r="E29" s="13"/>
      <c r="F29" s="13"/>
      <c r="G29" s="13"/>
      <c r="H29" s="13"/>
      <c r="I29" s="13"/>
      <c r="J29" s="13">
        <f>SUBTOTAL(9,J30:J31)</f>
        <v>3.23800000000006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25"/>
      <c r="AF29" s="13"/>
      <c r="AG29" s="13">
        <f>SUBTOTAL(9,AG30:AG31)</f>
        <v>66.0552000000012</v>
      </c>
      <c r="AH29" s="13"/>
      <c r="AI29" s="13"/>
      <c r="AJ29" s="13"/>
      <c r="AK29" s="13"/>
      <c r="AL29" s="13"/>
      <c r="AM29" s="27"/>
      <c r="AN29" s="23"/>
      <c r="AO29" s="26"/>
      <c r="AP29" s="13"/>
      <c r="AQ29" s="13"/>
      <c r="AR29" s="13"/>
      <c r="AS29" s="36"/>
      <c r="AT29" s="36"/>
      <c r="AU29" s="36"/>
      <c r="AV29" s="36"/>
      <c r="AW29" s="43"/>
      <c r="AX29" s="43"/>
      <c r="AY29" s="43"/>
      <c r="AZ29" s="43"/>
      <c r="BA29" s="43"/>
    </row>
    <row r="30" ht="78.9" customHeight="1" outlineLevel="3" spans="1:54">
      <c r="A30" s="13">
        <v>15</v>
      </c>
      <c r="B30" s="13" t="s">
        <v>14</v>
      </c>
      <c r="C30" s="13" t="s">
        <v>79</v>
      </c>
      <c r="D30" s="13" t="s">
        <v>80</v>
      </c>
      <c r="E30" s="13">
        <v>1797</v>
      </c>
      <c r="F30" s="13">
        <v>1798</v>
      </c>
      <c r="G30" s="13" t="s">
        <v>80</v>
      </c>
      <c r="H30" s="13">
        <v>1703.672</v>
      </c>
      <c r="I30" s="13">
        <v>1704.672</v>
      </c>
      <c r="J30" s="13">
        <f t="shared" si="3"/>
        <v>1</v>
      </c>
      <c r="K30" s="13">
        <v>0</v>
      </c>
      <c r="L30" s="13">
        <v>0</v>
      </c>
      <c r="M30" s="13">
        <v>0</v>
      </c>
      <c r="N30" s="13">
        <v>0</v>
      </c>
      <c r="O30" s="13" t="s">
        <v>211</v>
      </c>
      <c r="P30" s="13" t="s">
        <v>70</v>
      </c>
      <c r="Q30" s="13">
        <v>12</v>
      </c>
      <c r="R30" s="13" t="s">
        <v>65</v>
      </c>
      <c r="S30" s="13" t="s">
        <v>199</v>
      </c>
      <c r="T30" s="13" t="s">
        <v>32</v>
      </c>
      <c r="U30" s="13" t="s">
        <v>200</v>
      </c>
      <c r="V30" s="13">
        <v>12</v>
      </c>
      <c r="W30" s="13">
        <v>12</v>
      </c>
      <c r="X30" s="13"/>
      <c r="Y30" s="13" t="s">
        <v>200</v>
      </c>
      <c r="Z30" s="13"/>
      <c r="AA30" s="13"/>
      <c r="AB30" s="13" t="s">
        <v>67</v>
      </c>
      <c r="AC30" s="13">
        <v>4</v>
      </c>
      <c r="AD30" s="13"/>
      <c r="AE30" s="25">
        <v>85</v>
      </c>
      <c r="AF30" s="13">
        <v>258</v>
      </c>
      <c r="AG30" s="13">
        <f>J30*V30*AE30*AK30*0.1*0.2</f>
        <v>20.4</v>
      </c>
      <c r="AH30" s="13"/>
      <c r="AI30" s="13"/>
      <c r="AJ30" s="13">
        <v>2021</v>
      </c>
      <c r="AK30" s="13">
        <v>1</v>
      </c>
      <c r="AL30" s="13" t="s">
        <v>278</v>
      </c>
      <c r="AM30" s="23" t="s">
        <v>30</v>
      </c>
      <c r="AN30" s="23" t="s">
        <v>213</v>
      </c>
      <c r="AO30" s="26" t="s">
        <v>279</v>
      </c>
      <c r="AP30" s="13" t="s">
        <v>202</v>
      </c>
      <c r="AQ30" s="13" t="s">
        <v>280</v>
      </c>
      <c r="AR30" s="13">
        <v>2009</v>
      </c>
      <c r="AS30" s="36" t="s">
        <v>281</v>
      </c>
      <c r="AT30" s="36" t="s">
        <v>282</v>
      </c>
      <c r="AU30" s="36"/>
      <c r="AV30" s="36"/>
      <c r="AW30" s="43" t="s">
        <v>283</v>
      </c>
      <c r="AX30" s="43" t="s">
        <v>284</v>
      </c>
      <c r="AY30" s="43" t="s">
        <v>285</v>
      </c>
      <c r="AZ30" s="43"/>
      <c r="BA30" s="43"/>
      <c r="BB30">
        <f>J30*V30*AE30*AK30*0.1*0.8</f>
        <v>81.6</v>
      </c>
    </row>
    <row r="31" ht="78.9" customHeight="1" outlineLevel="3" spans="1:54">
      <c r="A31" s="13">
        <v>16</v>
      </c>
      <c r="B31" s="13" t="s">
        <v>14</v>
      </c>
      <c r="C31" s="13" t="s">
        <v>79</v>
      </c>
      <c r="D31" s="13" t="s">
        <v>80</v>
      </c>
      <c r="E31" s="13">
        <v>1806</v>
      </c>
      <c r="F31" s="13">
        <v>1808.238</v>
      </c>
      <c r="G31" s="13" t="s">
        <v>80</v>
      </c>
      <c r="H31" s="13">
        <v>1712.672</v>
      </c>
      <c r="I31" s="13">
        <v>1714.91</v>
      </c>
      <c r="J31" s="13">
        <f t="shared" si="3"/>
        <v>2.23800000000006</v>
      </c>
      <c r="K31" s="13">
        <v>0</v>
      </c>
      <c r="L31" s="13">
        <v>0</v>
      </c>
      <c r="M31" s="13">
        <v>0</v>
      </c>
      <c r="N31" s="13">
        <v>0</v>
      </c>
      <c r="O31" s="13" t="s">
        <v>286</v>
      </c>
      <c r="P31" s="13" t="s">
        <v>70</v>
      </c>
      <c r="Q31" s="13">
        <v>12</v>
      </c>
      <c r="R31" s="13" t="s">
        <v>65</v>
      </c>
      <c r="S31" s="13" t="s">
        <v>199</v>
      </c>
      <c r="T31" s="13" t="s">
        <v>32</v>
      </c>
      <c r="U31" s="13" t="s">
        <v>200</v>
      </c>
      <c r="V31" s="13">
        <v>12</v>
      </c>
      <c r="W31" s="13">
        <v>12</v>
      </c>
      <c r="X31" s="13"/>
      <c r="Y31" s="13" t="s">
        <v>200</v>
      </c>
      <c r="Z31" s="13"/>
      <c r="AA31" s="13"/>
      <c r="AB31" s="13" t="s">
        <v>67</v>
      </c>
      <c r="AC31" s="13">
        <v>4</v>
      </c>
      <c r="AD31" s="13"/>
      <c r="AE31" s="25">
        <v>85</v>
      </c>
      <c r="AF31" s="13">
        <v>577.4</v>
      </c>
      <c r="AG31" s="13">
        <f>J31*V31*AE31*AK31*0.1*0.2</f>
        <v>45.6552000000012</v>
      </c>
      <c r="AH31" s="13"/>
      <c r="AI31" s="13"/>
      <c r="AJ31" s="13">
        <v>2021</v>
      </c>
      <c r="AK31" s="13">
        <v>1</v>
      </c>
      <c r="AL31" s="13" t="s">
        <v>287</v>
      </c>
      <c r="AM31" s="23" t="s">
        <v>30</v>
      </c>
      <c r="AN31" s="23" t="s">
        <v>213</v>
      </c>
      <c r="AO31" s="26" t="s">
        <v>288</v>
      </c>
      <c r="AP31" s="13" t="s">
        <v>202</v>
      </c>
      <c r="AQ31" s="13" t="s">
        <v>289</v>
      </c>
      <c r="AR31" s="13">
        <v>2008</v>
      </c>
      <c r="AS31" s="37" t="s">
        <v>290</v>
      </c>
      <c r="AT31" s="36" t="s">
        <v>291</v>
      </c>
      <c r="AU31" s="36" t="s">
        <v>292</v>
      </c>
      <c r="AV31" s="36"/>
      <c r="AW31" s="43" t="s">
        <v>293</v>
      </c>
      <c r="AX31" s="43" t="s">
        <v>294</v>
      </c>
      <c r="AY31" s="43" t="s">
        <v>295</v>
      </c>
      <c r="AZ31" s="43"/>
      <c r="BA31" s="43"/>
      <c r="BB31">
        <f>J31*V31*AE31*AK31*0.1*0.8</f>
        <v>182.620800000005</v>
      </c>
    </row>
    <row r="32" ht="30" customHeight="1" outlineLevel="1" spans="1:53">
      <c r="A32" s="13"/>
      <c r="B32" s="14" t="s">
        <v>85</v>
      </c>
      <c r="C32" s="13"/>
      <c r="D32" s="13"/>
      <c r="E32" s="13"/>
      <c r="F32" s="13"/>
      <c r="G32" s="13"/>
      <c r="H32" s="13"/>
      <c r="I32" s="13"/>
      <c r="J32" s="13">
        <f>SUBTOTAL(9,J34:J40)</f>
        <v>13.2230000000002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>
        <f>SUBTOTAL(9,AG34:AG40)</f>
        <v>743.94600000001</v>
      </c>
      <c r="AH32" s="13"/>
      <c r="AI32" s="13"/>
      <c r="AJ32" s="13"/>
      <c r="AK32" s="13"/>
      <c r="AL32" s="13"/>
      <c r="AM32" s="23"/>
      <c r="AN32" s="23"/>
      <c r="AO32" s="28"/>
      <c r="AP32" s="13"/>
      <c r="AQ32" s="13"/>
      <c r="AR32" s="13"/>
      <c r="AS32" s="36"/>
      <c r="AT32" s="37"/>
      <c r="AU32" s="36"/>
      <c r="AV32" s="36"/>
      <c r="AW32" s="43"/>
      <c r="AX32" s="43"/>
      <c r="AY32" s="43"/>
      <c r="AZ32" s="43"/>
      <c r="BA32" s="43"/>
    </row>
    <row r="33" ht="30" customHeight="1" outlineLevel="1" spans="1:53">
      <c r="A33" s="13"/>
      <c r="B33" s="15" t="s">
        <v>197</v>
      </c>
      <c r="C33" s="13"/>
      <c r="D33" s="13"/>
      <c r="E33" s="13"/>
      <c r="F33" s="13"/>
      <c r="G33" s="13"/>
      <c r="H33" s="13"/>
      <c r="I33" s="13"/>
      <c r="J33" s="13">
        <f>SUBTOTAL(9,J34:J40)</f>
        <v>13.2230000000002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>
        <f>SUBTOTAL(9,AG34:AG40)</f>
        <v>743.94600000001</v>
      </c>
      <c r="AH33" s="13"/>
      <c r="AI33" s="13"/>
      <c r="AJ33" s="13"/>
      <c r="AK33" s="13"/>
      <c r="AL33" s="13"/>
      <c r="AM33" s="27"/>
      <c r="AN33" s="23"/>
      <c r="AO33" s="28"/>
      <c r="AP33" s="13"/>
      <c r="AQ33" s="13"/>
      <c r="AR33" s="13"/>
      <c r="AS33" s="36"/>
      <c r="AT33" s="37"/>
      <c r="AU33" s="36"/>
      <c r="AV33" s="36"/>
      <c r="AW33" s="43"/>
      <c r="AX33" s="43"/>
      <c r="AY33" s="43"/>
      <c r="AZ33" s="43"/>
      <c r="BA33" s="43"/>
    </row>
    <row r="34" ht="30" customHeight="1" outlineLevel="3" spans="1:53">
      <c r="A34" s="13">
        <v>17</v>
      </c>
      <c r="B34" s="13" t="s">
        <v>15</v>
      </c>
      <c r="C34" s="13" t="s">
        <v>86</v>
      </c>
      <c r="D34" s="13" t="s">
        <v>82</v>
      </c>
      <c r="E34" s="13">
        <v>1870.002</v>
      </c>
      <c r="F34" s="13">
        <v>1872.627</v>
      </c>
      <c r="G34" s="13" t="s">
        <v>87</v>
      </c>
      <c r="H34" s="13">
        <v>22.845</v>
      </c>
      <c r="I34" s="13">
        <v>20.22</v>
      </c>
      <c r="J34" s="13">
        <f t="shared" ref="J34:J40" si="4">F34-E34</f>
        <v>2.625</v>
      </c>
      <c r="K34" s="13">
        <v>112.8569</v>
      </c>
      <c r="L34" s="13">
        <v>27.2542</v>
      </c>
      <c r="M34" s="13">
        <v>112.8755</v>
      </c>
      <c r="N34" s="13">
        <v>27.234</v>
      </c>
      <c r="O34" s="13" t="s">
        <v>286</v>
      </c>
      <c r="P34" s="13" t="s">
        <v>64</v>
      </c>
      <c r="Q34" s="13">
        <v>40</v>
      </c>
      <c r="R34" s="13" t="s">
        <v>65</v>
      </c>
      <c r="S34" s="13" t="s">
        <v>199</v>
      </c>
      <c r="T34" s="13" t="s">
        <v>32</v>
      </c>
      <c r="U34" s="13" t="s">
        <v>200</v>
      </c>
      <c r="V34" s="13">
        <v>7.5</v>
      </c>
      <c r="W34" s="13">
        <v>7.5</v>
      </c>
      <c r="X34" s="13"/>
      <c r="Y34" s="13" t="s">
        <v>66</v>
      </c>
      <c r="Z34" s="13"/>
      <c r="AA34" s="13"/>
      <c r="AB34" s="13" t="s">
        <v>67</v>
      </c>
      <c r="AC34" s="13">
        <v>4</v>
      </c>
      <c r="AD34" s="13"/>
      <c r="AE34" s="13">
        <v>70</v>
      </c>
      <c r="AF34" s="13">
        <v>133.88</v>
      </c>
      <c r="AG34" s="13">
        <f t="shared" ref="AG34:AG40" si="5">J34*V34*AE34*AK34*0.1</f>
        <v>110.25</v>
      </c>
      <c r="AH34" s="13">
        <v>1995</v>
      </c>
      <c r="AI34" s="13"/>
      <c r="AJ34" s="13">
        <v>2022</v>
      </c>
      <c r="AK34" s="13">
        <v>0.8</v>
      </c>
      <c r="AL34" s="13"/>
      <c r="AM34" s="23" t="s">
        <v>29</v>
      </c>
      <c r="AN34" s="23" t="s">
        <v>296</v>
      </c>
      <c r="AO34" s="22" t="s">
        <v>297</v>
      </c>
      <c r="AP34" s="13" t="s">
        <v>202</v>
      </c>
      <c r="AQ34" s="13" t="s">
        <v>298</v>
      </c>
      <c r="AR34" s="13">
        <v>1995</v>
      </c>
      <c r="AS34" s="36" t="s">
        <v>299</v>
      </c>
      <c r="AT34" s="37"/>
      <c r="AU34" s="36"/>
      <c r="AV34" s="36"/>
      <c r="AW34" s="43" t="s">
        <v>300</v>
      </c>
      <c r="AX34" s="43" t="s">
        <v>301</v>
      </c>
      <c r="AY34" s="43"/>
      <c r="AZ34" s="43"/>
      <c r="BA34" s="43"/>
    </row>
    <row r="35" ht="30" customHeight="1" outlineLevel="3" spans="1:53">
      <c r="A35" s="13">
        <v>18</v>
      </c>
      <c r="B35" s="13" t="s">
        <v>15</v>
      </c>
      <c r="C35" s="13" t="s">
        <v>88</v>
      </c>
      <c r="D35" s="13" t="s">
        <v>82</v>
      </c>
      <c r="E35" s="13">
        <v>1876.85</v>
      </c>
      <c r="F35" s="13">
        <v>1881</v>
      </c>
      <c r="G35" s="13" t="s">
        <v>87</v>
      </c>
      <c r="H35" s="13">
        <v>15.218</v>
      </c>
      <c r="I35" s="13">
        <v>11.068</v>
      </c>
      <c r="J35" s="13">
        <f t="shared" si="4"/>
        <v>4.15000000000009</v>
      </c>
      <c r="K35" s="13">
        <v>112.87859301</v>
      </c>
      <c r="L35" s="13">
        <v>27.20593035</v>
      </c>
      <c r="M35" s="13">
        <v>112.89145034</v>
      </c>
      <c r="N35" s="13">
        <v>27.17425767</v>
      </c>
      <c r="O35" s="13" t="s">
        <v>286</v>
      </c>
      <c r="P35" s="13" t="s">
        <v>70</v>
      </c>
      <c r="Q35" s="13">
        <v>12</v>
      </c>
      <c r="R35" s="13" t="s">
        <v>65</v>
      </c>
      <c r="S35" s="13" t="s">
        <v>199</v>
      </c>
      <c r="T35" s="13" t="s">
        <v>32</v>
      </c>
      <c r="U35" s="13" t="s">
        <v>302</v>
      </c>
      <c r="V35" s="13">
        <v>12</v>
      </c>
      <c r="W35" s="13">
        <v>12</v>
      </c>
      <c r="X35" s="13"/>
      <c r="Y35" s="13" t="s">
        <v>303</v>
      </c>
      <c r="Z35" s="13"/>
      <c r="AA35" s="13"/>
      <c r="AB35" s="13" t="s">
        <v>67</v>
      </c>
      <c r="AC35" s="13">
        <v>4</v>
      </c>
      <c r="AD35" s="13"/>
      <c r="AE35" s="13">
        <v>70</v>
      </c>
      <c r="AF35" s="13">
        <v>278.88</v>
      </c>
      <c r="AG35" s="13">
        <f t="shared" si="5"/>
        <v>278.880000000006</v>
      </c>
      <c r="AH35" s="13">
        <v>1965</v>
      </c>
      <c r="AI35" s="13"/>
      <c r="AJ35" s="13">
        <v>2022</v>
      </c>
      <c r="AK35" s="13">
        <v>0.8</v>
      </c>
      <c r="AL35" s="13"/>
      <c r="AM35" s="23" t="s">
        <v>29</v>
      </c>
      <c r="AN35" s="26" t="s">
        <v>296</v>
      </c>
      <c r="AO35" s="22" t="s">
        <v>297</v>
      </c>
      <c r="AP35" s="13" t="s">
        <v>202</v>
      </c>
      <c r="AQ35" s="13" t="s">
        <v>304</v>
      </c>
      <c r="AR35" s="13">
        <v>1965</v>
      </c>
      <c r="AS35" s="38" t="s">
        <v>305</v>
      </c>
      <c r="AT35" s="38"/>
      <c r="AU35" s="38"/>
      <c r="AV35" s="38"/>
      <c r="AW35" s="44" t="s">
        <v>306</v>
      </c>
      <c r="AX35" s="44" t="s">
        <v>307</v>
      </c>
      <c r="AY35" s="44" t="s">
        <v>308</v>
      </c>
      <c r="AZ35" s="44"/>
      <c r="BA35" s="44"/>
    </row>
    <row r="36" ht="30" customHeight="1" outlineLevel="3" spans="1:53">
      <c r="A36" s="13">
        <v>19</v>
      </c>
      <c r="B36" s="13" t="s">
        <v>15</v>
      </c>
      <c r="C36" s="13" t="s">
        <v>88</v>
      </c>
      <c r="D36" s="13" t="s">
        <v>82</v>
      </c>
      <c r="E36" s="13">
        <v>1883</v>
      </c>
      <c r="F36" s="13">
        <v>1885</v>
      </c>
      <c r="G36" s="13" t="s">
        <v>87</v>
      </c>
      <c r="H36" s="13">
        <v>9.068</v>
      </c>
      <c r="I36" s="13">
        <v>7.068</v>
      </c>
      <c r="J36" s="13">
        <f t="shared" si="4"/>
        <v>2</v>
      </c>
      <c r="K36" s="13">
        <v>112.90076833</v>
      </c>
      <c r="L36" s="13">
        <v>27.15873841</v>
      </c>
      <c r="M36" s="13">
        <v>112.91067373</v>
      </c>
      <c r="N36" s="13">
        <v>27.14341763</v>
      </c>
      <c r="O36" s="13" t="s">
        <v>286</v>
      </c>
      <c r="P36" s="13" t="s">
        <v>70</v>
      </c>
      <c r="Q36" s="13">
        <v>12</v>
      </c>
      <c r="R36" s="13" t="s">
        <v>65</v>
      </c>
      <c r="S36" s="13" t="s">
        <v>199</v>
      </c>
      <c r="T36" s="13" t="s">
        <v>32</v>
      </c>
      <c r="U36" s="13" t="s">
        <v>302</v>
      </c>
      <c r="V36" s="13">
        <v>12</v>
      </c>
      <c r="W36" s="13">
        <v>12</v>
      </c>
      <c r="X36" s="13"/>
      <c r="Y36" s="13" t="s">
        <v>303</v>
      </c>
      <c r="Z36" s="13"/>
      <c r="AA36" s="13"/>
      <c r="AB36" s="13" t="s">
        <v>67</v>
      </c>
      <c r="AC36" s="13">
        <v>4</v>
      </c>
      <c r="AD36" s="13"/>
      <c r="AE36" s="13">
        <v>70</v>
      </c>
      <c r="AF36" s="13">
        <v>168</v>
      </c>
      <c r="AG36" s="13">
        <f t="shared" si="5"/>
        <v>168</v>
      </c>
      <c r="AH36" s="13">
        <v>1965</v>
      </c>
      <c r="AI36" s="13"/>
      <c r="AJ36" s="13"/>
      <c r="AK36" s="13">
        <v>1</v>
      </c>
      <c r="AL36" s="13"/>
      <c r="AM36" s="23" t="s">
        <v>29</v>
      </c>
      <c r="AN36" s="26" t="s">
        <v>296</v>
      </c>
      <c r="AO36" s="22" t="s">
        <v>297</v>
      </c>
      <c r="AP36" s="13" t="s">
        <v>202</v>
      </c>
      <c r="AQ36" s="13"/>
      <c r="AR36" s="13">
        <v>1965</v>
      </c>
      <c r="AS36" s="39" t="s">
        <v>309</v>
      </c>
      <c r="AT36" s="38"/>
      <c r="AU36" s="38"/>
      <c r="AV36" s="38"/>
      <c r="AW36" s="44" t="s">
        <v>308</v>
      </c>
      <c r="AX36" s="44" t="s">
        <v>310</v>
      </c>
      <c r="AY36" s="44"/>
      <c r="AZ36" s="44"/>
      <c r="BA36" s="44"/>
    </row>
    <row r="37" ht="30" customHeight="1" outlineLevel="3" spans="1:53">
      <c r="A37" s="13">
        <v>20</v>
      </c>
      <c r="B37" s="13" t="s">
        <v>15</v>
      </c>
      <c r="C37" s="13" t="s">
        <v>89</v>
      </c>
      <c r="D37" s="13" t="s">
        <v>75</v>
      </c>
      <c r="E37" s="13">
        <v>1337</v>
      </c>
      <c r="F37" s="13">
        <v>1337.157</v>
      </c>
      <c r="G37" s="13" t="s">
        <v>75</v>
      </c>
      <c r="H37" s="13">
        <v>52.795</v>
      </c>
      <c r="I37" s="13">
        <v>52.952</v>
      </c>
      <c r="J37" s="13">
        <f t="shared" si="4"/>
        <v>0.156999999999925</v>
      </c>
      <c r="K37" s="13">
        <v>112.150974</v>
      </c>
      <c r="L37" s="13">
        <v>26.77965414</v>
      </c>
      <c r="M37" s="13">
        <v>112.1494875</v>
      </c>
      <c r="N37" s="13">
        <v>26.77993592</v>
      </c>
      <c r="O37" s="13" t="s">
        <v>286</v>
      </c>
      <c r="P37" s="13" t="s">
        <v>70</v>
      </c>
      <c r="Q37" s="13">
        <v>15</v>
      </c>
      <c r="R37" s="13" t="s">
        <v>65</v>
      </c>
      <c r="S37" s="13" t="s">
        <v>199</v>
      </c>
      <c r="T37" s="13" t="s">
        <v>32</v>
      </c>
      <c r="U37" s="13" t="s">
        <v>200</v>
      </c>
      <c r="V37" s="13">
        <v>7.5</v>
      </c>
      <c r="W37" s="13">
        <v>7.5</v>
      </c>
      <c r="X37" s="13"/>
      <c r="Y37" s="13" t="s">
        <v>66</v>
      </c>
      <c r="Z37" s="13"/>
      <c r="AA37" s="13"/>
      <c r="AB37" s="13" t="s">
        <v>67</v>
      </c>
      <c r="AC37" s="13">
        <v>4</v>
      </c>
      <c r="AD37" s="13"/>
      <c r="AE37" s="13">
        <v>70</v>
      </c>
      <c r="AF37" s="13">
        <v>8.01</v>
      </c>
      <c r="AG37" s="13">
        <f t="shared" si="5"/>
        <v>6.59399999999687</v>
      </c>
      <c r="AH37" s="13">
        <v>1962</v>
      </c>
      <c r="AI37" s="13"/>
      <c r="AJ37" s="13">
        <v>2022</v>
      </c>
      <c r="AK37" s="13">
        <v>0.8</v>
      </c>
      <c r="AL37" s="13"/>
      <c r="AM37" s="23" t="s">
        <v>29</v>
      </c>
      <c r="AN37" s="26" t="s">
        <v>296</v>
      </c>
      <c r="AO37" s="22" t="s">
        <v>297</v>
      </c>
      <c r="AP37" s="13" t="s">
        <v>202</v>
      </c>
      <c r="AQ37" s="13" t="s">
        <v>311</v>
      </c>
      <c r="AR37" s="13">
        <v>1962</v>
      </c>
      <c r="AS37" s="37" t="s">
        <v>312</v>
      </c>
      <c r="AT37" s="36"/>
      <c r="AU37" s="36"/>
      <c r="AV37" s="36"/>
      <c r="AW37" s="43" t="s">
        <v>313</v>
      </c>
      <c r="AX37" s="43" t="s">
        <v>314</v>
      </c>
      <c r="AY37" s="43" t="s">
        <v>315</v>
      </c>
      <c r="AZ37" s="43" t="s">
        <v>316</v>
      </c>
      <c r="BA37" s="43"/>
    </row>
    <row r="38" ht="30" customHeight="1" outlineLevel="3" spans="1:53">
      <c r="A38" s="13">
        <v>21</v>
      </c>
      <c r="B38" s="13" t="s">
        <v>15</v>
      </c>
      <c r="C38" s="13" t="s">
        <v>89</v>
      </c>
      <c r="D38" s="13" t="s">
        <v>75</v>
      </c>
      <c r="E38" s="13">
        <v>1337.157</v>
      </c>
      <c r="F38" s="13">
        <v>1338</v>
      </c>
      <c r="G38" s="13" t="s">
        <v>75</v>
      </c>
      <c r="H38" s="13">
        <v>52.952</v>
      </c>
      <c r="I38" s="13">
        <v>53.795</v>
      </c>
      <c r="J38" s="13">
        <f t="shared" si="4"/>
        <v>0.843000000000075</v>
      </c>
      <c r="K38" s="13">
        <v>112.1494875</v>
      </c>
      <c r="L38" s="13">
        <v>26.77993592</v>
      </c>
      <c r="M38" s="13">
        <v>112.141517</v>
      </c>
      <c r="N38" s="13">
        <v>26.77848906</v>
      </c>
      <c r="O38" s="13" t="s">
        <v>286</v>
      </c>
      <c r="P38" s="13" t="s">
        <v>70</v>
      </c>
      <c r="Q38" s="13">
        <v>20</v>
      </c>
      <c r="R38" s="13" t="s">
        <v>65</v>
      </c>
      <c r="S38" s="13" t="s">
        <v>199</v>
      </c>
      <c r="T38" s="13" t="s">
        <v>32</v>
      </c>
      <c r="U38" s="13" t="s">
        <v>200</v>
      </c>
      <c r="V38" s="13">
        <v>7.5</v>
      </c>
      <c r="W38" s="13">
        <v>7.5</v>
      </c>
      <c r="X38" s="13"/>
      <c r="Y38" s="13" t="s">
        <v>66</v>
      </c>
      <c r="Z38" s="13"/>
      <c r="AA38" s="13"/>
      <c r="AB38" s="13" t="s">
        <v>67</v>
      </c>
      <c r="AC38" s="13">
        <v>4</v>
      </c>
      <c r="AD38" s="13"/>
      <c r="AE38" s="13">
        <v>70</v>
      </c>
      <c r="AF38" s="13">
        <v>42.99</v>
      </c>
      <c r="AG38" s="13">
        <f t="shared" si="5"/>
        <v>35.4060000000031</v>
      </c>
      <c r="AH38" s="13">
        <v>1962</v>
      </c>
      <c r="AI38" s="13"/>
      <c r="AJ38" s="13">
        <v>2022</v>
      </c>
      <c r="AK38" s="13">
        <v>0.8</v>
      </c>
      <c r="AL38" s="13"/>
      <c r="AM38" s="23" t="s">
        <v>29</v>
      </c>
      <c r="AN38" s="26" t="s">
        <v>296</v>
      </c>
      <c r="AO38" s="22" t="s">
        <v>297</v>
      </c>
      <c r="AP38" s="13" t="s">
        <v>202</v>
      </c>
      <c r="AQ38" s="13" t="s">
        <v>317</v>
      </c>
      <c r="AR38" s="13">
        <v>1962</v>
      </c>
      <c r="AS38" s="37" t="s">
        <v>318</v>
      </c>
      <c r="AT38" s="36"/>
      <c r="AU38" s="36"/>
      <c r="AV38" s="36"/>
      <c r="AW38" s="43" t="s">
        <v>319</v>
      </c>
      <c r="AX38" s="43" t="s">
        <v>320</v>
      </c>
      <c r="AY38" s="43" t="s">
        <v>321</v>
      </c>
      <c r="AZ38" s="43" t="s">
        <v>322</v>
      </c>
      <c r="BA38" s="43"/>
    </row>
    <row r="39" ht="30" customHeight="1" outlineLevel="3" spans="1:53">
      <c r="A39" s="13">
        <v>22</v>
      </c>
      <c r="B39" s="13" t="s">
        <v>15</v>
      </c>
      <c r="C39" s="13" t="s">
        <v>89</v>
      </c>
      <c r="D39" s="13" t="s">
        <v>75</v>
      </c>
      <c r="E39" s="13">
        <v>1342</v>
      </c>
      <c r="F39" s="13">
        <v>1342.568</v>
      </c>
      <c r="G39" s="13" t="s">
        <v>75</v>
      </c>
      <c r="H39" s="13">
        <v>57.795</v>
      </c>
      <c r="I39" s="13">
        <v>58.363</v>
      </c>
      <c r="J39" s="13">
        <f t="shared" si="4"/>
        <v>0.567999999999984</v>
      </c>
      <c r="K39" s="13">
        <v>112.1027754</v>
      </c>
      <c r="L39" s="13">
        <v>26.78443176</v>
      </c>
      <c r="M39" s="13">
        <v>112.1006699</v>
      </c>
      <c r="N39" s="13">
        <v>26.78885091</v>
      </c>
      <c r="O39" s="13" t="s">
        <v>286</v>
      </c>
      <c r="P39" s="13" t="s">
        <v>70</v>
      </c>
      <c r="Q39" s="13">
        <v>20</v>
      </c>
      <c r="R39" s="13" t="s">
        <v>65</v>
      </c>
      <c r="S39" s="13" t="s">
        <v>199</v>
      </c>
      <c r="T39" s="13" t="s">
        <v>32</v>
      </c>
      <c r="U39" s="13" t="s">
        <v>200</v>
      </c>
      <c r="V39" s="13">
        <v>7.5</v>
      </c>
      <c r="W39" s="13">
        <v>7.5</v>
      </c>
      <c r="X39" s="13"/>
      <c r="Y39" s="13" t="s">
        <v>66</v>
      </c>
      <c r="Z39" s="13"/>
      <c r="AA39" s="13"/>
      <c r="AB39" s="13" t="s">
        <v>67</v>
      </c>
      <c r="AC39" s="13">
        <v>4</v>
      </c>
      <c r="AD39" s="13"/>
      <c r="AE39" s="13">
        <v>70</v>
      </c>
      <c r="AF39" s="13">
        <v>28.97</v>
      </c>
      <c r="AG39" s="13">
        <f t="shared" si="5"/>
        <v>23.8559999999993</v>
      </c>
      <c r="AH39" s="13">
        <v>1962</v>
      </c>
      <c r="AI39" s="13"/>
      <c r="AJ39" s="13">
        <v>2022</v>
      </c>
      <c r="AK39" s="13">
        <v>0.8</v>
      </c>
      <c r="AL39" s="13"/>
      <c r="AM39" s="23" t="s">
        <v>29</v>
      </c>
      <c r="AN39" s="26" t="s">
        <v>296</v>
      </c>
      <c r="AO39" s="22" t="s">
        <v>297</v>
      </c>
      <c r="AP39" s="13" t="s">
        <v>202</v>
      </c>
      <c r="AQ39" s="13" t="s">
        <v>323</v>
      </c>
      <c r="AR39" s="13">
        <v>1962</v>
      </c>
      <c r="AS39" s="37" t="s">
        <v>324</v>
      </c>
      <c r="AT39" s="37"/>
      <c r="AU39" s="36"/>
      <c r="AV39" s="36"/>
      <c r="AW39" s="43" t="s">
        <v>325</v>
      </c>
      <c r="AX39" s="43" t="s">
        <v>326</v>
      </c>
      <c r="AY39" s="43" t="s">
        <v>327</v>
      </c>
      <c r="AZ39" s="43" t="s">
        <v>328</v>
      </c>
      <c r="BA39" s="43"/>
    </row>
    <row r="40" ht="30" customHeight="1" outlineLevel="3" spans="1:53">
      <c r="A40" s="13">
        <v>23</v>
      </c>
      <c r="B40" s="13" t="s">
        <v>15</v>
      </c>
      <c r="C40" s="13" t="s">
        <v>89</v>
      </c>
      <c r="D40" s="13" t="s">
        <v>75</v>
      </c>
      <c r="E40" s="13">
        <v>1342.568</v>
      </c>
      <c r="F40" s="13">
        <v>1345.448</v>
      </c>
      <c r="G40" s="13" t="s">
        <v>75</v>
      </c>
      <c r="H40" s="13">
        <v>58.363</v>
      </c>
      <c r="I40" s="13">
        <v>61.243</v>
      </c>
      <c r="J40" s="13">
        <f t="shared" si="4"/>
        <v>2.88000000000011</v>
      </c>
      <c r="K40" s="13">
        <v>112.1006699</v>
      </c>
      <c r="L40" s="13">
        <v>26.78885091</v>
      </c>
      <c r="M40" s="13">
        <v>112.0725403</v>
      </c>
      <c r="N40" s="13">
        <v>26.79387097</v>
      </c>
      <c r="O40" s="13" t="s">
        <v>286</v>
      </c>
      <c r="P40" s="13" t="s">
        <v>70</v>
      </c>
      <c r="Q40" s="13">
        <v>30</v>
      </c>
      <c r="R40" s="13" t="s">
        <v>65</v>
      </c>
      <c r="S40" s="13" t="s">
        <v>199</v>
      </c>
      <c r="T40" s="13" t="s">
        <v>32</v>
      </c>
      <c r="U40" s="13" t="s">
        <v>200</v>
      </c>
      <c r="V40" s="13">
        <v>7.5</v>
      </c>
      <c r="W40" s="13">
        <v>7.5</v>
      </c>
      <c r="X40" s="13"/>
      <c r="Y40" s="13" t="s">
        <v>66</v>
      </c>
      <c r="Z40" s="13"/>
      <c r="AA40" s="13"/>
      <c r="AB40" s="13" t="s">
        <v>67</v>
      </c>
      <c r="AC40" s="13">
        <v>4</v>
      </c>
      <c r="AD40" s="13"/>
      <c r="AE40" s="13">
        <v>70</v>
      </c>
      <c r="AF40" s="13">
        <v>146.88</v>
      </c>
      <c r="AG40" s="13">
        <f t="shared" si="5"/>
        <v>120.960000000005</v>
      </c>
      <c r="AH40" s="13">
        <v>1962</v>
      </c>
      <c r="AI40" s="13"/>
      <c r="AJ40" s="13">
        <v>2022</v>
      </c>
      <c r="AK40" s="13">
        <v>0.8</v>
      </c>
      <c r="AL40" s="13"/>
      <c r="AM40" s="23" t="s">
        <v>29</v>
      </c>
      <c r="AN40" s="26" t="s">
        <v>296</v>
      </c>
      <c r="AO40" s="22" t="s">
        <v>297</v>
      </c>
      <c r="AP40" s="13" t="s">
        <v>202</v>
      </c>
      <c r="AQ40" s="13" t="s">
        <v>329</v>
      </c>
      <c r="AR40" s="13">
        <v>1962</v>
      </c>
      <c r="AS40" s="37" t="s">
        <v>330</v>
      </c>
      <c r="AT40" s="36" t="s">
        <v>331</v>
      </c>
      <c r="AU40" s="36"/>
      <c r="AV40" s="36"/>
      <c r="AW40" s="43" t="s">
        <v>332</v>
      </c>
      <c r="AX40" s="43" t="s">
        <v>333</v>
      </c>
      <c r="AY40" s="43" t="s">
        <v>334</v>
      </c>
      <c r="AZ40" s="43" t="s">
        <v>335</v>
      </c>
      <c r="BA40" s="43"/>
    </row>
    <row r="41" ht="30" customHeight="1" outlineLevel="1" spans="1:53">
      <c r="A41" s="13"/>
      <c r="B41" s="14" t="s">
        <v>90</v>
      </c>
      <c r="C41" s="13"/>
      <c r="D41" s="13"/>
      <c r="E41" s="13"/>
      <c r="F41" s="13"/>
      <c r="G41" s="13"/>
      <c r="H41" s="13"/>
      <c r="I41" s="13"/>
      <c r="J41" s="13">
        <f>SUBTOTAL(9,J43:J47)</f>
        <v>4.83</v>
      </c>
      <c r="K41" s="13"/>
      <c r="L41" s="13"/>
      <c r="M41" s="13"/>
      <c r="N41" s="13"/>
      <c r="O41" s="13"/>
      <c r="P41" s="13"/>
      <c r="Q41" s="13"/>
      <c r="R41" s="13"/>
      <c r="S41" s="13"/>
      <c r="T41" s="2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>
        <f>SUBTOTAL(9,AG43:AG47)</f>
        <v>534.485999999999</v>
      </c>
      <c r="AH41" s="13"/>
      <c r="AI41" s="13"/>
      <c r="AJ41" s="13"/>
      <c r="AK41" s="13"/>
      <c r="AL41" s="13"/>
      <c r="AM41" s="23"/>
      <c r="AN41" s="26"/>
      <c r="AO41" s="26"/>
      <c r="AP41" s="13"/>
      <c r="AQ41" s="13"/>
      <c r="AR41" s="13"/>
      <c r="AS41" s="36"/>
      <c r="AT41" s="36"/>
      <c r="AU41" s="36"/>
      <c r="AV41" s="36"/>
      <c r="AW41" s="43"/>
      <c r="AX41" s="43"/>
      <c r="AY41" s="43"/>
      <c r="AZ41" s="43"/>
      <c r="BA41" s="43"/>
    </row>
    <row r="42" ht="30" customHeight="1" outlineLevel="1" spans="1:53">
      <c r="A42" s="13"/>
      <c r="B42" s="15" t="s">
        <v>197</v>
      </c>
      <c r="C42" s="13"/>
      <c r="D42" s="13"/>
      <c r="E42" s="13"/>
      <c r="F42" s="13"/>
      <c r="G42" s="13"/>
      <c r="H42" s="13"/>
      <c r="I42" s="13"/>
      <c r="J42" s="13">
        <f>SUBTOTAL(9,J43:J45)</f>
        <v>3.10599999999999</v>
      </c>
      <c r="K42" s="13"/>
      <c r="L42" s="13"/>
      <c r="M42" s="13"/>
      <c r="N42" s="13"/>
      <c r="O42" s="13"/>
      <c r="P42" s="13"/>
      <c r="Q42" s="13"/>
      <c r="R42" s="13"/>
      <c r="S42" s="13"/>
      <c r="T42" s="2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>
        <f>SUBTOTAL(9,AG43:AG45)</f>
        <v>534.485999999999</v>
      </c>
      <c r="AH42" s="13"/>
      <c r="AI42" s="13"/>
      <c r="AJ42" s="13"/>
      <c r="AK42" s="13"/>
      <c r="AL42" s="13"/>
      <c r="AM42" s="27"/>
      <c r="AN42" s="26"/>
      <c r="AO42" s="26"/>
      <c r="AP42" s="13"/>
      <c r="AQ42" s="13"/>
      <c r="AR42" s="13"/>
      <c r="AS42" s="36"/>
      <c r="AT42" s="36"/>
      <c r="AU42" s="36"/>
      <c r="AV42" s="36"/>
      <c r="AW42" s="43"/>
      <c r="AX42" s="43"/>
      <c r="AY42" s="43"/>
      <c r="AZ42" s="43"/>
      <c r="BA42" s="43"/>
    </row>
    <row r="43" ht="30" customHeight="1" outlineLevel="3" spans="1:53">
      <c r="A43" s="13">
        <v>25</v>
      </c>
      <c r="B43" s="13" t="s">
        <v>17</v>
      </c>
      <c r="C43" s="13" t="s">
        <v>97</v>
      </c>
      <c r="D43" s="13" t="s">
        <v>98</v>
      </c>
      <c r="E43" s="13">
        <v>1426</v>
      </c>
      <c r="F43" s="13">
        <v>1426.187</v>
      </c>
      <c r="G43" s="13" t="s">
        <v>98</v>
      </c>
      <c r="H43" s="13">
        <v>1390.505</v>
      </c>
      <c r="I43" s="13">
        <v>1390.692</v>
      </c>
      <c r="J43" s="13">
        <f t="shared" ref="J43:J45" si="6">F43-E43</f>
        <v>0.186999999999898</v>
      </c>
      <c r="K43" s="13">
        <v>111.19633934</v>
      </c>
      <c r="L43" s="13">
        <v>27.19572324</v>
      </c>
      <c r="M43" s="13">
        <v>111.19509569</v>
      </c>
      <c r="N43" s="13">
        <v>27.19448334</v>
      </c>
      <c r="O43" s="13" t="s">
        <v>211</v>
      </c>
      <c r="P43" s="13" t="s">
        <v>70</v>
      </c>
      <c r="Q43" s="13">
        <v>12</v>
      </c>
      <c r="R43" s="13" t="s">
        <v>65</v>
      </c>
      <c r="S43" s="13" t="s">
        <v>199</v>
      </c>
      <c r="T43" s="23" t="s">
        <v>33</v>
      </c>
      <c r="U43" s="13" t="s">
        <v>100</v>
      </c>
      <c r="V43" s="13">
        <v>12</v>
      </c>
      <c r="W43" s="13">
        <v>12</v>
      </c>
      <c r="X43" s="13"/>
      <c r="Y43" s="13"/>
      <c r="Z43" s="13"/>
      <c r="AA43" s="13"/>
      <c r="AB43" s="13" t="s">
        <v>67</v>
      </c>
      <c r="AC43" s="13" t="s">
        <v>99</v>
      </c>
      <c r="AD43" s="13" t="s">
        <v>100</v>
      </c>
      <c r="AE43" s="13">
        <v>40</v>
      </c>
      <c r="AF43" s="13">
        <v>8.98</v>
      </c>
      <c r="AG43" s="13">
        <f>J43*V43*AE43*AK43*0.1</f>
        <v>8.97599999999511</v>
      </c>
      <c r="AH43" s="13">
        <v>1929</v>
      </c>
      <c r="AI43" s="13"/>
      <c r="AJ43" s="13">
        <v>2020</v>
      </c>
      <c r="AK43" s="13">
        <v>1</v>
      </c>
      <c r="AL43" s="13"/>
      <c r="AM43" s="23" t="s">
        <v>29</v>
      </c>
      <c r="AN43" s="26" t="s">
        <v>201</v>
      </c>
      <c r="AO43" s="26" t="s">
        <v>201</v>
      </c>
      <c r="AP43" s="13" t="s">
        <v>202</v>
      </c>
      <c r="AQ43" s="13" t="s">
        <v>336</v>
      </c>
      <c r="AR43" s="13">
        <v>1929</v>
      </c>
      <c r="AS43" s="36" t="s">
        <v>337</v>
      </c>
      <c r="AT43" s="36"/>
      <c r="AU43" s="36"/>
      <c r="AV43" s="36"/>
      <c r="AW43" s="43" t="s">
        <v>338</v>
      </c>
      <c r="AX43" s="43" t="s">
        <v>339</v>
      </c>
      <c r="AY43" s="43" t="s">
        <v>340</v>
      </c>
      <c r="AZ43" s="43"/>
      <c r="BA43" s="43"/>
    </row>
    <row r="44" ht="30" customHeight="1" outlineLevel="3" spans="1:53">
      <c r="A44" s="13">
        <v>26</v>
      </c>
      <c r="B44" s="13" t="s">
        <v>17</v>
      </c>
      <c r="C44" s="13" t="s">
        <v>97</v>
      </c>
      <c r="D44" s="13" t="s">
        <v>98</v>
      </c>
      <c r="E44" s="13">
        <v>1426.187</v>
      </c>
      <c r="F44" s="13">
        <v>1427</v>
      </c>
      <c r="G44" s="13" t="s">
        <v>98</v>
      </c>
      <c r="H44" s="13">
        <v>1390.692</v>
      </c>
      <c r="I44" s="13">
        <v>1391.505</v>
      </c>
      <c r="J44" s="13">
        <f t="shared" si="6"/>
        <v>0.813000000000102</v>
      </c>
      <c r="K44" s="13">
        <v>111.19509569</v>
      </c>
      <c r="L44" s="13">
        <v>27.19448334</v>
      </c>
      <c r="M44" s="13">
        <v>111.18948732</v>
      </c>
      <c r="N44" s="13">
        <v>27.18949157</v>
      </c>
      <c r="O44" s="13" t="s">
        <v>211</v>
      </c>
      <c r="P44" s="13" t="s">
        <v>70</v>
      </c>
      <c r="Q44" s="13">
        <v>12</v>
      </c>
      <c r="R44" s="13" t="s">
        <v>65</v>
      </c>
      <c r="S44" s="13" t="s">
        <v>199</v>
      </c>
      <c r="T44" s="23" t="s">
        <v>33</v>
      </c>
      <c r="U44" s="13" t="s">
        <v>100</v>
      </c>
      <c r="V44" s="13">
        <v>12</v>
      </c>
      <c r="W44" s="13">
        <v>12</v>
      </c>
      <c r="X44" s="13"/>
      <c r="Y44" s="13"/>
      <c r="Z44" s="13"/>
      <c r="AA44" s="13"/>
      <c r="AB44" s="13" t="s">
        <v>67</v>
      </c>
      <c r="AC44" s="13" t="s">
        <v>99</v>
      </c>
      <c r="AD44" s="13" t="s">
        <v>100</v>
      </c>
      <c r="AE44" s="13">
        <v>40</v>
      </c>
      <c r="AF44" s="13">
        <v>39.02</v>
      </c>
      <c r="AG44" s="13">
        <f>J44*V44*AE44*AK44*0.1</f>
        <v>39.0240000000049</v>
      </c>
      <c r="AH44" s="13">
        <v>1929</v>
      </c>
      <c r="AI44" s="13"/>
      <c r="AJ44" s="13">
        <v>2020</v>
      </c>
      <c r="AK44" s="13">
        <v>1</v>
      </c>
      <c r="AL44" s="13"/>
      <c r="AM44" s="23" t="s">
        <v>29</v>
      </c>
      <c r="AN44" s="26" t="s">
        <v>201</v>
      </c>
      <c r="AO44" s="26" t="s">
        <v>201</v>
      </c>
      <c r="AP44" s="13" t="s">
        <v>202</v>
      </c>
      <c r="AQ44" s="13" t="s">
        <v>341</v>
      </c>
      <c r="AR44" s="13">
        <v>1929</v>
      </c>
      <c r="AS44" s="36" t="s">
        <v>342</v>
      </c>
      <c r="AT44" s="36"/>
      <c r="AU44" s="36"/>
      <c r="AV44" s="36"/>
      <c r="AW44" s="43" t="s">
        <v>343</v>
      </c>
      <c r="AX44" s="43" t="s">
        <v>344</v>
      </c>
      <c r="AY44" s="43" t="s">
        <v>345</v>
      </c>
      <c r="AZ44" s="43"/>
      <c r="BA44" s="43"/>
    </row>
    <row r="45" ht="30" customHeight="1" outlineLevel="3" spans="1:53">
      <c r="A45" s="13">
        <v>27</v>
      </c>
      <c r="B45" s="13" t="s">
        <v>17</v>
      </c>
      <c r="C45" s="13" t="s">
        <v>101</v>
      </c>
      <c r="D45" s="13" t="s">
        <v>102</v>
      </c>
      <c r="E45" s="13">
        <v>1479</v>
      </c>
      <c r="F45" s="13">
        <v>1481.106</v>
      </c>
      <c r="G45" s="13" t="s">
        <v>103</v>
      </c>
      <c r="H45" s="13">
        <v>157.194</v>
      </c>
      <c r="I45" s="13">
        <v>159.3</v>
      </c>
      <c r="J45" s="13">
        <f t="shared" si="6"/>
        <v>2.10599999999999</v>
      </c>
      <c r="K45" s="13">
        <v>110.516088</v>
      </c>
      <c r="L45" s="13">
        <v>26.663171</v>
      </c>
      <c r="M45" s="13">
        <v>110.50573249</v>
      </c>
      <c r="N45" s="13">
        <v>26.64870717</v>
      </c>
      <c r="O45" s="13" t="s">
        <v>286</v>
      </c>
      <c r="P45" s="13" t="s">
        <v>70</v>
      </c>
      <c r="Q45" s="13">
        <v>11</v>
      </c>
      <c r="R45" s="13" t="s">
        <v>84</v>
      </c>
      <c r="S45" s="13" t="s">
        <v>199</v>
      </c>
      <c r="T45" s="13" t="s">
        <v>31</v>
      </c>
      <c r="U45" s="13" t="s">
        <v>346</v>
      </c>
      <c r="V45" s="13">
        <v>11</v>
      </c>
      <c r="W45" s="13">
        <v>11</v>
      </c>
      <c r="X45" s="13"/>
      <c r="Y45" s="13" t="s">
        <v>94</v>
      </c>
      <c r="Z45" s="13" t="s">
        <v>72</v>
      </c>
      <c r="AA45" s="13">
        <v>30</v>
      </c>
      <c r="AB45" s="13" t="s">
        <v>67</v>
      </c>
      <c r="AC45" s="13">
        <v>9</v>
      </c>
      <c r="AD45" s="13"/>
      <c r="AE45" s="13">
        <v>210</v>
      </c>
      <c r="AF45" s="13">
        <v>509.65</v>
      </c>
      <c r="AG45" s="13">
        <f>J45*V45*AE45*AI45*0.1</f>
        <v>486.485999999999</v>
      </c>
      <c r="AH45" s="13">
        <v>2007</v>
      </c>
      <c r="AI45" s="13">
        <v>1</v>
      </c>
      <c r="AJ45" s="13"/>
      <c r="AK45" s="13"/>
      <c r="AL45" s="13"/>
      <c r="AM45" s="23" t="s">
        <v>29</v>
      </c>
      <c r="AN45" s="26" t="s">
        <v>201</v>
      </c>
      <c r="AO45" s="26" t="s">
        <v>201</v>
      </c>
      <c r="AP45" s="13" t="s">
        <v>202</v>
      </c>
      <c r="AQ45" s="13" t="s">
        <v>347</v>
      </c>
      <c r="AR45" s="13">
        <v>2007</v>
      </c>
      <c r="AS45" s="36"/>
      <c r="AT45" s="36"/>
      <c r="AU45" s="36"/>
      <c r="AV45" s="36"/>
      <c r="AW45" s="43" t="s">
        <v>348</v>
      </c>
      <c r="AX45" s="43"/>
      <c r="AY45" s="43"/>
      <c r="AZ45" s="43"/>
      <c r="BA45" s="43"/>
    </row>
    <row r="46" ht="78.9" customHeight="1" outlineLevel="1" spans="1:53">
      <c r="A46" s="13"/>
      <c r="B46" s="15" t="s">
        <v>208</v>
      </c>
      <c r="C46" s="13"/>
      <c r="D46" s="13"/>
      <c r="E46" s="13"/>
      <c r="F46" s="13"/>
      <c r="G46" s="13"/>
      <c r="H46" s="13"/>
      <c r="I46" s="13"/>
      <c r="J46" s="13">
        <f>SUBTOTAL(9,J47)</f>
        <v>1.724</v>
      </c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>
        <f>SUBTOTAL(9,AG47)</f>
        <v>0</v>
      </c>
      <c r="AH46" s="13"/>
      <c r="AI46" s="13"/>
      <c r="AJ46" s="13"/>
      <c r="AK46" s="13"/>
      <c r="AL46" s="23"/>
      <c r="AM46" s="27"/>
      <c r="AN46" s="23"/>
      <c r="AO46" s="23"/>
      <c r="AP46" s="13"/>
      <c r="AQ46" s="13"/>
      <c r="AR46" s="13"/>
      <c r="AS46" s="37"/>
      <c r="AT46" s="36"/>
      <c r="AU46" s="36"/>
      <c r="AV46" s="36"/>
      <c r="AW46" s="43"/>
      <c r="AX46" s="43"/>
      <c r="AY46" s="43"/>
      <c r="AZ46" s="43"/>
      <c r="BA46" s="43"/>
    </row>
    <row r="47" ht="78.9" customHeight="1" outlineLevel="3" spans="1:53">
      <c r="A47" s="13">
        <v>28</v>
      </c>
      <c r="B47" s="13" t="s">
        <v>17</v>
      </c>
      <c r="C47" s="13" t="s">
        <v>91</v>
      </c>
      <c r="D47" s="13" t="s">
        <v>92</v>
      </c>
      <c r="E47" s="13">
        <v>52.113</v>
      </c>
      <c r="F47" s="13">
        <v>53.837</v>
      </c>
      <c r="G47" s="13" t="s">
        <v>93</v>
      </c>
      <c r="H47" s="13">
        <v>52.113</v>
      </c>
      <c r="I47" s="13">
        <v>53.837</v>
      </c>
      <c r="J47" s="13">
        <f t="shared" ref="J47:J63" si="7">F47-E47</f>
        <v>1.724</v>
      </c>
      <c r="K47" s="13">
        <v>110.32693532</v>
      </c>
      <c r="L47" s="13">
        <v>26.74743418</v>
      </c>
      <c r="M47" s="13">
        <v>110.30956767</v>
      </c>
      <c r="N47" s="13">
        <v>26.71889226</v>
      </c>
      <c r="O47" s="13" t="s">
        <v>286</v>
      </c>
      <c r="P47" s="13" t="s">
        <v>70</v>
      </c>
      <c r="Q47" s="13">
        <v>12</v>
      </c>
      <c r="R47" s="13" t="s">
        <v>84</v>
      </c>
      <c r="S47" s="13" t="s">
        <v>199</v>
      </c>
      <c r="T47" s="13" t="s">
        <v>31</v>
      </c>
      <c r="U47" s="13" t="s">
        <v>349</v>
      </c>
      <c r="V47" s="13">
        <v>12</v>
      </c>
      <c r="W47" s="13">
        <v>12</v>
      </c>
      <c r="X47" s="13"/>
      <c r="Y47" s="13" t="s">
        <v>94</v>
      </c>
      <c r="Z47" s="13" t="s">
        <v>95</v>
      </c>
      <c r="AA47" s="13">
        <v>10</v>
      </c>
      <c r="AB47" s="13" t="s">
        <v>67</v>
      </c>
      <c r="AC47" s="13">
        <v>5</v>
      </c>
      <c r="AD47" s="13"/>
      <c r="AE47" s="13">
        <v>180</v>
      </c>
      <c r="AF47" s="13">
        <v>444.79</v>
      </c>
      <c r="AG47" s="13">
        <v>0</v>
      </c>
      <c r="AH47" s="13">
        <v>2015</v>
      </c>
      <c r="AI47" s="13">
        <v>1</v>
      </c>
      <c r="AJ47" s="13"/>
      <c r="AK47" s="13"/>
      <c r="AL47" s="23" t="s">
        <v>350</v>
      </c>
      <c r="AM47" s="23" t="s">
        <v>30</v>
      </c>
      <c r="AN47" s="23" t="s">
        <v>213</v>
      </c>
      <c r="AO47" s="23" t="s">
        <v>351</v>
      </c>
      <c r="AP47" s="13" t="s">
        <v>202</v>
      </c>
      <c r="AQ47" s="13" t="s">
        <v>352</v>
      </c>
      <c r="AR47" s="13">
        <v>1960</v>
      </c>
      <c r="AS47" s="37" t="s">
        <v>353</v>
      </c>
      <c r="AT47" s="36"/>
      <c r="AU47" s="36"/>
      <c r="AV47" s="36"/>
      <c r="AW47" s="43"/>
      <c r="AX47" s="43"/>
      <c r="AY47" s="43"/>
      <c r="AZ47" s="43"/>
      <c r="BA47" s="43"/>
    </row>
    <row r="48" ht="30" customHeight="1" outlineLevel="1" spans="1:53">
      <c r="A48" s="13"/>
      <c r="B48" s="14" t="s">
        <v>104</v>
      </c>
      <c r="C48" s="13"/>
      <c r="D48" s="13"/>
      <c r="E48" s="13"/>
      <c r="F48" s="13"/>
      <c r="G48" s="13"/>
      <c r="H48" s="13"/>
      <c r="I48" s="13"/>
      <c r="J48" s="13">
        <f>SUBTOTAL(9,J50:J63)</f>
        <v>23.5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>
        <f>SUBTOTAL(9,AG50:AG63)</f>
        <v>3324.384</v>
      </c>
      <c r="AH48" s="13"/>
      <c r="AI48" s="13"/>
      <c r="AJ48" s="13"/>
      <c r="AK48" s="13"/>
      <c r="AL48" s="13"/>
      <c r="AM48" s="23"/>
      <c r="AN48" s="26"/>
      <c r="AO48" s="26"/>
      <c r="AP48" s="13"/>
      <c r="AQ48" s="13"/>
      <c r="AR48" s="13"/>
      <c r="AS48" s="36"/>
      <c r="AT48" s="36"/>
      <c r="AU48" s="36"/>
      <c r="AV48" s="36"/>
      <c r="AW48" s="43"/>
      <c r="AX48" s="43"/>
      <c r="AY48" s="43"/>
      <c r="AZ48" s="43"/>
      <c r="BA48" s="43"/>
    </row>
    <row r="49" ht="30" customHeight="1" outlineLevel="1" spans="1:53">
      <c r="A49" s="13"/>
      <c r="B49" s="15" t="s">
        <v>197</v>
      </c>
      <c r="C49" s="13"/>
      <c r="D49" s="13"/>
      <c r="E49" s="13"/>
      <c r="F49" s="13"/>
      <c r="G49" s="13"/>
      <c r="H49" s="13"/>
      <c r="I49" s="13"/>
      <c r="J49" s="13">
        <f>SUBTOTAL(9,J50:J63)</f>
        <v>23.5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>
        <f>SUBTOTAL(9,AG50:AG63)</f>
        <v>3324.384</v>
      </c>
      <c r="AH49" s="13"/>
      <c r="AI49" s="13"/>
      <c r="AJ49" s="13"/>
      <c r="AK49" s="13"/>
      <c r="AL49" s="13"/>
      <c r="AM49" s="27"/>
      <c r="AN49" s="26"/>
      <c r="AO49" s="26"/>
      <c r="AP49" s="13"/>
      <c r="AQ49" s="13"/>
      <c r="AR49" s="13"/>
      <c r="AS49" s="36"/>
      <c r="AT49" s="36"/>
      <c r="AU49" s="36"/>
      <c r="AV49" s="36"/>
      <c r="AW49" s="43"/>
      <c r="AX49" s="43"/>
      <c r="AY49" s="43"/>
      <c r="AZ49" s="43"/>
      <c r="BA49" s="43"/>
    </row>
    <row r="50" ht="30" customHeight="1" outlineLevel="3" spans="1:53">
      <c r="A50" s="13">
        <v>29</v>
      </c>
      <c r="B50" s="13" t="s">
        <v>18</v>
      </c>
      <c r="C50" s="13" t="s">
        <v>105</v>
      </c>
      <c r="D50" s="13" t="s">
        <v>82</v>
      </c>
      <c r="E50" s="13">
        <v>1501</v>
      </c>
      <c r="F50" s="13">
        <v>1502</v>
      </c>
      <c r="G50" s="13" t="s">
        <v>106</v>
      </c>
      <c r="H50" s="13">
        <v>143.668</v>
      </c>
      <c r="I50" s="13">
        <v>142.668</v>
      </c>
      <c r="J50" s="13">
        <f t="shared" si="7"/>
        <v>1</v>
      </c>
      <c r="K50" s="13">
        <v>112.55360413</v>
      </c>
      <c r="L50" s="13">
        <v>29.52479744</v>
      </c>
      <c r="M50" s="13">
        <v>112.55361176</v>
      </c>
      <c r="N50" s="13">
        <v>29.52475739</v>
      </c>
      <c r="O50" s="13" t="s">
        <v>211</v>
      </c>
      <c r="P50" s="13" t="s">
        <v>70</v>
      </c>
      <c r="Q50" s="13">
        <v>12</v>
      </c>
      <c r="R50" s="13" t="s">
        <v>65</v>
      </c>
      <c r="S50" s="13" t="s">
        <v>199</v>
      </c>
      <c r="T50" s="13" t="s">
        <v>32</v>
      </c>
      <c r="U50" s="13" t="s">
        <v>200</v>
      </c>
      <c r="V50" s="13">
        <v>12</v>
      </c>
      <c r="W50" s="13">
        <v>12</v>
      </c>
      <c r="X50" s="13"/>
      <c r="Y50" s="13" t="s">
        <v>66</v>
      </c>
      <c r="Z50" s="13"/>
      <c r="AA50" s="13"/>
      <c r="AB50" s="13" t="s">
        <v>67</v>
      </c>
      <c r="AC50" s="13">
        <v>4</v>
      </c>
      <c r="AD50" s="13"/>
      <c r="AE50" s="13">
        <v>70</v>
      </c>
      <c r="AF50" s="13">
        <v>102</v>
      </c>
      <c r="AG50" s="13">
        <f t="shared" ref="AG50:AG63" si="8">J50*V50*AE50*AK50*0.1</f>
        <v>84</v>
      </c>
      <c r="AH50" s="13">
        <v>2000</v>
      </c>
      <c r="AI50" s="13"/>
      <c r="AJ50" s="13"/>
      <c r="AK50" s="13">
        <v>1</v>
      </c>
      <c r="AL50" s="13"/>
      <c r="AM50" s="23" t="s">
        <v>29</v>
      </c>
      <c r="AN50" s="26" t="s">
        <v>201</v>
      </c>
      <c r="AO50" s="26" t="s">
        <v>201</v>
      </c>
      <c r="AP50" s="13" t="s">
        <v>202</v>
      </c>
      <c r="AQ50" s="13" t="s">
        <v>354</v>
      </c>
      <c r="AR50" s="13">
        <v>2000</v>
      </c>
      <c r="AS50" s="36" t="s">
        <v>355</v>
      </c>
      <c r="AT50" s="36"/>
      <c r="AU50" s="36"/>
      <c r="AV50" s="36"/>
      <c r="AW50" s="43" t="s">
        <v>356</v>
      </c>
      <c r="AX50" s="43" t="s">
        <v>357</v>
      </c>
      <c r="AY50" s="43"/>
      <c r="AZ50" s="43"/>
      <c r="BA50" s="43"/>
    </row>
    <row r="51" s="1" customFormat="1" ht="30" customHeight="1" outlineLevel="3" spans="1:53">
      <c r="A51" s="13">
        <v>30</v>
      </c>
      <c r="B51" s="16" t="s">
        <v>18</v>
      </c>
      <c r="C51" s="16" t="s">
        <v>107</v>
      </c>
      <c r="D51" s="16" t="s">
        <v>82</v>
      </c>
      <c r="E51" s="16">
        <v>1582</v>
      </c>
      <c r="F51" s="16">
        <v>1583</v>
      </c>
      <c r="G51" s="16" t="s">
        <v>108</v>
      </c>
      <c r="H51" s="16">
        <v>1.333</v>
      </c>
      <c r="I51" s="16">
        <v>2.333</v>
      </c>
      <c r="J51" s="16">
        <f t="shared" si="7"/>
        <v>1</v>
      </c>
      <c r="K51" s="16">
        <v>113.09492595</v>
      </c>
      <c r="L51" s="16">
        <v>29.12634086</v>
      </c>
      <c r="M51" s="16">
        <v>113.09432513</v>
      </c>
      <c r="N51" s="16">
        <v>29.11743056</v>
      </c>
      <c r="O51" s="16" t="s">
        <v>211</v>
      </c>
      <c r="P51" s="16" t="s">
        <v>64</v>
      </c>
      <c r="Q51" s="16">
        <v>24</v>
      </c>
      <c r="R51" s="16" t="s">
        <v>65</v>
      </c>
      <c r="S51" s="16" t="s">
        <v>199</v>
      </c>
      <c r="T51" s="16" t="s">
        <v>32</v>
      </c>
      <c r="U51" s="16" t="s">
        <v>200</v>
      </c>
      <c r="V51" s="16">
        <v>24</v>
      </c>
      <c r="W51" s="16">
        <v>24</v>
      </c>
      <c r="X51" s="16"/>
      <c r="Y51" s="16" t="s">
        <v>66</v>
      </c>
      <c r="Z51" s="16"/>
      <c r="AA51" s="16"/>
      <c r="AB51" s="16" t="s">
        <v>67</v>
      </c>
      <c r="AC51" s="16">
        <v>4</v>
      </c>
      <c r="AD51" s="16"/>
      <c r="AE51" s="16">
        <v>70</v>
      </c>
      <c r="AF51" s="16">
        <v>204</v>
      </c>
      <c r="AG51" s="16">
        <f t="shared" si="8"/>
        <v>168</v>
      </c>
      <c r="AH51" s="16">
        <v>2019</v>
      </c>
      <c r="AI51" s="16"/>
      <c r="AJ51" s="16"/>
      <c r="AK51" s="16">
        <v>1</v>
      </c>
      <c r="AL51" s="16"/>
      <c r="AM51" s="22" t="s">
        <v>29</v>
      </c>
      <c r="AN51" s="28" t="s">
        <v>276</v>
      </c>
      <c r="AO51" s="28" t="s">
        <v>276</v>
      </c>
      <c r="AP51" s="16" t="s">
        <v>202</v>
      </c>
      <c r="AQ51" s="16"/>
      <c r="AR51" s="16"/>
      <c r="AS51" s="40"/>
      <c r="AT51" s="40"/>
      <c r="AU51" s="40"/>
      <c r="AV51" s="40"/>
      <c r="AW51" s="45"/>
      <c r="AX51" s="45"/>
      <c r="AY51" s="45"/>
      <c r="AZ51" s="45"/>
      <c r="BA51" s="45"/>
    </row>
    <row r="52" ht="30" customHeight="1" outlineLevel="3" spans="1:53">
      <c r="A52" s="13">
        <v>31</v>
      </c>
      <c r="B52" s="13" t="s">
        <v>18</v>
      </c>
      <c r="C52" s="13" t="s">
        <v>107</v>
      </c>
      <c r="D52" s="13" t="s">
        <v>82</v>
      </c>
      <c r="E52" s="13">
        <v>1584.5</v>
      </c>
      <c r="F52" s="13">
        <v>1588</v>
      </c>
      <c r="G52" s="18" t="s">
        <v>108</v>
      </c>
      <c r="H52" s="18">
        <v>3.833</v>
      </c>
      <c r="I52" s="18">
        <v>7.333</v>
      </c>
      <c r="J52" s="13">
        <f t="shared" si="7"/>
        <v>3.5</v>
      </c>
      <c r="K52" s="13">
        <v>113.09680349</v>
      </c>
      <c r="L52" s="13">
        <v>29.10427164</v>
      </c>
      <c r="M52" s="13">
        <v>113.10723542</v>
      </c>
      <c r="N52" s="13">
        <v>29.07442134</v>
      </c>
      <c r="O52" s="13" t="s">
        <v>211</v>
      </c>
      <c r="P52" s="13" t="s">
        <v>64</v>
      </c>
      <c r="Q52" s="13">
        <v>24</v>
      </c>
      <c r="R52" s="13" t="s">
        <v>65</v>
      </c>
      <c r="S52" s="13" t="s">
        <v>199</v>
      </c>
      <c r="T52" s="13" t="s">
        <v>32</v>
      </c>
      <c r="U52" s="13" t="s">
        <v>200</v>
      </c>
      <c r="V52" s="13">
        <v>24</v>
      </c>
      <c r="W52" s="13">
        <v>24</v>
      </c>
      <c r="X52" s="13"/>
      <c r="Y52" s="13" t="s">
        <v>66</v>
      </c>
      <c r="Z52" s="13"/>
      <c r="AA52" s="13"/>
      <c r="AB52" s="13" t="s">
        <v>67</v>
      </c>
      <c r="AC52" s="13">
        <v>4</v>
      </c>
      <c r="AD52" s="13"/>
      <c r="AE52" s="13">
        <v>70</v>
      </c>
      <c r="AF52" s="13">
        <v>714</v>
      </c>
      <c r="AG52" s="13">
        <f t="shared" si="8"/>
        <v>588</v>
      </c>
      <c r="AH52" s="13">
        <v>2008</v>
      </c>
      <c r="AI52" s="13"/>
      <c r="AJ52" s="13"/>
      <c r="AK52" s="13">
        <v>1</v>
      </c>
      <c r="AL52" s="13"/>
      <c r="AM52" s="23" t="s">
        <v>29</v>
      </c>
      <c r="AN52" s="26" t="s">
        <v>201</v>
      </c>
      <c r="AO52" s="26" t="s">
        <v>201</v>
      </c>
      <c r="AP52" s="13" t="s">
        <v>202</v>
      </c>
      <c r="AQ52" s="13"/>
      <c r="AR52" s="13">
        <v>2008</v>
      </c>
      <c r="AS52" s="36"/>
      <c r="AT52" s="36"/>
      <c r="AU52" s="36"/>
      <c r="AV52" s="36"/>
      <c r="AW52" s="43"/>
      <c r="AX52" s="43"/>
      <c r="AY52" s="43"/>
      <c r="AZ52" s="43"/>
      <c r="BA52" s="43"/>
    </row>
    <row r="53" ht="30" customHeight="1" outlineLevel="3" spans="1:53">
      <c r="A53" s="13">
        <v>32</v>
      </c>
      <c r="B53" s="13" t="s">
        <v>18</v>
      </c>
      <c r="C53" s="13" t="s">
        <v>107</v>
      </c>
      <c r="D53" s="13" t="s">
        <v>82</v>
      </c>
      <c r="E53" s="13">
        <v>1595</v>
      </c>
      <c r="F53" s="13">
        <v>1599.304</v>
      </c>
      <c r="G53" s="18" t="s">
        <v>108</v>
      </c>
      <c r="H53" s="18">
        <v>14.333</v>
      </c>
      <c r="I53" s="18">
        <v>18.637</v>
      </c>
      <c r="J53" s="13">
        <f t="shared" si="7"/>
        <v>4.30400000000009</v>
      </c>
      <c r="K53" s="13">
        <v>113.09755843</v>
      </c>
      <c r="L53" s="13">
        <v>29.01486371</v>
      </c>
      <c r="M53" s="13">
        <v>113.11050516</v>
      </c>
      <c r="N53" s="13">
        <v>28.97857988</v>
      </c>
      <c r="O53" s="13" t="s">
        <v>211</v>
      </c>
      <c r="P53" s="13" t="s">
        <v>64</v>
      </c>
      <c r="Q53" s="13">
        <v>24</v>
      </c>
      <c r="R53" s="13" t="s">
        <v>65</v>
      </c>
      <c r="S53" s="13" t="s">
        <v>199</v>
      </c>
      <c r="T53" s="13" t="s">
        <v>32</v>
      </c>
      <c r="U53" s="13" t="s">
        <v>200</v>
      </c>
      <c r="V53" s="13">
        <v>24</v>
      </c>
      <c r="W53" s="13">
        <v>24</v>
      </c>
      <c r="X53" s="13"/>
      <c r="Y53" s="13" t="s">
        <v>66</v>
      </c>
      <c r="Z53" s="13"/>
      <c r="AA53" s="13"/>
      <c r="AB53" s="13" t="s">
        <v>67</v>
      </c>
      <c r="AC53" s="13">
        <v>4</v>
      </c>
      <c r="AD53" s="13"/>
      <c r="AE53" s="13">
        <v>70</v>
      </c>
      <c r="AF53" s="13">
        <v>878.02</v>
      </c>
      <c r="AG53" s="13">
        <f t="shared" si="8"/>
        <v>723.072000000015</v>
      </c>
      <c r="AH53" s="13">
        <v>2008</v>
      </c>
      <c r="AI53" s="13"/>
      <c r="AJ53" s="13"/>
      <c r="AK53" s="13">
        <v>1</v>
      </c>
      <c r="AL53" s="13"/>
      <c r="AM53" s="23" t="s">
        <v>29</v>
      </c>
      <c r="AN53" s="26" t="s">
        <v>201</v>
      </c>
      <c r="AO53" s="26" t="s">
        <v>201</v>
      </c>
      <c r="AP53" s="13" t="s">
        <v>202</v>
      </c>
      <c r="AQ53" s="13"/>
      <c r="AR53" s="13">
        <v>2008</v>
      </c>
      <c r="AS53" s="36"/>
      <c r="AT53" s="36"/>
      <c r="AU53" s="36"/>
      <c r="AV53" s="36"/>
      <c r="AW53" s="43"/>
      <c r="AX53" s="43"/>
      <c r="AY53" s="43"/>
      <c r="AZ53" s="43"/>
      <c r="BA53" s="43"/>
    </row>
    <row r="54" ht="30" customHeight="1" outlineLevel="3" spans="1:53">
      <c r="A54" s="13">
        <v>33</v>
      </c>
      <c r="B54" s="13" t="s">
        <v>18</v>
      </c>
      <c r="C54" s="13" t="s">
        <v>109</v>
      </c>
      <c r="D54" s="13" t="s">
        <v>82</v>
      </c>
      <c r="E54" s="13">
        <v>1599.304</v>
      </c>
      <c r="F54" s="13">
        <v>1601</v>
      </c>
      <c r="G54" s="13" t="s">
        <v>110</v>
      </c>
      <c r="H54" s="13">
        <v>127.138</v>
      </c>
      <c r="I54" s="13">
        <v>128.834</v>
      </c>
      <c r="J54" s="13">
        <f t="shared" si="7"/>
        <v>1.69599999999991</v>
      </c>
      <c r="K54" s="13">
        <v>113.11050516</v>
      </c>
      <c r="L54" s="13">
        <v>28.97857988</v>
      </c>
      <c r="M54" s="13">
        <v>113.10803905</v>
      </c>
      <c r="N54" s="13">
        <v>28.96363474</v>
      </c>
      <c r="O54" s="13" t="s">
        <v>211</v>
      </c>
      <c r="P54" s="13" t="s">
        <v>64</v>
      </c>
      <c r="Q54" s="13">
        <v>21</v>
      </c>
      <c r="R54" s="13" t="s">
        <v>65</v>
      </c>
      <c r="S54" s="13" t="s">
        <v>199</v>
      </c>
      <c r="T54" s="13" t="s">
        <v>32</v>
      </c>
      <c r="U54" s="13" t="s">
        <v>200</v>
      </c>
      <c r="V54" s="13">
        <v>21</v>
      </c>
      <c r="W54" s="13">
        <v>21</v>
      </c>
      <c r="X54" s="13"/>
      <c r="Y54" s="13" t="s">
        <v>66</v>
      </c>
      <c r="Z54" s="13"/>
      <c r="AA54" s="13"/>
      <c r="AB54" s="13" t="s">
        <v>67</v>
      </c>
      <c r="AC54" s="13">
        <v>4</v>
      </c>
      <c r="AD54" s="13"/>
      <c r="AE54" s="13">
        <v>70</v>
      </c>
      <c r="AF54" s="13">
        <v>302.74</v>
      </c>
      <c r="AG54" s="13">
        <f t="shared" si="8"/>
        <v>249.311999999987</v>
      </c>
      <c r="AH54" s="13">
        <v>2018</v>
      </c>
      <c r="AI54" s="13"/>
      <c r="AJ54" s="13"/>
      <c r="AK54" s="13">
        <v>1</v>
      </c>
      <c r="AL54" s="13"/>
      <c r="AM54" s="23" t="s">
        <v>29</v>
      </c>
      <c r="AN54" s="26" t="s">
        <v>201</v>
      </c>
      <c r="AO54" s="26" t="s">
        <v>201</v>
      </c>
      <c r="AP54" s="13" t="s">
        <v>202</v>
      </c>
      <c r="AQ54" s="13"/>
      <c r="AR54" s="13">
        <v>2018</v>
      </c>
      <c r="AS54" s="36"/>
      <c r="AT54" s="36"/>
      <c r="AU54" s="36"/>
      <c r="AV54" s="36"/>
      <c r="AW54" s="43"/>
      <c r="AX54" s="43"/>
      <c r="AY54" s="43"/>
      <c r="AZ54" s="43"/>
      <c r="BA54" s="43"/>
    </row>
    <row r="55" ht="30" customHeight="1" outlineLevel="3" spans="1:53">
      <c r="A55" s="13">
        <v>34</v>
      </c>
      <c r="B55" s="13" t="s">
        <v>18</v>
      </c>
      <c r="C55" s="13" t="s">
        <v>109</v>
      </c>
      <c r="D55" s="13" t="s">
        <v>82</v>
      </c>
      <c r="E55" s="13">
        <v>1601</v>
      </c>
      <c r="F55" s="13">
        <v>1602</v>
      </c>
      <c r="G55" s="13" t="s">
        <v>110</v>
      </c>
      <c r="H55" s="13">
        <v>128.834</v>
      </c>
      <c r="I55" s="13">
        <v>129.834</v>
      </c>
      <c r="J55" s="13">
        <f t="shared" si="7"/>
        <v>1</v>
      </c>
      <c r="K55" s="13">
        <v>113.10803905</v>
      </c>
      <c r="L55" s="13">
        <v>28.96363474</v>
      </c>
      <c r="M55" s="13">
        <v>113.10241728</v>
      </c>
      <c r="N55" s="13">
        <v>28.95609258</v>
      </c>
      <c r="O55" s="13" t="s">
        <v>211</v>
      </c>
      <c r="P55" s="13" t="s">
        <v>64</v>
      </c>
      <c r="Q55" s="13">
        <v>21</v>
      </c>
      <c r="R55" s="13" t="s">
        <v>65</v>
      </c>
      <c r="S55" s="13" t="s">
        <v>199</v>
      </c>
      <c r="T55" s="13" t="s">
        <v>32</v>
      </c>
      <c r="U55" s="13" t="s">
        <v>200</v>
      </c>
      <c r="V55" s="13">
        <v>21</v>
      </c>
      <c r="W55" s="13">
        <v>21</v>
      </c>
      <c r="X55" s="13"/>
      <c r="Y55" s="13" t="s">
        <v>66</v>
      </c>
      <c r="Z55" s="13"/>
      <c r="AA55" s="13"/>
      <c r="AB55" s="13" t="s">
        <v>67</v>
      </c>
      <c r="AC55" s="13">
        <v>4</v>
      </c>
      <c r="AD55" s="13"/>
      <c r="AE55" s="13">
        <v>70</v>
      </c>
      <c r="AF55" s="13">
        <v>178.5</v>
      </c>
      <c r="AG55" s="13">
        <f t="shared" si="8"/>
        <v>147</v>
      </c>
      <c r="AH55" s="13">
        <v>2018</v>
      </c>
      <c r="AI55" s="13"/>
      <c r="AJ55" s="13"/>
      <c r="AK55" s="13">
        <v>1</v>
      </c>
      <c r="AL55" s="13"/>
      <c r="AM55" s="23" t="s">
        <v>29</v>
      </c>
      <c r="AN55" s="26" t="s">
        <v>201</v>
      </c>
      <c r="AO55" s="26" t="s">
        <v>201</v>
      </c>
      <c r="AP55" s="13" t="s">
        <v>202</v>
      </c>
      <c r="AQ55" s="13"/>
      <c r="AR55" s="13">
        <v>2018</v>
      </c>
      <c r="AS55" s="36"/>
      <c r="AT55" s="36"/>
      <c r="AU55" s="36"/>
      <c r="AV55" s="36"/>
      <c r="AW55" s="43"/>
      <c r="AX55" s="43"/>
      <c r="AY55" s="43"/>
      <c r="AZ55" s="43"/>
      <c r="BA55" s="43"/>
    </row>
    <row r="56" ht="30" customHeight="1" outlineLevel="3" spans="1:53">
      <c r="A56" s="13">
        <v>35</v>
      </c>
      <c r="B56" s="13" t="s">
        <v>18</v>
      </c>
      <c r="C56" s="13" t="s">
        <v>109</v>
      </c>
      <c r="D56" s="13" t="s">
        <v>82</v>
      </c>
      <c r="E56" s="13">
        <v>1602</v>
      </c>
      <c r="F56" s="13">
        <v>1604</v>
      </c>
      <c r="G56" s="13" t="s">
        <v>110</v>
      </c>
      <c r="H56" s="13">
        <v>129.834</v>
      </c>
      <c r="I56" s="13">
        <v>131.834</v>
      </c>
      <c r="J56" s="13">
        <f t="shared" si="7"/>
        <v>2</v>
      </c>
      <c r="K56" s="13">
        <v>113.10241728</v>
      </c>
      <c r="L56" s="13">
        <v>28.95609258</v>
      </c>
      <c r="M56" s="13">
        <v>113.0906816</v>
      </c>
      <c r="N56" s="13">
        <v>28.94156143</v>
      </c>
      <c r="O56" s="13" t="s">
        <v>211</v>
      </c>
      <c r="P56" s="13" t="s">
        <v>64</v>
      </c>
      <c r="Q56" s="13">
        <v>21</v>
      </c>
      <c r="R56" s="13" t="s">
        <v>65</v>
      </c>
      <c r="S56" s="13" t="s">
        <v>199</v>
      </c>
      <c r="T56" s="13" t="s">
        <v>32</v>
      </c>
      <c r="U56" s="13" t="s">
        <v>200</v>
      </c>
      <c r="V56" s="13">
        <v>21</v>
      </c>
      <c r="W56" s="13">
        <v>21</v>
      </c>
      <c r="X56" s="13"/>
      <c r="Y56" s="13" t="s">
        <v>66</v>
      </c>
      <c r="Z56" s="13"/>
      <c r="AA56" s="13"/>
      <c r="AB56" s="13" t="s">
        <v>67</v>
      </c>
      <c r="AC56" s="13">
        <v>4</v>
      </c>
      <c r="AD56" s="13"/>
      <c r="AE56" s="13">
        <v>70</v>
      </c>
      <c r="AF56" s="13">
        <v>357</v>
      </c>
      <c r="AG56" s="13">
        <f t="shared" si="8"/>
        <v>294</v>
      </c>
      <c r="AH56" s="13">
        <v>2018</v>
      </c>
      <c r="AI56" s="13"/>
      <c r="AJ56" s="13"/>
      <c r="AK56" s="13">
        <v>1</v>
      </c>
      <c r="AL56" s="13"/>
      <c r="AM56" s="23" t="s">
        <v>29</v>
      </c>
      <c r="AN56" s="26" t="s">
        <v>201</v>
      </c>
      <c r="AO56" s="26" t="s">
        <v>201</v>
      </c>
      <c r="AP56" s="13" t="s">
        <v>202</v>
      </c>
      <c r="AQ56" s="13"/>
      <c r="AR56" s="13">
        <v>2018</v>
      </c>
      <c r="AS56" s="36"/>
      <c r="AT56" s="36"/>
      <c r="AU56" s="36"/>
      <c r="AV56" s="36"/>
      <c r="AW56" s="43"/>
      <c r="AX56" s="43"/>
      <c r="AY56" s="43"/>
      <c r="AZ56" s="43"/>
      <c r="BA56" s="43"/>
    </row>
    <row r="57" ht="30" customHeight="1" outlineLevel="3" spans="1:53">
      <c r="A57" s="13">
        <v>36</v>
      </c>
      <c r="B57" s="13" t="s">
        <v>18</v>
      </c>
      <c r="C57" s="13" t="s">
        <v>109</v>
      </c>
      <c r="D57" s="13" t="s">
        <v>82</v>
      </c>
      <c r="E57" s="13">
        <v>1618</v>
      </c>
      <c r="F57" s="13">
        <v>1618.524</v>
      </c>
      <c r="G57" s="13" t="s">
        <v>110</v>
      </c>
      <c r="H57" s="13">
        <v>145.834</v>
      </c>
      <c r="I57" s="13">
        <v>146.358</v>
      </c>
      <c r="J57" s="13">
        <f t="shared" si="7"/>
        <v>0.523999999999887</v>
      </c>
      <c r="K57" s="13">
        <v>113.06262908</v>
      </c>
      <c r="L57" s="13">
        <v>28.82397882</v>
      </c>
      <c r="M57" s="13">
        <v>113.05367278</v>
      </c>
      <c r="N57" s="13">
        <v>28.8260718</v>
      </c>
      <c r="O57" s="13" t="s">
        <v>211</v>
      </c>
      <c r="P57" s="13" t="s">
        <v>64</v>
      </c>
      <c r="Q57" s="13">
        <v>21</v>
      </c>
      <c r="R57" s="13" t="s">
        <v>65</v>
      </c>
      <c r="S57" s="13" t="s">
        <v>199</v>
      </c>
      <c r="T57" s="13" t="s">
        <v>32</v>
      </c>
      <c r="U57" s="13" t="s">
        <v>200</v>
      </c>
      <c r="V57" s="13">
        <v>21</v>
      </c>
      <c r="W57" s="13">
        <v>21</v>
      </c>
      <c r="X57" s="13"/>
      <c r="Y57" s="13" t="s">
        <v>66</v>
      </c>
      <c r="Z57" s="13"/>
      <c r="AA57" s="13"/>
      <c r="AB57" s="13" t="s">
        <v>67</v>
      </c>
      <c r="AC57" s="13">
        <v>4</v>
      </c>
      <c r="AD57" s="13"/>
      <c r="AE57" s="13">
        <v>70</v>
      </c>
      <c r="AF57" s="13">
        <v>93.53</v>
      </c>
      <c r="AG57" s="13">
        <f t="shared" si="8"/>
        <v>77.0279999999834</v>
      </c>
      <c r="AH57" s="13">
        <v>2018</v>
      </c>
      <c r="AI57" s="13"/>
      <c r="AJ57" s="13"/>
      <c r="AK57" s="13">
        <v>1</v>
      </c>
      <c r="AL57" s="13"/>
      <c r="AM57" s="23" t="s">
        <v>29</v>
      </c>
      <c r="AN57" s="26" t="s">
        <v>201</v>
      </c>
      <c r="AO57" s="26" t="s">
        <v>201</v>
      </c>
      <c r="AP57" s="13" t="s">
        <v>202</v>
      </c>
      <c r="AQ57" s="13"/>
      <c r="AR57" s="13">
        <v>2018</v>
      </c>
      <c r="AS57" s="36"/>
      <c r="AT57" s="36"/>
      <c r="AU57" s="36"/>
      <c r="AV57" s="36"/>
      <c r="AW57" s="43"/>
      <c r="AX57" s="43"/>
      <c r="AY57" s="43"/>
      <c r="AZ57" s="43"/>
      <c r="BA57" s="43"/>
    </row>
    <row r="58" ht="30" customHeight="1" outlineLevel="3" spans="1:53">
      <c r="A58" s="13">
        <v>37</v>
      </c>
      <c r="B58" s="13" t="s">
        <v>18</v>
      </c>
      <c r="C58" s="13" t="s">
        <v>109</v>
      </c>
      <c r="D58" s="13" t="s">
        <v>82</v>
      </c>
      <c r="E58" s="13">
        <v>1618.524</v>
      </c>
      <c r="F58" s="13">
        <v>1619</v>
      </c>
      <c r="G58" s="13" t="s">
        <v>82</v>
      </c>
      <c r="H58" s="13">
        <v>1618.524</v>
      </c>
      <c r="I58" s="13">
        <v>1619</v>
      </c>
      <c r="J58" s="13">
        <f t="shared" si="7"/>
        <v>0.476000000000113</v>
      </c>
      <c r="K58" s="13">
        <v>113.05367278</v>
      </c>
      <c r="L58" s="13">
        <v>28.8260718</v>
      </c>
      <c r="M58" s="13">
        <v>113.65327933</v>
      </c>
      <c r="N58" s="13">
        <v>28.82612829</v>
      </c>
      <c r="O58" s="13" t="s">
        <v>211</v>
      </c>
      <c r="P58" s="13" t="s">
        <v>64</v>
      </c>
      <c r="Q58" s="13">
        <v>21</v>
      </c>
      <c r="R58" s="13" t="s">
        <v>65</v>
      </c>
      <c r="S58" s="13" t="s">
        <v>199</v>
      </c>
      <c r="T58" s="13" t="s">
        <v>32</v>
      </c>
      <c r="U58" s="13" t="s">
        <v>200</v>
      </c>
      <c r="V58" s="13">
        <v>21</v>
      </c>
      <c r="W58" s="13">
        <v>21</v>
      </c>
      <c r="X58" s="13"/>
      <c r="Y58" s="13" t="s">
        <v>66</v>
      </c>
      <c r="Z58" s="13"/>
      <c r="AA58" s="13"/>
      <c r="AB58" s="13" t="s">
        <v>67</v>
      </c>
      <c r="AC58" s="13">
        <v>4</v>
      </c>
      <c r="AD58" s="13"/>
      <c r="AE58" s="13">
        <v>70</v>
      </c>
      <c r="AF58" s="13">
        <v>84.97</v>
      </c>
      <c r="AG58" s="13">
        <f t="shared" si="8"/>
        <v>69.9720000000166</v>
      </c>
      <c r="AH58" s="13">
        <v>2018</v>
      </c>
      <c r="AI58" s="13"/>
      <c r="AJ58" s="13"/>
      <c r="AK58" s="13">
        <v>1</v>
      </c>
      <c r="AL58" s="13"/>
      <c r="AM58" s="23" t="s">
        <v>29</v>
      </c>
      <c r="AN58" s="26" t="s">
        <v>201</v>
      </c>
      <c r="AO58" s="26" t="s">
        <v>201</v>
      </c>
      <c r="AP58" s="13" t="s">
        <v>202</v>
      </c>
      <c r="AQ58" s="13"/>
      <c r="AR58" s="13">
        <v>2018</v>
      </c>
      <c r="AS58" s="36"/>
      <c r="AT58" s="36"/>
      <c r="AU58" s="36"/>
      <c r="AV58" s="36"/>
      <c r="AW58" s="43"/>
      <c r="AX58" s="43"/>
      <c r="AY58" s="43"/>
      <c r="AZ58" s="43"/>
      <c r="BA58" s="43"/>
    </row>
    <row r="59" ht="30" customHeight="1" outlineLevel="3" spans="1:53">
      <c r="A59" s="13">
        <v>38</v>
      </c>
      <c r="B59" s="13" t="s">
        <v>18</v>
      </c>
      <c r="C59" s="13" t="s">
        <v>109</v>
      </c>
      <c r="D59" s="13" t="s">
        <v>82</v>
      </c>
      <c r="E59" s="13">
        <v>1623</v>
      </c>
      <c r="F59" s="13">
        <v>1625.989</v>
      </c>
      <c r="G59" s="13" t="s">
        <v>111</v>
      </c>
      <c r="H59" s="13">
        <v>147.587</v>
      </c>
      <c r="I59" s="13">
        <v>150.576</v>
      </c>
      <c r="J59" s="13">
        <f t="shared" si="7"/>
        <v>2.98900000000003</v>
      </c>
      <c r="K59" s="13">
        <v>113.04318057</v>
      </c>
      <c r="L59" s="13">
        <v>28.79991817</v>
      </c>
      <c r="M59" s="13">
        <v>113.04880197</v>
      </c>
      <c r="N59" s="13">
        <v>28.77395184</v>
      </c>
      <c r="O59" s="13" t="s">
        <v>211</v>
      </c>
      <c r="P59" s="13" t="s">
        <v>64</v>
      </c>
      <c r="Q59" s="13">
        <v>21</v>
      </c>
      <c r="R59" s="13" t="s">
        <v>65</v>
      </c>
      <c r="S59" s="13" t="s">
        <v>199</v>
      </c>
      <c r="T59" s="13" t="s">
        <v>32</v>
      </c>
      <c r="U59" s="13" t="s">
        <v>200</v>
      </c>
      <c r="V59" s="13">
        <v>21</v>
      </c>
      <c r="W59" s="13">
        <v>21</v>
      </c>
      <c r="X59" s="13"/>
      <c r="Y59" s="13" t="s">
        <v>66</v>
      </c>
      <c r="Z59" s="13"/>
      <c r="AA59" s="13"/>
      <c r="AB59" s="13" t="s">
        <v>67</v>
      </c>
      <c r="AC59" s="13">
        <v>4</v>
      </c>
      <c r="AD59" s="13"/>
      <c r="AE59" s="13">
        <v>70</v>
      </c>
      <c r="AF59" s="13">
        <v>533.54</v>
      </c>
      <c r="AG59" s="13">
        <f t="shared" si="8"/>
        <v>439.383000000005</v>
      </c>
      <c r="AH59" s="13">
        <v>2021</v>
      </c>
      <c r="AI59" s="13"/>
      <c r="AJ59" s="13"/>
      <c r="AK59" s="13">
        <v>1</v>
      </c>
      <c r="AL59" s="13"/>
      <c r="AM59" s="23" t="s">
        <v>29</v>
      </c>
      <c r="AN59" s="26" t="s">
        <v>201</v>
      </c>
      <c r="AO59" s="26" t="s">
        <v>201</v>
      </c>
      <c r="AP59" s="13" t="s">
        <v>202</v>
      </c>
      <c r="AQ59" s="13"/>
      <c r="AR59" s="13">
        <v>2018</v>
      </c>
      <c r="AS59" s="36"/>
      <c r="AT59" s="36"/>
      <c r="AU59" s="36"/>
      <c r="AV59" s="36"/>
      <c r="AW59" s="43" t="s">
        <v>358</v>
      </c>
      <c r="AX59" s="43" t="s">
        <v>359</v>
      </c>
      <c r="AY59" s="43" t="s">
        <v>360</v>
      </c>
      <c r="AZ59" s="43"/>
      <c r="BA59" s="43"/>
    </row>
    <row r="60" ht="30" customHeight="1" outlineLevel="3" spans="1:53">
      <c r="A60" s="13">
        <v>39</v>
      </c>
      <c r="B60" s="13" t="s">
        <v>18</v>
      </c>
      <c r="C60" s="13" t="s">
        <v>109</v>
      </c>
      <c r="D60" s="13" t="s">
        <v>82</v>
      </c>
      <c r="E60" s="13">
        <v>1625.989</v>
      </c>
      <c r="F60" s="13">
        <v>1626</v>
      </c>
      <c r="G60" s="13" t="s">
        <v>111</v>
      </c>
      <c r="H60" s="13">
        <v>150.576</v>
      </c>
      <c r="I60" s="13">
        <v>150.587</v>
      </c>
      <c r="J60" s="13">
        <f t="shared" si="7"/>
        <v>0.0109999999999673</v>
      </c>
      <c r="K60" s="13">
        <v>113.04880197</v>
      </c>
      <c r="L60" s="13">
        <v>28.77395184</v>
      </c>
      <c r="M60" s="13">
        <v>113.04884002</v>
      </c>
      <c r="N60" s="13">
        <v>28.77385904</v>
      </c>
      <c r="O60" s="13" t="s">
        <v>211</v>
      </c>
      <c r="P60" s="13" t="s">
        <v>64</v>
      </c>
      <c r="Q60" s="13">
        <v>21</v>
      </c>
      <c r="R60" s="13" t="s">
        <v>65</v>
      </c>
      <c r="S60" s="13" t="s">
        <v>199</v>
      </c>
      <c r="T60" s="13" t="s">
        <v>32</v>
      </c>
      <c r="U60" s="13" t="s">
        <v>200</v>
      </c>
      <c r="V60" s="13">
        <v>21</v>
      </c>
      <c r="W60" s="13">
        <v>21</v>
      </c>
      <c r="X60" s="13"/>
      <c r="Y60" s="13" t="s">
        <v>66</v>
      </c>
      <c r="Z60" s="13"/>
      <c r="AA60" s="13"/>
      <c r="AB60" s="13" t="s">
        <v>67</v>
      </c>
      <c r="AC60" s="13">
        <v>4</v>
      </c>
      <c r="AD60" s="13"/>
      <c r="AE60" s="13">
        <v>70</v>
      </c>
      <c r="AF60" s="13">
        <v>1.96</v>
      </c>
      <c r="AG60" s="13">
        <f t="shared" si="8"/>
        <v>1.61699999999519</v>
      </c>
      <c r="AH60" s="13">
        <v>2018</v>
      </c>
      <c r="AI60" s="13"/>
      <c r="AJ60" s="13"/>
      <c r="AK60" s="13">
        <v>1</v>
      </c>
      <c r="AL60" s="13" t="s">
        <v>361</v>
      </c>
      <c r="AM60" s="23" t="s">
        <v>29</v>
      </c>
      <c r="AN60" s="26" t="s">
        <v>201</v>
      </c>
      <c r="AO60" s="26" t="s">
        <v>201</v>
      </c>
      <c r="AP60" s="13" t="s">
        <v>202</v>
      </c>
      <c r="AQ60" s="13"/>
      <c r="AR60" s="13">
        <v>2018</v>
      </c>
      <c r="AS60" s="37"/>
      <c r="AT60" s="36"/>
      <c r="AU60" s="36"/>
      <c r="AV60" s="36"/>
      <c r="AW60" s="43" t="s">
        <v>362</v>
      </c>
      <c r="AX60" s="43"/>
      <c r="AY60" s="43"/>
      <c r="AZ60" s="43"/>
      <c r="BA60" s="43"/>
    </row>
    <row r="61" ht="30" customHeight="1" outlineLevel="3" spans="1:53">
      <c r="A61" s="13">
        <v>40</v>
      </c>
      <c r="B61" s="13" t="s">
        <v>18</v>
      </c>
      <c r="C61" s="13" t="s">
        <v>112</v>
      </c>
      <c r="D61" s="13" t="s">
        <v>82</v>
      </c>
      <c r="E61" s="13">
        <v>1636</v>
      </c>
      <c r="F61" s="13">
        <v>1637</v>
      </c>
      <c r="G61" s="13" t="s">
        <v>111</v>
      </c>
      <c r="H61" s="13">
        <v>160.587</v>
      </c>
      <c r="I61" s="13">
        <v>161.587</v>
      </c>
      <c r="J61" s="13">
        <f t="shared" si="7"/>
        <v>1</v>
      </c>
      <c r="K61" s="13">
        <v>112.96601809</v>
      </c>
      <c r="L61" s="13">
        <v>28.71384312</v>
      </c>
      <c r="M61" s="13">
        <v>112.9565741</v>
      </c>
      <c r="N61" s="13">
        <v>28.71019298</v>
      </c>
      <c r="O61" s="13" t="s">
        <v>198</v>
      </c>
      <c r="P61" s="13" t="s">
        <v>64</v>
      </c>
      <c r="Q61" s="13">
        <v>21</v>
      </c>
      <c r="R61" s="13" t="s">
        <v>65</v>
      </c>
      <c r="S61" s="13" t="s">
        <v>199</v>
      </c>
      <c r="T61" s="13" t="s">
        <v>32</v>
      </c>
      <c r="U61" s="13" t="s">
        <v>200</v>
      </c>
      <c r="V61" s="13">
        <v>21</v>
      </c>
      <c r="W61" s="13">
        <v>21</v>
      </c>
      <c r="X61" s="13"/>
      <c r="Y61" s="13" t="s">
        <v>66</v>
      </c>
      <c r="Z61" s="13"/>
      <c r="AA61" s="13"/>
      <c r="AB61" s="13" t="s">
        <v>67</v>
      </c>
      <c r="AC61" s="13">
        <v>4</v>
      </c>
      <c r="AD61" s="13"/>
      <c r="AE61" s="13">
        <v>70</v>
      </c>
      <c r="AF61" s="13">
        <v>178.5</v>
      </c>
      <c r="AG61" s="13">
        <f t="shared" si="8"/>
        <v>147</v>
      </c>
      <c r="AH61" s="13">
        <v>2018</v>
      </c>
      <c r="AI61" s="13"/>
      <c r="AJ61" s="13"/>
      <c r="AK61" s="13">
        <v>1</v>
      </c>
      <c r="AL61" s="13"/>
      <c r="AM61" s="23" t="s">
        <v>29</v>
      </c>
      <c r="AN61" s="26" t="s">
        <v>201</v>
      </c>
      <c r="AO61" s="26" t="s">
        <v>201</v>
      </c>
      <c r="AP61" s="13" t="s">
        <v>202</v>
      </c>
      <c r="AQ61" s="13"/>
      <c r="AR61" s="13">
        <v>2018</v>
      </c>
      <c r="AS61" s="37"/>
      <c r="AT61" s="36"/>
      <c r="AU61" s="36"/>
      <c r="AV61" s="36"/>
      <c r="AW61" s="43"/>
      <c r="AX61" s="43"/>
      <c r="AY61" s="43"/>
      <c r="AZ61" s="43"/>
      <c r="BA61" s="43"/>
    </row>
    <row r="62" ht="30" customHeight="1" outlineLevel="3" spans="1:53">
      <c r="A62" s="13">
        <v>41</v>
      </c>
      <c r="B62" s="13" t="s">
        <v>18</v>
      </c>
      <c r="C62" s="13" t="s">
        <v>112</v>
      </c>
      <c r="D62" s="13" t="s">
        <v>82</v>
      </c>
      <c r="E62" s="13">
        <v>1639</v>
      </c>
      <c r="F62" s="13">
        <v>1641</v>
      </c>
      <c r="G62" s="13" t="s">
        <v>111</v>
      </c>
      <c r="H62" s="13">
        <v>163.587</v>
      </c>
      <c r="I62" s="13">
        <v>165.587</v>
      </c>
      <c r="J62" s="13">
        <f t="shared" si="7"/>
        <v>2</v>
      </c>
      <c r="K62" s="13">
        <v>112.92748681</v>
      </c>
      <c r="L62" s="13">
        <v>28.70579962</v>
      </c>
      <c r="M62" s="13">
        <v>112.92214639</v>
      </c>
      <c r="N62" s="13">
        <v>28.69793841</v>
      </c>
      <c r="O62" s="13" t="s">
        <v>198</v>
      </c>
      <c r="P62" s="13" t="s">
        <v>64</v>
      </c>
      <c r="Q62" s="13">
        <v>15</v>
      </c>
      <c r="R62" s="13" t="s">
        <v>65</v>
      </c>
      <c r="S62" s="13" t="s">
        <v>199</v>
      </c>
      <c r="T62" s="13" t="s">
        <v>32</v>
      </c>
      <c r="U62" s="13" t="s">
        <v>200</v>
      </c>
      <c r="V62" s="13">
        <v>15</v>
      </c>
      <c r="W62" s="13">
        <v>15</v>
      </c>
      <c r="X62" s="13"/>
      <c r="Y62" s="13" t="s">
        <v>66</v>
      </c>
      <c r="Z62" s="13"/>
      <c r="AA62" s="13"/>
      <c r="AB62" s="13" t="s">
        <v>67</v>
      </c>
      <c r="AC62" s="13">
        <v>4</v>
      </c>
      <c r="AD62" s="13"/>
      <c r="AE62" s="13">
        <v>70</v>
      </c>
      <c r="AF62" s="13">
        <v>255</v>
      </c>
      <c r="AG62" s="13">
        <f t="shared" si="8"/>
        <v>210</v>
      </c>
      <c r="AH62" s="13">
        <v>2018</v>
      </c>
      <c r="AI62" s="13"/>
      <c r="AJ62" s="13"/>
      <c r="AK62" s="13">
        <v>1</v>
      </c>
      <c r="AL62" s="13"/>
      <c r="AM62" s="23" t="s">
        <v>29</v>
      </c>
      <c r="AN62" s="26" t="s">
        <v>201</v>
      </c>
      <c r="AO62" s="26" t="s">
        <v>201</v>
      </c>
      <c r="AP62" s="13" t="s">
        <v>202</v>
      </c>
      <c r="AQ62" s="13"/>
      <c r="AR62" s="13">
        <v>2018</v>
      </c>
      <c r="AS62" s="36"/>
      <c r="AT62" s="36"/>
      <c r="AU62" s="36"/>
      <c r="AV62" s="36"/>
      <c r="AW62" s="43"/>
      <c r="AX62" s="43"/>
      <c r="AY62" s="43"/>
      <c r="AZ62" s="43"/>
      <c r="BA62" s="43"/>
    </row>
    <row r="63" ht="30" customHeight="1" outlineLevel="3" spans="1:53">
      <c r="A63" s="13">
        <v>42</v>
      </c>
      <c r="B63" s="13" t="s">
        <v>18</v>
      </c>
      <c r="C63" s="13" t="s">
        <v>112</v>
      </c>
      <c r="D63" s="13" t="s">
        <v>113</v>
      </c>
      <c r="E63" s="13">
        <v>97</v>
      </c>
      <c r="F63" s="13">
        <v>99</v>
      </c>
      <c r="G63" s="13" t="s">
        <v>111</v>
      </c>
      <c r="H63" s="13">
        <v>180.84</v>
      </c>
      <c r="I63" s="13">
        <v>182.84</v>
      </c>
      <c r="J63" s="13">
        <f t="shared" si="7"/>
        <v>2</v>
      </c>
      <c r="K63" s="13">
        <v>112.77695314</v>
      </c>
      <c r="L63" s="13">
        <v>28.67857701</v>
      </c>
      <c r="M63" s="13">
        <v>112.75665633</v>
      </c>
      <c r="N63" s="13">
        <v>28.68064301</v>
      </c>
      <c r="O63" s="13" t="s">
        <v>198</v>
      </c>
      <c r="P63" s="13" t="s">
        <v>70</v>
      </c>
      <c r="Q63" s="13">
        <v>9</v>
      </c>
      <c r="R63" s="13" t="s">
        <v>65</v>
      </c>
      <c r="S63" s="13" t="s">
        <v>199</v>
      </c>
      <c r="T63" s="13" t="s">
        <v>32</v>
      </c>
      <c r="U63" s="13" t="s">
        <v>200</v>
      </c>
      <c r="V63" s="13">
        <v>9</v>
      </c>
      <c r="W63" s="13">
        <v>9</v>
      </c>
      <c r="X63" s="13"/>
      <c r="Y63" s="13" t="s">
        <v>66</v>
      </c>
      <c r="Z63" s="13"/>
      <c r="AA63" s="13"/>
      <c r="AB63" s="13" t="s">
        <v>67</v>
      </c>
      <c r="AC63" s="13">
        <v>4</v>
      </c>
      <c r="AD63" s="13"/>
      <c r="AE63" s="13">
        <v>70</v>
      </c>
      <c r="AF63" s="13">
        <v>153</v>
      </c>
      <c r="AG63" s="13">
        <f t="shared" si="8"/>
        <v>126</v>
      </c>
      <c r="AH63" s="13">
        <v>2020</v>
      </c>
      <c r="AI63" s="13"/>
      <c r="AJ63" s="13"/>
      <c r="AK63" s="13">
        <v>1</v>
      </c>
      <c r="AL63" s="13"/>
      <c r="AM63" s="23" t="s">
        <v>29</v>
      </c>
      <c r="AN63" s="26" t="s">
        <v>201</v>
      </c>
      <c r="AO63" s="26" t="s">
        <v>201</v>
      </c>
      <c r="AP63" s="13" t="s">
        <v>202</v>
      </c>
      <c r="AQ63" s="13" t="s">
        <v>363</v>
      </c>
      <c r="AR63" s="13">
        <v>2014</v>
      </c>
      <c r="AS63" s="36" t="s">
        <v>364</v>
      </c>
      <c r="AT63" s="36" t="s">
        <v>365</v>
      </c>
      <c r="AU63" s="36"/>
      <c r="AV63" s="36"/>
      <c r="AW63" s="43" t="s">
        <v>366</v>
      </c>
      <c r="AX63" s="43" t="s">
        <v>367</v>
      </c>
      <c r="AY63" s="43" t="s">
        <v>368</v>
      </c>
      <c r="AZ63" s="43"/>
      <c r="BA63" s="43"/>
    </row>
    <row r="64" ht="30" customHeight="1" outlineLevel="1" spans="1:53">
      <c r="A64" s="13"/>
      <c r="B64" s="14" t="s">
        <v>114</v>
      </c>
      <c r="C64" s="13"/>
      <c r="D64" s="13"/>
      <c r="E64" s="13"/>
      <c r="F64" s="13"/>
      <c r="G64" s="13"/>
      <c r="H64" s="13"/>
      <c r="I64" s="13"/>
      <c r="J64" s="13">
        <f>SUBTOTAL(9,J66:J73)</f>
        <v>8.65000000000009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>
        <f>SUBTOTAL(9,AG66:AG73)</f>
        <v>1429.59000000001</v>
      </c>
      <c r="AH64" s="13"/>
      <c r="AI64" s="13"/>
      <c r="AJ64" s="13"/>
      <c r="AK64" s="13"/>
      <c r="AL64" s="13"/>
      <c r="AM64" s="23"/>
      <c r="AN64" s="26"/>
      <c r="AO64" s="26"/>
      <c r="AP64" s="13"/>
      <c r="AQ64" s="13"/>
      <c r="AR64" s="13"/>
      <c r="AS64" s="36"/>
      <c r="AT64" s="36"/>
      <c r="AU64" s="36"/>
      <c r="AV64" s="36"/>
      <c r="AW64" s="43"/>
      <c r="AX64" s="43"/>
      <c r="AY64" s="43"/>
      <c r="AZ64" s="43"/>
      <c r="BA64" s="43"/>
    </row>
    <row r="65" ht="30" customHeight="1" outlineLevel="1" spans="1:53">
      <c r="A65" s="13"/>
      <c r="B65" s="15" t="s">
        <v>197</v>
      </c>
      <c r="C65" s="13"/>
      <c r="D65" s="13"/>
      <c r="E65" s="13"/>
      <c r="F65" s="13"/>
      <c r="G65" s="13"/>
      <c r="H65" s="13"/>
      <c r="I65" s="13"/>
      <c r="J65" s="13">
        <f>SUBTOTAL(9,J66:J73)</f>
        <v>8.65000000000009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>
        <f>SUBTOTAL(9,AG66:AG73)</f>
        <v>1429.59000000001</v>
      </c>
      <c r="AH65" s="13"/>
      <c r="AI65" s="13"/>
      <c r="AJ65" s="13"/>
      <c r="AK65" s="13"/>
      <c r="AL65" s="13"/>
      <c r="AM65" s="27"/>
      <c r="AN65" s="26"/>
      <c r="AO65" s="26"/>
      <c r="AP65" s="13"/>
      <c r="AQ65" s="13"/>
      <c r="AR65" s="13"/>
      <c r="AS65" s="36"/>
      <c r="AT65" s="36"/>
      <c r="AU65" s="36"/>
      <c r="AV65" s="36"/>
      <c r="AW65" s="43"/>
      <c r="AX65" s="43"/>
      <c r="AY65" s="43"/>
      <c r="AZ65" s="43"/>
      <c r="BA65" s="43"/>
    </row>
    <row r="66" ht="30" customHeight="1" outlineLevel="3" spans="1:53">
      <c r="A66" s="13">
        <v>43</v>
      </c>
      <c r="B66" s="13" t="s">
        <v>19</v>
      </c>
      <c r="C66" s="13" t="s">
        <v>115</v>
      </c>
      <c r="D66" s="13" t="s">
        <v>116</v>
      </c>
      <c r="E66" s="13">
        <v>2813</v>
      </c>
      <c r="F66" s="13">
        <v>2814</v>
      </c>
      <c r="G66" s="13" t="s">
        <v>116</v>
      </c>
      <c r="H66" s="13">
        <v>2813</v>
      </c>
      <c r="I66" s="13">
        <v>2814</v>
      </c>
      <c r="J66" s="13">
        <f t="shared" ref="J66:J73" si="9">F66-E66</f>
        <v>1</v>
      </c>
      <c r="K66" s="13">
        <v>111.66255188</v>
      </c>
      <c r="L66" s="13">
        <v>29.47303581</v>
      </c>
      <c r="M66" s="13">
        <v>111.66810608</v>
      </c>
      <c r="N66" s="13">
        <v>29.46550751</v>
      </c>
      <c r="O66" s="13" t="s">
        <v>211</v>
      </c>
      <c r="P66" s="13" t="s">
        <v>64</v>
      </c>
      <c r="Q66" s="13">
        <v>39</v>
      </c>
      <c r="R66" s="13" t="s">
        <v>65</v>
      </c>
      <c r="S66" s="13" t="s">
        <v>199</v>
      </c>
      <c r="T66" s="13" t="s">
        <v>32</v>
      </c>
      <c r="U66" s="13" t="s">
        <v>200</v>
      </c>
      <c r="V66" s="13">
        <v>24</v>
      </c>
      <c r="W66" s="13">
        <v>24</v>
      </c>
      <c r="X66" s="13"/>
      <c r="Y66" s="13" t="s">
        <v>66</v>
      </c>
      <c r="Z66" s="13"/>
      <c r="AA66" s="13"/>
      <c r="AB66" s="13" t="s">
        <v>67</v>
      </c>
      <c r="AC66" s="13">
        <v>4</v>
      </c>
      <c r="AD66" s="13"/>
      <c r="AE66" s="13">
        <v>70</v>
      </c>
      <c r="AF66" s="13">
        <v>204</v>
      </c>
      <c r="AG66" s="13">
        <f t="shared" ref="AG66:AG69" si="10">J66*V66*AE66*AK66*0.1</f>
        <v>168</v>
      </c>
      <c r="AH66" s="13">
        <v>2017</v>
      </c>
      <c r="AI66" s="13"/>
      <c r="AJ66" s="13"/>
      <c r="AK66" s="13">
        <v>1</v>
      </c>
      <c r="AL66" s="13" t="s">
        <v>369</v>
      </c>
      <c r="AM66" s="23" t="s">
        <v>29</v>
      </c>
      <c r="AN66" s="26" t="s">
        <v>201</v>
      </c>
      <c r="AO66" s="26" t="s">
        <v>201</v>
      </c>
      <c r="AP66" s="13" t="s">
        <v>202</v>
      </c>
      <c r="AQ66" s="13"/>
      <c r="AR66" s="13">
        <v>2017</v>
      </c>
      <c r="AS66" s="36"/>
      <c r="AT66" s="36"/>
      <c r="AU66" s="36"/>
      <c r="AV66" s="36"/>
      <c r="AW66" s="43"/>
      <c r="AX66" s="43"/>
      <c r="AY66" s="43"/>
      <c r="AZ66" s="43"/>
      <c r="BA66" s="43"/>
    </row>
    <row r="67" ht="30" customHeight="1" outlineLevel="3" spans="1:53">
      <c r="A67" s="13">
        <v>44</v>
      </c>
      <c r="B67" s="13" t="s">
        <v>19</v>
      </c>
      <c r="C67" s="13" t="s">
        <v>115</v>
      </c>
      <c r="D67" s="13" t="s">
        <v>116</v>
      </c>
      <c r="E67" s="13">
        <v>2817</v>
      </c>
      <c r="F67" s="13">
        <v>2818</v>
      </c>
      <c r="G67" s="13" t="s">
        <v>116</v>
      </c>
      <c r="H67" s="13">
        <v>2247.557</v>
      </c>
      <c r="I67" s="13">
        <v>2248.557</v>
      </c>
      <c r="J67" s="13">
        <f t="shared" si="9"/>
        <v>1</v>
      </c>
      <c r="K67" s="13">
        <v>111.67202759</v>
      </c>
      <c r="L67" s="13">
        <v>29.43964958</v>
      </c>
      <c r="M67" s="13">
        <v>111.66383362</v>
      </c>
      <c r="N67" s="13">
        <v>29.4344883</v>
      </c>
      <c r="O67" s="13" t="s">
        <v>211</v>
      </c>
      <c r="P67" s="13" t="s">
        <v>64</v>
      </c>
      <c r="Q67" s="13">
        <v>39</v>
      </c>
      <c r="R67" s="13" t="s">
        <v>65</v>
      </c>
      <c r="S67" s="13" t="s">
        <v>199</v>
      </c>
      <c r="T67" s="13" t="s">
        <v>32</v>
      </c>
      <c r="U67" s="13" t="s">
        <v>200</v>
      </c>
      <c r="V67" s="13">
        <v>24</v>
      </c>
      <c r="W67" s="13">
        <v>24</v>
      </c>
      <c r="X67" s="13"/>
      <c r="Y67" s="13" t="s">
        <v>66</v>
      </c>
      <c r="Z67" s="13"/>
      <c r="AA67" s="13"/>
      <c r="AB67" s="13" t="s">
        <v>67</v>
      </c>
      <c r="AC67" s="13">
        <v>4</v>
      </c>
      <c r="AD67" s="13"/>
      <c r="AE67" s="13">
        <v>70</v>
      </c>
      <c r="AF67" s="13">
        <v>204</v>
      </c>
      <c r="AG67" s="13">
        <f t="shared" si="10"/>
        <v>168</v>
      </c>
      <c r="AH67" s="13">
        <v>2017</v>
      </c>
      <c r="AI67" s="13"/>
      <c r="AJ67" s="13"/>
      <c r="AK67" s="13">
        <v>1</v>
      </c>
      <c r="AL67" s="13"/>
      <c r="AM67" s="23" t="s">
        <v>29</v>
      </c>
      <c r="AN67" s="26" t="s">
        <v>201</v>
      </c>
      <c r="AO67" s="26" t="s">
        <v>201</v>
      </c>
      <c r="AP67" s="13" t="s">
        <v>202</v>
      </c>
      <c r="AQ67" s="13"/>
      <c r="AR67" s="13">
        <v>2017</v>
      </c>
      <c r="AS67" s="37"/>
      <c r="AT67" s="36"/>
      <c r="AU67" s="36"/>
      <c r="AV67" s="36"/>
      <c r="AW67" s="43" t="s">
        <v>370</v>
      </c>
      <c r="AX67" s="43"/>
      <c r="AY67" s="43"/>
      <c r="AZ67" s="43"/>
      <c r="BA67" s="43"/>
    </row>
    <row r="68" ht="30" customHeight="1" outlineLevel="3" spans="1:53">
      <c r="A68" s="13">
        <v>45</v>
      </c>
      <c r="B68" s="13" t="s">
        <v>19</v>
      </c>
      <c r="C68" s="13" t="s">
        <v>115</v>
      </c>
      <c r="D68" s="13" t="s">
        <v>116</v>
      </c>
      <c r="E68" s="13">
        <v>2833</v>
      </c>
      <c r="F68" s="13">
        <v>2834</v>
      </c>
      <c r="G68" s="13" t="s">
        <v>116</v>
      </c>
      <c r="H68" s="13">
        <v>2263.557</v>
      </c>
      <c r="I68" s="13">
        <v>2264.557</v>
      </c>
      <c r="J68" s="13">
        <f t="shared" si="9"/>
        <v>1</v>
      </c>
      <c r="K68" s="13">
        <v>111.64472961</v>
      </c>
      <c r="L68" s="13">
        <v>29.30127144</v>
      </c>
      <c r="M68" s="13">
        <v>111.64340973</v>
      </c>
      <c r="N68" s="13">
        <v>29.29238701</v>
      </c>
      <c r="O68" s="13" t="s">
        <v>211</v>
      </c>
      <c r="P68" s="13" t="s">
        <v>64</v>
      </c>
      <c r="Q68" s="13">
        <v>34</v>
      </c>
      <c r="R68" s="13" t="s">
        <v>65</v>
      </c>
      <c r="S68" s="13" t="s">
        <v>199</v>
      </c>
      <c r="T68" s="13" t="s">
        <v>32</v>
      </c>
      <c r="U68" s="13" t="s">
        <v>200</v>
      </c>
      <c r="V68" s="13">
        <v>24</v>
      </c>
      <c r="W68" s="13">
        <v>24</v>
      </c>
      <c r="X68" s="13"/>
      <c r="Y68" s="13" t="s">
        <v>66</v>
      </c>
      <c r="Z68" s="13"/>
      <c r="AA68" s="13"/>
      <c r="AB68" s="13" t="s">
        <v>67</v>
      </c>
      <c r="AC68" s="13">
        <v>4</v>
      </c>
      <c r="AD68" s="13"/>
      <c r="AE68" s="13">
        <v>70</v>
      </c>
      <c r="AF68" s="13">
        <v>204</v>
      </c>
      <c r="AG68" s="13">
        <f t="shared" si="10"/>
        <v>168</v>
      </c>
      <c r="AH68" s="13">
        <v>2017</v>
      </c>
      <c r="AI68" s="13"/>
      <c r="AJ68" s="13"/>
      <c r="AK68" s="13">
        <v>1</v>
      </c>
      <c r="AL68" s="13"/>
      <c r="AM68" s="23" t="s">
        <v>29</v>
      </c>
      <c r="AN68" s="26" t="s">
        <v>201</v>
      </c>
      <c r="AO68" s="26" t="s">
        <v>201</v>
      </c>
      <c r="AP68" s="13" t="s">
        <v>202</v>
      </c>
      <c r="AQ68" s="13"/>
      <c r="AR68" s="13">
        <v>2017</v>
      </c>
      <c r="AS68" s="36"/>
      <c r="AT68" s="36"/>
      <c r="AU68" s="36"/>
      <c r="AV68" s="36"/>
      <c r="AW68" s="43"/>
      <c r="AX68" s="43"/>
      <c r="AY68" s="43"/>
      <c r="AZ68" s="43"/>
      <c r="BA68" s="43"/>
    </row>
    <row r="69" ht="30" customHeight="1" outlineLevel="3" spans="1:53">
      <c r="A69" s="13">
        <v>46</v>
      </c>
      <c r="B69" s="13" t="s">
        <v>19</v>
      </c>
      <c r="C69" s="13" t="s">
        <v>117</v>
      </c>
      <c r="D69" s="13" t="s">
        <v>116</v>
      </c>
      <c r="E69" s="13">
        <v>2839</v>
      </c>
      <c r="F69" s="13">
        <v>2840</v>
      </c>
      <c r="G69" s="13" t="s">
        <v>116</v>
      </c>
      <c r="H69" s="13">
        <v>2269.807</v>
      </c>
      <c r="I69" s="13">
        <v>2270.807</v>
      </c>
      <c r="J69" s="13">
        <f t="shared" si="9"/>
        <v>1</v>
      </c>
      <c r="K69" s="13">
        <v>0</v>
      </c>
      <c r="L69" s="13">
        <v>0</v>
      </c>
      <c r="M69" s="13">
        <v>0</v>
      </c>
      <c r="N69" s="13">
        <v>0</v>
      </c>
      <c r="O69" s="13" t="s">
        <v>211</v>
      </c>
      <c r="P69" s="13" t="s">
        <v>64</v>
      </c>
      <c r="Q69" s="13">
        <v>40</v>
      </c>
      <c r="R69" s="13" t="s">
        <v>65</v>
      </c>
      <c r="S69" s="13" t="s">
        <v>199</v>
      </c>
      <c r="T69" s="13" t="s">
        <v>32</v>
      </c>
      <c r="U69" s="13" t="s">
        <v>200</v>
      </c>
      <c r="V69" s="13">
        <v>12</v>
      </c>
      <c r="W69" s="13">
        <v>12</v>
      </c>
      <c r="X69" s="13"/>
      <c r="Y69" s="13" t="s">
        <v>66</v>
      </c>
      <c r="Z69" s="13"/>
      <c r="AA69" s="13"/>
      <c r="AB69" s="13" t="s">
        <v>67</v>
      </c>
      <c r="AC69" s="13">
        <v>4</v>
      </c>
      <c r="AD69" s="13"/>
      <c r="AE69" s="13">
        <v>70</v>
      </c>
      <c r="AF69" s="13">
        <v>102</v>
      </c>
      <c r="AG69" s="13">
        <f t="shared" si="10"/>
        <v>84</v>
      </c>
      <c r="AH69" s="13">
        <v>2016</v>
      </c>
      <c r="AI69" s="13"/>
      <c r="AJ69" s="13"/>
      <c r="AK69" s="13">
        <v>1</v>
      </c>
      <c r="AL69" s="13" t="s">
        <v>371</v>
      </c>
      <c r="AM69" s="23" t="s">
        <v>29</v>
      </c>
      <c r="AN69" s="26" t="s">
        <v>201</v>
      </c>
      <c r="AO69" s="26" t="s">
        <v>201</v>
      </c>
      <c r="AP69" s="13" t="s">
        <v>202</v>
      </c>
      <c r="AQ69" s="13"/>
      <c r="AR69" s="13">
        <v>2016</v>
      </c>
      <c r="AS69" s="37"/>
      <c r="AT69" s="36"/>
      <c r="AU69" s="36"/>
      <c r="AV69" s="36"/>
      <c r="AW69" s="43"/>
      <c r="AX69" s="43"/>
      <c r="AY69" s="43"/>
      <c r="AZ69" s="43"/>
      <c r="BA69" s="43"/>
    </row>
    <row r="70" ht="30" customHeight="1" outlineLevel="3" spans="1:53">
      <c r="A70" s="13">
        <v>47</v>
      </c>
      <c r="B70" s="13" t="s">
        <v>19</v>
      </c>
      <c r="C70" s="13" t="s">
        <v>117</v>
      </c>
      <c r="D70" s="13" t="s">
        <v>116</v>
      </c>
      <c r="E70" s="18">
        <v>2895.35</v>
      </c>
      <c r="F70" s="13">
        <v>2898</v>
      </c>
      <c r="G70" s="13" t="s">
        <v>116</v>
      </c>
      <c r="H70" s="18">
        <v>2326.264</v>
      </c>
      <c r="I70" s="13">
        <v>2328.914</v>
      </c>
      <c r="J70" s="13">
        <f t="shared" si="9"/>
        <v>2.65000000000009</v>
      </c>
      <c r="K70" s="13">
        <v>0</v>
      </c>
      <c r="L70" s="13">
        <v>0</v>
      </c>
      <c r="M70" s="13">
        <v>0</v>
      </c>
      <c r="N70" s="13">
        <v>0</v>
      </c>
      <c r="O70" s="13" t="s">
        <v>211</v>
      </c>
      <c r="P70" s="13" t="s">
        <v>70</v>
      </c>
      <c r="Q70" s="13">
        <v>10.5</v>
      </c>
      <c r="R70" s="13" t="s">
        <v>84</v>
      </c>
      <c r="S70" s="13" t="s">
        <v>199</v>
      </c>
      <c r="T70" s="13" t="s">
        <v>31</v>
      </c>
      <c r="U70" s="22" t="s">
        <v>349</v>
      </c>
      <c r="V70" s="13">
        <v>10.5</v>
      </c>
      <c r="W70" s="13">
        <v>10.5</v>
      </c>
      <c r="X70" s="13"/>
      <c r="Y70" s="16" t="s">
        <v>94</v>
      </c>
      <c r="Z70" s="16" t="s">
        <v>95</v>
      </c>
      <c r="AA70" s="16">
        <v>10</v>
      </c>
      <c r="AB70" s="16" t="s">
        <v>67</v>
      </c>
      <c r="AC70" s="16">
        <v>5</v>
      </c>
      <c r="AD70" s="13"/>
      <c r="AE70" s="16">
        <v>180</v>
      </c>
      <c r="AF70" s="13"/>
      <c r="AG70" s="16">
        <f t="shared" ref="AG70:AG73" si="11">J70*V70*AE70*AI70*0.1</f>
        <v>500.850000000017</v>
      </c>
      <c r="AH70" s="13">
        <v>2011</v>
      </c>
      <c r="AI70" s="13">
        <v>1</v>
      </c>
      <c r="AJ70" s="13">
        <v>2019</v>
      </c>
      <c r="AK70" s="13"/>
      <c r="AL70" s="13"/>
      <c r="AM70" s="23" t="s">
        <v>29</v>
      </c>
      <c r="AN70" s="26" t="s">
        <v>201</v>
      </c>
      <c r="AO70" s="26" t="s">
        <v>201</v>
      </c>
      <c r="AP70" s="13" t="s">
        <v>202</v>
      </c>
      <c r="AQ70" s="13"/>
      <c r="AR70" s="13">
        <v>2011</v>
      </c>
      <c r="AS70" s="36" t="s">
        <v>372</v>
      </c>
      <c r="AT70" s="36"/>
      <c r="AU70" s="36"/>
      <c r="AV70" s="36"/>
      <c r="AW70" s="43" t="s">
        <v>373</v>
      </c>
      <c r="AX70" s="43" t="s">
        <v>374</v>
      </c>
      <c r="AY70" s="43"/>
      <c r="AZ70" s="43"/>
      <c r="BA70" s="43"/>
    </row>
    <row r="71" ht="30" customHeight="1" outlineLevel="3" spans="1:53">
      <c r="A71" s="13">
        <v>48</v>
      </c>
      <c r="B71" s="13" t="s">
        <v>19</v>
      </c>
      <c r="C71" s="13" t="s">
        <v>117</v>
      </c>
      <c r="D71" s="13" t="s">
        <v>116</v>
      </c>
      <c r="E71" s="13">
        <v>2898</v>
      </c>
      <c r="F71" s="13">
        <v>2898.62</v>
      </c>
      <c r="G71" s="13" t="s">
        <v>116</v>
      </c>
      <c r="H71" s="13">
        <v>2328.914</v>
      </c>
      <c r="I71" s="13">
        <v>2329.534</v>
      </c>
      <c r="J71" s="13">
        <f t="shared" si="9"/>
        <v>0.619999999999891</v>
      </c>
      <c r="K71" s="13">
        <v>0</v>
      </c>
      <c r="L71" s="13">
        <v>0</v>
      </c>
      <c r="M71" s="13">
        <v>0</v>
      </c>
      <c r="N71" s="13">
        <v>0</v>
      </c>
      <c r="O71" s="13" t="s">
        <v>211</v>
      </c>
      <c r="P71" s="13" t="s">
        <v>70</v>
      </c>
      <c r="Q71" s="13">
        <v>10.5</v>
      </c>
      <c r="R71" s="13" t="s">
        <v>84</v>
      </c>
      <c r="S71" s="13" t="s">
        <v>199</v>
      </c>
      <c r="T71" s="13" t="s">
        <v>31</v>
      </c>
      <c r="U71" s="22" t="s">
        <v>349</v>
      </c>
      <c r="V71" s="13">
        <v>10.5</v>
      </c>
      <c r="W71" s="13">
        <v>10.5</v>
      </c>
      <c r="X71" s="13"/>
      <c r="Y71" s="16" t="s">
        <v>94</v>
      </c>
      <c r="Z71" s="16" t="s">
        <v>95</v>
      </c>
      <c r="AA71" s="16">
        <v>10</v>
      </c>
      <c r="AB71" s="16" t="s">
        <v>67</v>
      </c>
      <c r="AC71" s="16">
        <v>5</v>
      </c>
      <c r="AD71" s="13"/>
      <c r="AE71" s="16">
        <v>180</v>
      </c>
      <c r="AF71" s="13"/>
      <c r="AG71" s="16">
        <f t="shared" si="11"/>
        <v>117.179999999979</v>
      </c>
      <c r="AH71" s="13">
        <v>2011</v>
      </c>
      <c r="AI71" s="13">
        <v>1</v>
      </c>
      <c r="AJ71" s="13">
        <v>2019</v>
      </c>
      <c r="AK71" s="13"/>
      <c r="AL71" s="13"/>
      <c r="AM71" s="23" t="s">
        <v>29</v>
      </c>
      <c r="AN71" s="26" t="s">
        <v>201</v>
      </c>
      <c r="AO71" s="26" t="s">
        <v>201</v>
      </c>
      <c r="AP71" s="13" t="s">
        <v>202</v>
      </c>
      <c r="AQ71" s="13"/>
      <c r="AR71" s="13">
        <v>2011</v>
      </c>
      <c r="AS71" s="37" t="s">
        <v>375</v>
      </c>
      <c r="AT71" s="36"/>
      <c r="AU71" s="36"/>
      <c r="AV71" s="36"/>
      <c r="AW71" s="43" t="s">
        <v>376</v>
      </c>
      <c r="AX71" s="43"/>
      <c r="AY71" s="43"/>
      <c r="AZ71" s="43"/>
      <c r="BA71" s="43"/>
    </row>
    <row r="72" ht="30" customHeight="1" outlineLevel="3" spans="1:53">
      <c r="A72" s="13">
        <v>49</v>
      </c>
      <c r="B72" s="13" t="s">
        <v>19</v>
      </c>
      <c r="C72" s="13" t="s">
        <v>117</v>
      </c>
      <c r="D72" s="13" t="s">
        <v>116</v>
      </c>
      <c r="E72" s="13">
        <v>2898.62</v>
      </c>
      <c r="F72" s="13">
        <v>2899</v>
      </c>
      <c r="G72" s="13" t="s">
        <v>116</v>
      </c>
      <c r="H72" s="13">
        <v>2329.534</v>
      </c>
      <c r="I72" s="13">
        <v>2329.914</v>
      </c>
      <c r="J72" s="13">
        <f t="shared" si="9"/>
        <v>0.380000000000109</v>
      </c>
      <c r="K72" s="13">
        <v>0</v>
      </c>
      <c r="L72" s="13">
        <v>0</v>
      </c>
      <c r="M72" s="13">
        <v>0</v>
      </c>
      <c r="N72" s="13">
        <v>0</v>
      </c>
      <c r="O72" s="13" t="s">
        <v>211</v>
      </c>
      <c r="P72" s="13" t="s">
        <v>70</v>
      </c>
      <c r="Q72" s="13">
        <v>9</v>
      </c>
      <c r="R72" s="13" t="s">
        <v>84</v>
      </c>
      <c r="S72" s="13" t="s">
        <v>199</v>
      </c>
      <c r="T72" s="13" t="s">
        <v>31</v>
      </c>
      <c r="U72" s="22" t="s">
        <v>349</v>
      </c>
      <c r="V72" s="13">
        <v>9</v>
      </c>
      <c r="W72" s="13">
        <v>9</v>
      </c>
      <c r="X72" s="13"/>
      <c r="Y72" s="16" t="s">
        <v>94</v>
      </c>
      <c r="Z72" s="16" t="s">
        <v>95</v>
      </c>
      <c r="AA72" s="16">
        <v>10</v>
      </c>
      <c r="AB72" s="16" t="s">
        <v>67</v>
      </c>
      <c r="AC72" s="16">
        <v>5</v>
      </c>
      <c r="AD72" s="13"/>
      <c r="AE72" s="16">
        <v>180</v>
      </c>
      <c r="AF72" s="13"/>
      <c r="AG72" s="16">
        <f t="shared" si="11"/>
        <v>61.5600000000177</v>
      </c>
      <c r="AH72" s="13">
        <v>2011</v>
      </c>
      <c r="AI72" s="13">
        <v>1</v>
      </c>
      <c r="AJ72" s="13">
        <v>2019</v>
      </c>
      <c r="AK72" s="13"/>
      <c r="AL72" s="13"/>
      <c r="AM72" s="23" t="s">
        <v>29</v>
      </c>
      <c r="AN72" s="26" t="s">
        <v>201</v>
      </c>
      <c r="AO72" s="26" t="s">
        <v>201</v>
      </c>
      <c r="AP72" s="13" t="s">
        <v>202</v>
      </c>
      <c r="AQ72" s="13"/>
      <c r="AR72" s="13">
        <v>2011</v>
      </c>
      <c r="AS72" s="37" t="s">
        <v>377</v>
      </c>
      <c r="AT72" s="36"/>
      <c r="AU72" s="36"/>
      <c r="AV72" s="36"/>
      <c r="AW72" s="43" t="s">
        <v>378</v>
      </c>
      <c r="AX72" s="43"/>
      <c r="AY72" s="43"/>
      <c r="AZ72" s="43"/>
      <c r="BA72" s="43"/>
    </row>
    <row r="73" ht="30" customHeight="1" outlineLevel="3" spans="1:53">
      <c r="A73" s="13">
        <v>50</v>
      </c>
      <c r="B73" s="13" t="s">
        <v>19</v>
      </c>
      <c r="C73" s="13" t="s">
        <v>117</v>
      </c>
      <c r="D73" s="13" t="s">
        <v>116</v>
      </c>
      <c r="E73" s="13">
        <v>2903</v>
      </c>
      <c r="F73" s="13">
        <v>2904</v>
      </c>
      <c r="G73" s="13" t="s">
        <v>116</v>
      </c>
      <c r="H73" s="13">
        <v>2333.914</v>
      </c>
      <c r="I73" s="13">
        <v>2334.914</v>
      </c>
      <c r="J73" s="13">
        <f t="shared" si="9"/>
        <v>1</v>
      </c>
      <c r="K73" s="13">
        <v>0</v>
      </c>
      <c r="L73" s="13">
        <v>0</v>
      </c>
      <c r="M73" s="13">
        <v>0</v>
      </c>
      <c r="N73" s="13">
        <v>0</v>
      </c>
      <c r="O73" s="13" t="s">
        <v>211</v>
      </c>
      <c r="P73" s="13" t="s">
        <v>70</v>
      </c>
      <c r="Q73" s="13">
        <v>9</v>
      </c>
      <c r="R73" s="13" t="s">
        <v>84</v>
      </c>
      <c r="S73" s="13" t="s">
        <v>199</v>
      </c>
      <c r="T73" s="13" t="s">
        <v>31</v>
      </c>
      <c r="U73" s="22" t="s">
        <v>349</v>
      </c>
      <c r="V73" s="13">
        <v>9</v>
      </c>
      <c r="W73" s="13">
        <v>9</v>
      </c>
      <c r="X73" s="13"/>
      <c r="Y73" s="16" t="s">
        <v>94</v>
      </c>
      <c r="Z73" s="16" t="s">
        <v>95</v>
      </c>
      <c r="AA73" s="16">
        <v>10</v>
      </c>
      <c r="AB73" s="16" t="s">
        <v>67</v>
      </c>
      <c r="AC73" s="16">
        <v>5</v>
      </c>
      <c r="AD73" s="13"/>
      <c r="AE73" s="16">
        <v>180</v>
      </c>
      <c r="AF73" s="13"/>
      <c r="AG73" s="16">
        <f t="shared" si="11"/>
        <v>162</v>
      </c>
      <c r="AH73" s="13">
        <v>2011</v>
      </c>
      <c r="AI73" s="13">
        <v>1</v>
      </c>
      <c r="AJ73" s="13">
        <v>2019</v>
      </c>
      <c r="AK73" s="13"/>
      <c r="AL73" s="13"/>
      <c r="AM73" s="23" t="s">
        <v>29</v>
      </c>
      <c r="AN73" s="26" t="s">
        <v>201</v>
      </c>
      <c r="AO73" s="26" t="s">
        <v>201</v>
      </c>
      <c r="AP73" s="13" t="s">
        <v>202</v>
      </c>
      <c r="AQ73" s="13"/>
      <c r="AR73" s="13">
        <v>2011</v>
      </c>
      <c r="AS73" s="36" t="s">
        <v>379</v>
      </c>
      <c r="AT73" s="36"/>
      <c r="AU73" s="36"/>
      <c r="AV73" s="36"/>
      <c r="AW73" s="43" t="s">
        <v>380</v>
      </c>
      <c r="AX73" s="43"/>
      <c r="AY73" s="43"/>
      <c r="AZ73" s="43"/>
      <c r="BA73" s="43"/>
    </row>
    <row r="74" ht="30" customHeight="1" outlineLevel="1" spans="1:53">
      <c r="A74" s="13"/>
      <c r="B74" s="14" t="s">
        <v>118</v>
      </c>
      <c r="C74" s="13"/>
      <c r="D74" s="13"/>
      <c r="E74" s="13"/>
      <c r="F74" s="13"/>
      <c r="G74" s="13"/>
      <c r="H74" s="13"/>
      <c r="I74" s="13"/>
      <c r="J74" s="13">
        <f>SUBTOTAL(9,J76)</f>
        <v>1</v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>
        <f>SUBTOTAL(9,AG76)</f>
        <v>52.5</v>
      </c>
      <c r="AH74" s="13"/>
      <c r="AI74" s="13"/>
      <c r="AJ74" s="13"/>
      <c r="AK74" s="13"/>
      <c r="AL74" s="13"/>
      <c r="AM74" s="23"/>
      <c r="AN74" s="26"/>
      <c r="AO74" s="26"/>
      <c r="AP74" s="13"/>
      <c r="AQ74" s="13"/>
      <c r="AR74" s="13"/>
      <c r="AS74" s="36"/>
      <c r="AT74" s="36"/>
      <c r="AU74" s="36"/>
      <c r="AV74" s="36"/>
      <c r="AW74" s="43"/>
      <c r="AX74" s="43"/>
      <c r="AY74" s="43"/>
      <c r="AZ74" s="43"/>
      <c r="BA74" s="43"/>
    </row>
    <row r="75" ht="30" customHeight="1" outlineLevel="1" spans="1:53">
      <c r="A75" s="13"/>
      <c r="B75" s="15" t="s">
        <v>197</v>
      </c>
      <c r="C75" s="13"/>
      <c r="D75" s="13"/>
      <c r="E75" s="13"/>
      <c r="F75" s="13"/>
      <c r="G75" s="13"/>
      <c r="H75" s="13"/>
      <c r="I75" s="13"/>
      <c r="J75" s="13">
        <f>SUBTOTAL(9,J76)</f>
        <v>1</v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>
        <f>SUBTOTAL(9,AG76)</f>
        <v>52.5</v>
      </c>
      <c r="AH75" s="13"/>
      <c r="AI75" s="13"/>
      <c r="AJ75" s="13"/>
      <c r="AK75" s="13"/>
      <c r="AL75" s="13"/>
      <c r="AM75" s="27"/>
      <c r="AN75" s="26"/>
      <c r="AO75" s="26"/>
      <c r="AP75" s="13"/>
      <c r="AQ75" s="13"/>
      <c r="AR75" s="13"/>
      <c r="AS75" s="36"/>
      <c r="AT75" s="36"/>
      <c r="AU75" s="36"/>
      <c r="AV75" s="36"/>
      <c r="AW75" s="43"/>
      <c r="AX75" s="43"/>
      <c r="AY75" s="43"/>
      <c r="AZ75" s="43"/>
      <c r="BA75" s="43"/>
    </row>
    <row r="76" ht="30" customHeight="1" outlineLevel="3" spans="1:53">
      <c r="A76" s="13">
        <v>51</v>
      </c>
      <c r="B76" s="13" t="s">
        <v>21</v>
      </c>
      <c r="C76" s="13" t="s">
        <v>119</v>
      </c>
      <c r="D76" s="13" t="s">
        <v>120</v>
      </c>
      <c r="E76" s="13">
        <v>2046</v>
      </c>
      <c r="F76" s="13">
        <v>2047</v>
      </c>
      <c r="G76" s="13" t="s">
        <v>121</v>
      </c>
      <c r="H76" s="13">
        <v>46.326</v>
      </c>
      <c r="I76" s="13">
        <v>47.326</v>
      </c>
      <c r="J76" s="13">
        <f t="shared" ref="J76:J80" si="12">F76-E76</f>
        <v>1</v>
      </c>
      <c r="K76" s="13">
        <v>110.8690847</v>
      </c>
      <c r="L76" s="13">
        <v>29.51956579</v>
      </c>
      <c r="M76" s="13">
        <v>110.85953754</v>
      </c>
      <c r="N76" s="13">
        <v>29.5215722</v>
      </c>
      <c r="O76" s="13" t="s">
        <v>211</v>
      </c>
      <c r="P76" s="13" t="s">
        <v>70</v>
      </c>
      <c r="Q76" s="13">
        <v>7.5</v>
      </c>
      <c r="R76" s="13" t="s">
        <v>65</v>
      </c>
      <c r="S76" s="13" t="s">
        <v>199</v>
      </c>
      <c r="T76" s="13" t="s">
        <v>32</v>
      </c>
      <c r="U76" s="13" t="s">
        <v>200</v>
      </c>
      <c r="V76" s="13">
        <v>7.5</v>
      </c>
      <c r="W76" s="13">
        <v>7.5</v>
      </c>
      <c r="X76" s="13"/>
      <c r="Y76" s="13" t="s">
        <v>66</v>
      </c>
      <c r="Z76" s="13"/>
      <c r="AA76" s="13"/>
      <c r="AB76" s="13" t="s">
        <v>67</v>
      </c>
      <c r="AC76" s="13">
        <v>4</v>
      </c>
      <c r="AD76" s="13"/>
      <c r="AE76" s="13">
        <v>70</v>
      </c>
      <c r="AF76" s="13">
        <v>63.75</v>
      </c>
      <c r="AG76" s="13">
        <f>J76*V76*AE76*AK76*0.1</f>
        <v>52.5</v>
      </c>
      <c r="AH76" s="13">
        <v>2013</v>
      </c>
      <c r="AI76" s="13"/>
      <c r="AJ76" s="13">
        <v>2020</v>
      </c>
      <c r="AK76" s="13">
        <v>1</v>
      </c>
      <c r="AL76" s="13"/>
      <c r="AM76" s="23" t="s">
        <v>29</v>
      </c>
      <c r="AN76" s="26" t="s">
        <v>201</v>
      </c>
      <c r="AO76" s="26" t="s">
        <v>201</v>
      </c>
      <c r="AP76" s="13" t="s">
        <v>202</v>
      </c>
      <c r="AQ76" s="13" t="s">
        <v>381</v>
      </c>
      <c r="AR76" s="13">
        <v>2013</v>
      </c>
      <c r="AS76" s="36" t="s">
        <v>382</v>
      </c>
      <c r="AT76" s="36"/>
      <c r="AU76" s="36"/>
      <c r="AV76" s="36"/>
      <c r="AW76" s="43" t="s">
        <v>383</v>
      </c>
      <c r="AX76" s="43"/>
      <c r="AY76" s="43"/>
      <c r="AZ76" s="43"/>
      <c r="BA76" s="43"/>
    </row>
    <row r="77" ht="78.9" customHeight="1" outlineLevel="1" spans="1:53">
      <c r="A77" s="13"/>
      <c r="B77" s="14" t="s">
        <v>122</v>
      </c>
      <c r="C77" s="13"/>
      <c r="D77" s="13"/>
      <c r="E77" s="13"/>
      <c r="F77" s="13"/>
      <c r="G77" s="13"/>
      <c r="H77" s="13"/>
      <c r="I77" s="13"/>
      <c r="J77" s="13">
        <f>SUBTOTAL(9,J79:J102)</f>
        <v>25.7719999999998</v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>
        <f>SUBTOTAL(9,AG79:AG102)</f>
        <v>1068.0225</v>
      </c>
      <c r="AH77" s="13"/>
      <c r="AI77" s="13"/>
      <c r="AJ77" s="13"/>
      <c r="AK77" s="13"/>
      <c r="AL77" s="13"/>
      <c r="AM77" s="23"/>
      <c r="AN77" s="23"/>
      <c r="AO77" s="26"/>
      <c r="AP77" s="13"/>
      <c r="AQ77" s="13"/>
      <c r="AR77" s="13"/>
      <c r="AS77" s="36"/>
      <c r="AT77" s="36"/>
      <c r="AU77" s="36"/>
      <c r="AV77" s="36"/>
      <c r="AW77" s="43"/>
      <c r="AX77" s="43"/>
      <c r="AY77" s="43"/>
      <c r="AZ77" s="43"/>
      <c r="BA77" s="43"/>
    </row>
    <row r="78" ht="78.9" customHeight="1" outlineLevel="1" spans="1:53">
      <c r="A78" s="13"/>
      <c r="B78" s="15" t="s">
        <v>208</v>
      </c>
      <c r="C78" s="13"/>
      <c r="D78" s="13"/>
      <c r="E78" s="13"/>
      <c r="F78" s="13"/>
      <c r="G78" s="13"/>
      <c r="H78" s="13"/>
      <c r="I78" s="13"/>
      <c r="J78" s="13">
        <f>SUBTOTAL(9,J79:J80)</f>
        <v>8</v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>
        <f>SUBTOTAL(9,AG79:AG80)</f>
        <v>-204</v>
      </c>
      <c r="AH78" s="13"/>
      <c r="AI78" s="13"/>
      <c r="AJ78" s="13"/>
      <c r="AK78" s="13"/>
      <c r="AL78" s="13"/>
      <c r="AM78" s="27"/>
      <c r="AN78" s="23"/>
      <c r="AO78" s="26"/>
      <c r="AP78" s="13"/>
      <c r="AQ78" s="13"/>
      <c r="AR78" s="13"/>
      <c r="AS78" s="36"/>
      <c r="AT78" s="36"/>
      <c r="AU78" s="36"/>
      <c r="AV78" s="36"/>
      <c r="AW78" s="43"/>
      <c r="AX78" s="43"/>
      <c r="AY78" s="43"/>
      <c r="AZ78" s="43"/>
      <c r="BA78" s="43"/>
    </row>
    <row r="79" ht="78.9" customHeight="1" outlineLevel="3" spans="1:54">
      <c r="A79" s="13">
        <v>52</v>
      </c>
      <c r="B79" s="13" t="s">
        <v>22</v>
      </c>
      <c r="C79" s="13" t="s">
        <v>123</v>
      </c>
      <c r="D79" s="13" t="s">
        <v>116</v>
      </c>
      <c r="E79" s="13">
        <v>2952</v>
      </c>
      <c r="F79" s="13">
        <v>2956.5</v>
      </c>
      <c r="G79" s="13" t="s">
        <v>116</v>
      </c>
      <c r="H79" s="13">
        <v>2382.914</v>
      </c>
      <c r="I79" s="13">
        <v>2387.414</v>
      </c>
      <c r="J79" s="13">
        <f t="shared" si="12"/>
        <v>4.5</v>
      </c>
      <c r="K79" s="13">
        <v>0</v>
      </c>
      <c r="L79" s="13">
        <v>0</v>
      </c>
      <c r="M79" s="13">
        <v>0</v>
      </c>
      <c r="N79" s="13">
        <v>0</v>
      </c>
      <c r="O79" s="13" t="s">
        <v>198</v>
      </c>
      <c r="P79" s="13" t="s">
        <v>70</v>
      </c>
      <c r="Q79" s="13">
        <v>8.5</v>
      </c>
      <c r="R79" s="13" t="s">
        <v>84</v>
      </c>
      <c r="S79" s="13" t="s">
        <v>199</v>
      </c>
      <c r="T79" s="13" t="s">
        <v>31</v>
      </c>
      <c r="U79" s="13" t="s">
        <v>349</v>
      </c>
      <c r="V79" s="13">
        <v>8.5</v>
      </c>
      <c r="W79" s="13">
        <v>8.5</v>
      </c>
      <c r="X79" s="13"/>
      <c r="Y79" s="13" t="s">
        <v>94</v>
      </c>
      <c r="Z79" s="13" t="s">
        <v>95</v>
      </c>
      <c r="AA79" s="13">
        <v>10</v>
      </c>
      <c r="AB79" s="13" t="s">
        <v>67</v>
      </c>
      <c r="AC79" s="13">
        <v>5</v>
      </c>
      <c r="AD79" s="13"/>
      <c r="AE79" s="13">
        <v>180</v>
      </c>
      <c r="AF79" s="13">
        <v>654.08</v>
      </c>
      <c r="AG79" s="13">
        <f>J79*V79*AE79*AI79*0.1-J79*V79*210*AI79*0.1</f>
        <v>-114.75</v>
      </c>
      <c r="AH79" s="13">
        <v>2012</v>
      </c>
      <c r="AI79" s="13">
        <v>1</v>
      </c>
      <c r="AJ79" s="13"/>
      <c r="AK79" s="13"/>
      <c r="AL79" s="13" t="s">
        <v>384</v>
      </c>
      <c r="AM79" s="23" t="s">
        <v>30</v>
      </c>
      <c r="AN79" s="23" t="s">
        <v>213</v>
      </c>
      <c r="AO79" s="26" t="s">
        <v>385</v>
      </c>
      <c r="AP79" s="13" t="s">
        <v>202</v>
      </c>
      <c r="AQ79" s="13" t="s">
        <v>386</v>
      </c>
      <c r="AR79" s="13">
        <v>2012</v>
      </c>
      <c r="AS79" s="36" t="s">
        <v>387</v>
      </c>
      <c r="AT79" s="36"/>
      <c r="AU79" s="36"/>
      <c r="AV79" s="36"/>
      <c r="AW79" s="43" t="s">
        <v>388</v>
      </c>
      <c r="AX79" s="43" t="s">
        <v>389</v>
      </c>
      <c r="AY79" s="43"/>
      <c r="AZ79" s="43"/>
      <c r="BA79" s="43"/>
      <c r="BB79">
        <f>J79*V79*210*AI79*0.1</f>
        <v>803.25</v>
      </c>
    </row>
    <row r="80" ht="78.9" customHeight="1" outlineLevel="3" spans="1:54">
      <c r="A80" s="13">
        <v>53</v>
      </c>
      <c r="B80" s="13" t="s">
        <v>22</v>
      </c>
      <c r="C80" s="13" t="s">
        <v>123</v>
      </c>
      <c r="D80" s="13" t="s">
        <v>116</v>
      </c>
      <c r="E80" s="13">
        <v>2956.5</v>
      </c>
      <c r="F80" s="13">
        <v>2960</v>
      </c>
      <c r="G80" s="13" t="s">
        <v>116</v>
      </c>
      <c r="H80" s="13">
        <v>2387.414</v>
      </c>
      <c r="I80" s="13">
        <v>2390.914</v>
      </c>
      <c r="J80" s="13">
        <f t="shared" si="12"/>
        <v>3.5</v>
      </c>
      <c r="K80" s="13">
        <v>0</v>
      </c>
      <c r="L80" s="13">
        <v>0</v>
      </c>
      <c r="M80" s="13">
        <v>0</v>
      </c>
      <c r="N80" s="13">
        <v>0</v>
      </c>
      <c r="O80" s="13" t="s">
        <v>198</v>
      </c>
      <c r="P80" s="13" t="s">
        <v>70</v>
      </c>
      <c r="Q80" s="13">
        <v>8.5</v>
      </c>
      <c r="R80" s="13" t="s">
        <v>84</v>
      </c>
      <c r="S80" s="13" t="s">
        <v>199</v>
      </c>
      <c r="T80" s="13" t="s">
        <v>31</v>
      </c>
      <c r="U80" s="13" t="s">
        <v>349</v>
      </c>
      <c r="V80" s="13">
        <v>8.5</v>
      </c>
      <c r="W80" s="13">
        <v>8.5</v>
      </c>
      <c r="X80" s="13"/>
      <c r="Y80" s="13" t="s">
        <v>94</v>
      </c>
      <c r="Z80" s="13" t="s">
        <v>95</v>
      </c>
      <c r="AA80" s="13">
        <v>10</v>
      </c>
      <c r="AB80" s="13" t="s">
        <v>67</v>
      </c>
      <c r="AC80" s="13">
        <v>5</v>
      </c>
      <c r="AD80" s="13"/>
      <c r="AE80" s="13">
        <v>180</v>
      </c>
      <c r="AF80" s="13">
        <v>508.73</v>
      </c>
      <c r="AG80" s="13">
        <f>J80*V80*AE80*AI80*0.1-J80*V80*210*AI80*0.1</f>
        <v>-89.25</v>
      </c>
      <c r="AH80" s="13">
        <v>2012</v>
      </c>
      <c r="AI80" s="13">
        <v>1</v>
      </c>
      <c r="AJ80" s="13"/>
      <c r="AK80" s="13"/>
      <c r="AL80" s="13" t="s">
        <v>390</v>
      </c>
      <c r="AM80" s="23" t="s">
        <v>30</v>
      </c>
      <c r="AN80" s="23" t="s">
        <v>213</v>
      </c>
      <c r="AO80" s="26" t="s">
        <v>385</v>
      </c>
      <c r="AP80" s="13" t="s">
        <v>202</v>
      </c>
      <c r="AQ80" s="13" t="s">
        <v>391</v>
      </c>
      <c r="AR80" s="13">
        <v>2012</v>
      </c>
      <c r="AS80" s="36" t="s">
        <v>392</v>
      </c>
      <c r="AT80" s="36" t="s">
        <v>393</v>
      </c>
      <c r="AU80" s="36"/>
      <c r="AV80" s="36"/>
      <c r="AW80" s="43" t="s">
        <v>394</v>
      </c>
      <c r="AX80" s="43" t="s">
        <v>395</v>
      </c>
      <c r="AY80" s="43"/>
      <c r="AZ80" s="43"/>
      <c r="BA80" s="43"/>
      <c r="BB80">
        <f>J80*V80*210*AI80*0.1</f>
        <v>624.75</v>
      </c>
    </row>
    <row r="81" ht="30" customHeight="1" outlineLevel="1" spans="1:53">
      <c r="A81" s="13"/>
      <c r="B81" s="15" t="s">
        <v>197</v>
      </c>
      <c r="C81" s="13"/>
      <c r="D81" s="13"/>
      <c r="E81" s="13"/>
      <c r="F81" s="13"/>
      <c r="G81" s="13"/>
      <c r="H81" s="13"/>
      <c r="I81" s="13"/>
      <c r="J81" s="13">
        <f>SUBTOTAL(9,J82:J83)</f>
        <v>1</v>
      </c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>
        <f>SUBTOTAL(9,AG82:AG83)</f>
        <v>153</v>
      </c>
      <c r="AH81" s="13"/>
      <c r="AI81" s="13"/>
      <c r="AJ81" s="13"/>
      <c r="AK81" s="13"/>
      <c r="AL81" s="13"/>
      <c r="AM81" s="27"/>
      <c r="AN81" s="26"/>
      <c r="AO81" s="26"/>
      <c r="AP81" s="13"/>
      <c r="AQ81" s="13"/>
      <c r="AR81" s="13"/>
      <c r="AS81" s="37"/>
      <c r="AT81" s="36"/>
      <c r="AU81" s="36"/>
      <c r="AV81" s="36"/>
      <c r="AW81" s="43"/>
      <c r="AX81" s="43"/>
      <c r="AY81" s="43"/>
      <c r="AZ81" s="43"/>
      <c r="BA81" s="43"/>
    </row>
    <row r="82" ht="30" customHeight="1" outlineLevel="3" spans="1:53">
      <c r="A82" s="13">
        <v>54</v>
      </c>
      <c r="B82" s="13" t="s">
        <v>22</v>
      </c>
      <c r="C82" s="13" t="s">
        <v>123</v>
      </c>
      <c r="D82" s="13" t="s">
        <v>116</v>
      </c>
      <c r="E82" s="13">
        <v>2961</v>
      </c>
      <c r="F82" s="13">
        <v>2961.372</v>
      </c>
      <c r="G82" s="13" t="s">
        <v>116</v>
      </c>
      <c r="H82" s="13">
        <v>2391.914</v>
      </c>
      <c r="I82" s="13">
        <v>2392.286</v>
      </c>
      <c r="J82" s="13">
        <f t="shared" ref="J82:J85" si="13">F82-E82</f>
        <v>0.371999999999844</v>
      </c>
      <c r="K82" s="13">
        <v>0</v>
      </c>
      <c r="L82" s="13">
        <v>0</v>
      </c>
      <c r="M82" s="13">
        <v>0</v>
      </c>
      <c r="N82" s="13">
        <v>0</v>
      </c>
      <c r="O82" s="13" t="s">
        <v>396</v>
      </c>
      <c r="P82" s="13" t="s">
        <v>70</v>
      </c>
      <c r="Q82" s="13">
        <v>8.5</v>
      </c>
      <c r="R82" s="13" t="s">
        <v>84</v>
      </c>
      <c r="S82" s="13" t="s">
        <v>199</v>
      </c>
      <c r="T82" s="13" t="s">
        <v>31</v>
      </c>
      <c r="U82" s="13" t="s">
        <v>349</v>
      </c>
      <c r="V82" s="13">
        <v>8.5</v>
      </c>
      <c r="W82" s="13">
        <v>8.5</v>
      </c>
      <c r="X82" s="13"/>
      <c r="Y82" s="13" t="s">
        <v>94</v>
      </c>
      <c r="Z82" s="13" t="s">
        <v>95</v>
      </c>
      <c r="AA82" s="13">
        <v>10</v>
      </c>
      <c r="AB82" s="13" t="s">
        <v>67</v>
      </c>
      <c r="AC82" s="13">
        <v>5</v>
      </c>
      <c r="AD82" s="13"/>
      <c r="AE82" s="13">
        <v>180</v>
      </c>
      <c r="AF82" s="13">
        <v>54.07</v>
      </c>
      <c r="AG82" s="13">
        <f t="shared" ref="AG82:AG89" si="14">J82*V82*AE82*AI82*0.1</f>
        <v>56.9159999999761</v>
      </c>
      <c r="AH82" s="13">
        <v>2012</v>
      </c>
      <c r="AI82" s="13">
        <v>1</v>
      </c>
      <c r="AJ82" s="13"/>
      <c r="AK82" s="13"/>
      <c r="AL82" s="13" t="s">
        <v>397</v>
      </c>
      <c r="AM82" s="23" t="s">
        <v>29</v>
      </c>
      <c r="AN82" s="26" t="s">
        <v>201</v>
      </c>
      <c r="AO82" s="26" t="s">
        <v>201</v>
      </c>
      <c r="AP82" s="13" t="s">
        <v>202</v>
      </c>
      <c r="AQ82" s="13"/>
      <c r="AR82" s="13">
        <v>2012</v>
      </c>
      <c r="AS82" s="37"/>
      <c r="AT82" s="36"/>
      <c r="AU82" s="36"/>
      <c r="AV82" s="36"/>
      <c r="AW82" s="43"/>
      <c r="AX82" s="43"/>
      <c r="AY82" s="43"/>
      <c r="AZ82" s="43"/>
      <c r="BA82" s="43"/>
    </row>
    <row r="83" ht="30" customHeight="1" outlineLevel="3" spans="1:53">
      <c r="A83" s="13">
        <v>55</v>
      </c>
      <c r="B83" s="13" t="s">
        <v>22</v>
      </c>
      <c r="C83" s="13" t="s">
        <v>124</v>
      </c>
      <c r="D83" s="13" t="s">
        <v>116</v>
      </c>
      <c r="E83" s="13">
        <v>2961.372</v>
      </c>
      <c r="F83" s="13">
        <v>2962</v>
      </c>
      <c r="G83" s="13" t="s">
        <v>116</v>
      </c>
      <c r="H83" s="13">
        <v>2392.286</v>
      </c>
      <c r="I83" s="13">
        <v>2392.914</v>
      </c>
      <c r="J83" s="13">
        <f t="shared" si="13"/>
        <v>0.628000000000156</v>
      </c>
      <c r="K83" s="13">
        <v>0</v>
      </c>
      <c r="L83" s="13">
        <v>0</v>
      </c>
      <c r="M83" s="13">
        <v>0</v>
      </c>
      <c r="N83" s="13">
        <v>0</v>
      </c>
      <c r="O83" s="13" t="s">
        <v>198</v>
      </c>
      <c r="P83" s="13" t="s">
        <v>70</v>
      </c>
      <c r="Q83" s="13">
        <v>8.5</v>
      </c>
      <c r="R83" s="13" t="s">
        <v>84</v>
      </c>
      <c r="S83" s="13" t="s">
        <v>199</v>
      </c>
      <c r="T83" s="13" t="s">
        <v>31</v>
      </c>
      <c r="U83" s="13" t="s">
        <v>349</v>
      </c>
      <c r="V83" s="13">
        <v>8.5</v>
      </c>
      <c r="W83" s="13">
        <v>8.5</v>
      </c>
      <c r="X83" s="13"/>
      <c r="Y83" s="13" t="s">
        <v>94</v>
      </c>
      <c r="Z83" s="13" t="s">
        <v>95</v>
      </c>
      <c r="AA83" s="13">
        <v>10</v>
      </c>
      <c r="AB83" s="13" t="s">
        <v>67</v>
      </c>
      <c r="AC83" s="13">
        <v>5</v>
      </c>
      <c r="AD83" s="13"/>
      <c r="AE83" s="13">
        <v>180</v>
      </c>
      <c r="AF83" s="13">
        <v>101.42</v>
      </c>
      <c r="AG83" s="13">
        <f t="shared" si="14"/>
        <v>96.0840000000239</v>
      </c>
      <c r="AH83" s="13">
        <v>2011</v>
      </c>
      <c r="AI83" s="13">
        <v>1</v>
      </c>
      <c r="AJ83" s="13"/>
      <c r="AK83" s="13"/>
      <c r="AL83" s="13"/>
      <c r="AM83" s="23" t="s">
        <v>29</v>
      </c>
      <c r="AN83" s="26" t="s">
        <v>201</v>
      </c>
      <c r="AO83" s="26" t="s">
        <v>201</v>
      </c>
      <c r="AP83" s="13" t="s">
        <v>202</v>
      </c>
      <c r="AQ83" s="13"/>
      <c r="AR83" s="13">
        <v>2011</v>
      </c>
      <c r="AS83" s="36"/>
      <c r="AT83" s="36"/>
      <c r="AU83" s="36"/>
      <c r="AV83" s="36"/>
      <c r="AW83" s="43"/>
      <c r="AX83" s="43"/>
      <c r="AY83" s="43"/>
      <c r="AZ83" s="43"/>
      <c r="BA83" s="43"/>
    </row>
    <row r="84" ht="78.9" customHeight="1" outlineLevel="1" spans="1:53">
      <c r="A84" s="13"/>
      <c r="B84" s="15" t="s">
        <v>208</v>
      </c>
      <c r="C84" s="13"/>
      <c r="D84" s="13"/>
      <c r="E84" s="13"/>
      <c r="F84" s="13"/>
      <c r="G84" s="13"/>
      <c r="H84" s="13"/>
      <c r="I84" s="13"/>
      <c r="J84" s="13">
        <f>SUBTOTAL(9,J85)</f>
        <v>2.15099999999984</v>
      </c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>
        <f>SUBTOTAL(9,AG85)</f>
        <v>-54.8504999999959</v>
      </c>
      <c r="AH84" s="13"/>
      <c r="AI84" s="13"/>
      <c r="AJ84" s="13"/>
      <c r="AK84" s="13"/>
      <c r="AL84" s="13"/>
      <c r="AM84" s="27"/>
      <c r="AN84" s="23"/>
      <c r="AO84" s="26"/>
      <c r="AP84" s="13"/>
      <c r="AQ84" s="13"/>
      <c r="AR84" s="13"/>
      <c r="AS84" s="36"/>
      <c r="AT84" s="36"/>
      <c r="AU84" s="36"/>
      <c r="AV84" s="36"/>
      <c r="AW84" s="43"/>
      <c r="AX84" s="43"/>
      <c r="AY84" s="43"/>
      <c r="AZ84" s="43"/>
      <c r="BA84" s="43"/>
    </row>
    <row r="85" ht="78.9" customHeight="1" outlineLevel="3" spans="1:54">
      <c r="A85" s="13">
        <v>56</v>
      </c>
      <c r="B85" s="13" t="s">
        <v>22</v>
      </c>
      <c r="C85" s="13" t="s">
        <v>124</v>
      </c>
      <c r="D85" s="13" t="s">
        <v>116</v>
      </c>
      <c r="E85" s="13">
        <v>2963</v>
      </c>
      <c r="F85" s="13">
        <v>2965.151</v>
      </c>
      <c r="G85" s="13" t="s">
        <v>116</v>
      </c>
      <c r="H85" s="13">
        <v>2393.945</v>
      </c>
      <c r="I85" s="13">
        <v>2396.096</v>
      </c>
      <c r="J85" s="13">
        <f t="shared" si="13"/>
        <v>2.15099999999984</v>
      </c>
      <c r="K85" s="13">
        <v>0</v>
      </c>
      <c r="L85" s="13">
        <v>0</v>
      </c>
      <c r="M85" s="13">
        <v>0</v>
      </c>
      <c r="N85" s="13">
        <v>0</v>
      </c>
      <c r="O85" s="13" t="s">
        <v>198</v>
      </c>
      <c r="P85" s="13" t="s">
        <v>70</v>
      </c>
      <c r="Q85" s="13">
        <v>8.5</v>
      </c>
      <c r="R85" s="13" t="s">
        <v>84</v>
      </c>
      <c r="S85" s="13" t="s">
        <v>199</v>
      </c>
      <c r="T85" s="13" t="s">
        <v>31</v>
      </c>
      <c r="U85" s="13" t="s">
        <v>349</v>
      </c>
      <c r="V85" s="13">
        <v>8.5</v>
      </c>
      <c r="W85" s="13">
        <v>8.5</v>
      </c>
      <c r="X85" s="13"/>
      <c r="Y85" s="13" t="s">
        <v>94</v>
      </c>
      <c r="Z85" s="13" t="s">
        <v>95</v>
      </c>
      <c r="AA85" s="13">
        <v>10</v>
      </c>
      <c r="AB85" s="13" t="s">
        <v>67</v>
      </c>
      <c r="AC85" s="13">
        <v>5</v>
      </c>
      <c r="AD85" s="13"/>
      <c r="AE85" s="13">
        <v>180</v>
      </c>
      <c r="AF85" s="13">
        <v>347.39</v>
      </c>
      <c r="AG85" s="13">
        <f>J85*V85*AE85*AI85*0.1-J85*V85*210*AI85*0.1</f>
        <v>-54.8504999999959</v>
      </c>
      <c r="AH85" s="13">
        <v>2011</v>
      </c>
      <c r="AI85" s="13">
        <v>1</v>
      </c>
      <c r="AJ85" s="13"/>
      <c r="AK85" s="13"/>
      <c r="AL85" s="13" t="s">
        <v>398</v>
      </c>
      <c r="AM85" s="23" t="s">
        <v>30</v>
      </c>
      <c r="AN85" s="23" t="s">
        <v>213</v>
      </c>
      <c r="AO85" s="26" t="s">
        <v>385</v>
      </c>
      <c r="AP85" s="13" t="s">
        <v>202</v>
      </c>
      <c r="AQ85" s="13" t="s">
        <v>399</v>
      </c>
      <c r="AR85" s="13">
        <v>2011</v>
      </c>
      <c r="AS85" s="36" t="s">
        <v>400</v>
      </c>
      <c r="AT85" s="36"/>
      <c r="AU85" s="36"/>
      <c r="AV85" s="36"/>
      <c r="AW85" s="43" t="s">
        <v>401</v>
      </c>
      <c r="AX85" s="43" t="s">
        <v>402</v>
      </c>
      <c r="AY85" s="43"/>
      <c r="AZ85" s="43"/>
      <c r="BA85" s="43"/>
      <c r="BB85">
        <f>J85*V85*210*AI85*0.1</f>
        <v>383.953499999971</v>
      </c>
    </row>
    <row r="86" ht="30" customHeight="1" outlineLevel="1" spans="1:53">
      <c r="A86" s="13"/>
      <c r="B86" s="15" t="s">
        <v>197</v>
      </c>
      <c r="C86" s="13"/>
      <c r="D86" s="13"/>
      <c r="E86" s="13"/>
      <c r="F86" s="13"/>
      <c r="G86" s="13"/>
      <c r="H86" s="13"/>
      <c r="I86" s="13"/>
      <c r="J86" s="13">
        <f>SUBTOTAL(9,J87:J99)</f>
        <v>13</v>
      </c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>
        <f>SUBTOTAL(9,AG87:AG99)</f>
        <v>1221</v>
      </c>
      <c r="AH86" s="13"/>
      <c r="AI86" s="13"/>
      <c r="AJ86" s="13"/>
      <c r="AK86" s="13"/>
      <c r="AL86" s="13"/>
      <c r="AM86" s="27"/>
      <c r="AN86" s="26"/>
      <c r="AO86" s="26"/>
      <c r="AP86" s="13"/>
      <c r="AQ86" s="13"/>
      <c r="AR86" s="13"/>
      <c r="AS86" s="37"/>
      <c r="AT86" s="36"/>
      <c r="AU86" s="36"/>
      <c r="AV86" s="36"/>
      <c r="AW86" s="43"/>
      <c r="AX86" s="43"/>
      <c r="AY86" s="43"/>
      <c r="AZ86" s="43"/>
      <c r="BA86" s="43"/>
    </row>
    <row r="87" ht="30" customHeight="1" outlineLevel="3" spans="1:53">
      <c r="A87" s="13">
        <v>57</v>
      </c>
      <c r="B87" s="13" t="s">
        <v>22</v>
      </c>
      <c r="C87" s="13" t="s">
        <v>124</v>
      </c>
      <c r="D87" s="13" t="s">
        <v>116</v>
      </c>
      <c r="E87" s="13">
        <v>2970</v>
      </c>
      <c r="F87" s="13">
        <v>2971</v>
      </c>
      <c r="G87" s="13" t="s">
        <v>116</v>
      </c>
      <c r="H87" s="13">
        <v>2400.914</v>
      </c>
      <c r="I87" s="13">
        <v>2401.914</v>
      </c>
      <c r="J87" s="13">
        <f t="shared" ref="J87:J99" si="15">F87-E87</f>
        <v>1</v>
      </c>
      <c r="K87" s="13">
        <v>0</v>
      </c>
      <c r="L87" s="13">
        <v>0</v>
      </c>
      <c r="M87" s="13">
        <v>0</v>
      </c>
      <c r="N87" s="13">
        <v>0</v>
      </c>
      <c r="O87" s="13" t="s">
        <v>198</v>
      </c>
      <c r="P87" s="13" t="s">
        <v>70</v>
      </c>
      <c r="Q87" s="13">
        <v>9</v>
      </c>
      <c r="R87" s="13" t="s">
        <v>84</v>
      </c>
      <c r="S87" s="13" t="s">
        <v>199</v>
      </c>
      <c r="T87" s="13" t="s">
        <v>31</v>
      </c>
      <c r="U87" s="13" t="s">
        <v>349</v>
      </c>
      <c r="V87" s="13">
        <v>9</v>
      </c>
      <c r="W87" s="13">
        <v>9</v>
      </c>
      <c r="X87" s="13"/>
      <c r="Y87" s="13" t="s">
        <v>94</v>
      </c>
      <c r="Z87" s="13" t="s">
        <v>95</v>
      </c>
      <c r="AA87" s="13">
        <v>10</v>
      </c>
      <c r="AB87" s="13" t="s">
        <v>67</v>
      </c>
      <c r="AC87" s="13">
        <v>5</v>
      </c>
      <c r="AD87" s="13"/>
      <c r="AE87" s="13">
        <v>180</v>
      </c>
      <c r="AF87" s="13">
        <v>171</v>
      </c>
      <c r="AG87" s="13">
        <f t="shared" si="14"/>
        <v>162</v>
      </c>
      <c r="AH87" s="13">
        <v>2011</v>
      </c>
      <c r="AI87" s="13">
        <v>1</v>
      </c>
      <c r="AJ87" s="13"/>
      <c r="AK87" s="13"/>
      <c r="AL87" s="13"/>
      <c r="AM87" s="23" t="s">
        <v>29</v>
      </c>
      <c r="AN87" s="26" t="s">
        <v>201</v>
      </c>
      <c r="AO87" s="26" t="s">
        <v>201</v>
      </c>
      <c r="AP87" s="13" t="s">
        <v>202</v>
      </c>
      <c r="AQ87" s="13"/>
      <c r="AR87" s="13">
        <v>2011</v>
      </c>
      <c r="AS87" s="37"/>
      <c r="AT87" s="36"/>
      <c r="AU87" s="36"/>
      <c r="AV87" s="36"/>
      <c r="AW87" s="43"/>
      <c r="AX87" s="43"/>
      <c r="AY87" s="43"/>
      <c r="AZ87" s="43"/>
      <c r="BA87" s="43"/>
    </row>
    <row r="88" ht="30" customHeight="1" outlineLevel="3" spans="1:53">
      <c r="A88" s="13">
        <v>58</v>
      </c>
      <c r="B88" s="13" t="s">
        <v>22</v>
      </c>
      <c r="C88" s="13" t="s">
        <v>124</v>
      </c>
      <c r="D88" s="13" t="s">
        <v>116</v>
      </c>
      <c r="E88" s="13">
        <v>2974</v>
      </c>
      <c r="F88" s="13">
        <v>2975</v>
      </c>
      <c r="G88" s="13" t="s">
        <v>116</v>
      </c>
      <c r="H88" s="13">
        <v>2404.914</v>
      </c>
      <c r="I88" s="13">
        <v>2405.914</v>
      </c>
      <c r="J88" s="13">
        <f t="shared" si="15"/>
        <v>1</v>
      </c>
      <c r="K88" s="13">
        <v>0</v>
      </c>
      <c r="L88" s="13">
        <v>0</v>
      </c>
      <c r="M88" s="13">
        <v>0</v>
      </c>
      <c r="N88" s="13">
        <v>0</v>
      </c>
      <c r="O88" s="13" t="s">
        <v>198</v>
      </c>
      <c r="P88" s="13" t="s">
        <v>70</v>
      </c>
      <c r="Q88" s="13">
        <v>9</v>
      </c>
      <c r="R88" s="13" t="s">
        <v>84</v>
      </c>
      <c r="S88" s="13" t="s">
        <v>199</v>
      </c>
      <c r="T88" s="13" t="s">
        <v>31</v>
      </c>
      <c r="U88" s="13" t="s">
        <v>349</v>
      </c>
      <c r="V88" s="13">
        <v>9</v>
      </c>
      <c r="W88" s="13">
        <v>9</v>
      </c>
      <c r="X88" s="13"/>
      <c r="Y88" s="13" t="s">
        <v>94</v>
      </c>
      <c r="Z88" s="13" t="s">
        <v>95</v>
      </c>
      <c r="AA88" s="13">
        <v>10</v>
      </c>
      <c r="AB88" s="13" t="s">
        <v>67</v>
      </c>
      <c r="AC88" s="13">
        <v>5</v>
      </c>
      <c r="AD88" s="13"/>
      <c r="AE88" s="13">
        <v>180</v>
      </c>
      <c r="AF88" s="13">
        <v>171</v>
      </c>
      <c r="AG88" s="13">
        <f t="shared" si="14"/>
        <v>162</v>
      </c>
      <c r="AH88" s="13">
        <v>2011</v>
      </c>
      <c r="AI88" s="13">
        <v>1</v>
      </c>
      <c r="AJ88" s="13"/>
      <c r="AK88" s="13"/>
      <c r="AL88" s="13"/>
      <c r="AM88" s="23" t="s">
        <v>29</v>
      </c>
      <c r="AN88" s="26" t="s">
        <v>201</v>
      </c>
      <c r="AO88" s="26" t="s">
        <v>201</v>
      </c>
      <c r="AP88" s="13" t="s">
        <v>202</v>
      </c>
      <c r="AQ88" s="13"/>
      <c r="AR88" s="13">
        <v>2011</v>
      </c>
      <c r="AS88" s="37"/>
      <c r="AT88" s="36"/>
      <c r="AU88" s="36"/>
      <c r="AV88" s="36"/>
      <c r="AW88" s="43"/>
      <c r="AX88" s="43"/>
      <c r="AY88" s="43"/>
      <c r="AZ88" s="43"/>
      <c r="BA88" s="43"/>
    </row>
    <row r="89" ht="30" customHeight="1" outlineLevel="3" spans="1:53">
      <c r="A89" s="13">
        <v>59</v>
      </c>
      <c r="B89" s="13" t="s">
        <v>22</v>
      </c>
      <c r="C89" s="13" t="s">
        <v>124</v>
      </c>
      <c r="D89" s="13" t="s">
        <v>116</v>
      </c>
      <c r="E89" s="13">
        <v>2975</v>
      </c>
      <c r="F89" s="13">
        <v>2976</v>
      </c>
      <c r="G89" s="13" t="s">
        <v>116</v>
      </c>
      <c r="H89" s="13">
        <v>2405.914</v>
      </c>
      <c r="I89" s="13">
        <v>2406.914</v>
      </c>
      <c r="J89" s="13">
        <f t="shared" si="15"/>
        <v>1</v>
      </c>
      <c r="K89" s="13">
        <v>0</v>
      </c>
      <c r="L89" s="13">
        <v>0</v>
      </c>
      <c r="M89" s="13">
        <v>0</v>
      </c>
      <c r="N89" s="13">
        <v>0</v>
      </c>
      <c r="O89" s="13" t="s">
        <v>198</v>
      </c>
      <c r="P89" s="13" t="s">
        <v>70</v>
      </c>
      <c r="Q89" s="13">
        <v>9</v>
      </c>
      <c r="R89" s="13" t="s">
        <v>84</v>
      </c>
      <c r="S89" s="13" t="s">
        <v>199</v>
      </c>
      <c r="T89" s="13" t="s">
        <v>31</v>
      </c>
      <c r="U89" s="13" t="s">
        <v>349</v>
      </c>
      <c r="V89" s="13">
        <v>9</v>
      </c>
      <c r="W89" s="13">
        <v>9</v>
      </c>
      <c r="X89" s="13"/>
      <c r="Y89" s="13" t="s">
        <v>94</v>
      </c>
      <c r="Z89" s="13" t="s">
        <v>95</v>
      </c>
      <c r="AA89" s="13">
        <v>10</v>
      </c>
      <c r="AB89" s="13" t="s">
        <v>67</v>
      </c>
      <c r="AC89" s="13">
        <v>5</v>
      </c>
      <c r="AD89" s="13"/>
      <c r="AE89" s="13">
        <v>180</v>
      </c>
      <c r="AF89" s="13">
        <v>171</v>
      </c>
      <c r="AG89" s="13">
        <f t="shared" si="14"/>
        <v>162</v>
      </c>
      <c r="AH89" s="13">
        <v>2011</v>
      </c>
      <c r="AI89" s="13">
        <v>1</v>
      </c>
      <c r="AJ89" s="13">
        <v>2018</v>
      </c>
      <c r="AK89" s="13"/>
      <c r="AL89" s="13"/>
      <c r="AM89" s="23" t="s">
        <v>29</v>
      </c>
      <c r="AN89" s="26" t="s">
        <v>201</v>
      </c>
      <c r="AO89" s="26" t="s">
        <v>201</v>
      </c>
      <c r="AP89" s="13" t="s">
        <v>202</v>
      </c>
      <c r="AQ89" s="13"/>
      <c r="AR89" s="13">
        <v>2011</v>
      </c>
      <c r="AS89" s="36"/>
      <c r="AT89" s="37"/>
      <c r="AU89" s="36"/>
      <c r="AV89" s="36"/>
      <c r="AW89" s="43" t="s">
        <v>403</v>
      </c>
      <c r="AX89" s="43"/>
      <c r="AY89" s="43"/>
      <c r="AZ89" s="43"/>
      <c r="BA89" s="43"/>
    </row>
    <row r="90" ht="30" customHeight="1" outlineLevel="3" spans="1:53">
      <c r="A90" s="13">
        <v>60</v>
      </c>
      <c r="B90" s="13" t="s">
        <v>22</v>
      </c>
      <c r="C90" s="13" t="s">
        <v>125</v>
      </c>
      <c r="D90" s="13" t="s">
        <v>126</v>
      </c>
      <c r="E90" s="13">
        <v>2040</v>
      </c>
      <c r="F90" s="13">
        <v>2041</v>
      </c>
      <c r="G90" s="13" t="s">
        <v>127</v>
      </c>
      <c r="H90" s="13">
        <v>11.158</v>
      </c>
      <c r="I90" s="13">
        <v>12.158</v>
      </c>
      <c r="J90" s="13">
        <f t="shared" si="15"/>
        <v>1</v>
      </c>
      <c r="K90" s="13">
        <v>0</v>
      </c>
      <c r="L90" s="13">
        <v>0</v>
      </c>
      <c r="M90" s="13">
        <v>0</v>
      </c>
      <c r="N90" s="13">
        <v>0</v>
      </c>
      <c r="O90" s="13" t="s">
        <v>396</v>
      </c>
      <c r="P90" s="13" t="s">
        <v>70</v>
      </c>
      <c r="Q90" s="13">
        <v>10.5</v>
      </c>
      <c r="R90" s="13" t="s">
        <v>65</v>
      </c>
      <c r="S90" s="13" t="s">
        <v>199</v>
      </c>
      <c r="T90" s="13" t="s">
        <v>32</v>
      </c>
      <c r="U90" s="13" t="s">
        <v>200</v>
      </c>
      <c r="V90" s="13">
        <v>10.5</v>
      </c>
      <c r="W90" s="13">
        <v>10.5</v>
      </c>
      <c r="X90" s="13"/>
      <c r="Y90" s="13" t="s">
        <v>66</v>
      </c>
      <c r="Z90" s="13"/>
      <c r="AA90" s="13"/>
      <c r="AB90" s="13" t="s">
        <v>67</v>
      </c>
      <c r="AC90" s="13">
        <v>4</v>
      </c>
      <c r="AD90" s="13"/>
      <c r="AE90" s="13">
        <v>70</v>
      </c>
      <c r="AF90" s="13">
        <v>71.4</v>
      </c>
      <c r="AG90" s="13">
        <f t="shared" ref="AG90:AG99" si="16">J90*V90*AE90*AK90*0.1</f>
        <v>73.5</v>
      </c>
      <c r="AH90" s="13">
        <v>2018</v>
      </c>
      <c r="AI90" s="13"/>
      <c r="AJ90" s="13">
        <v>2022</v>
      </c>
      <c r="AK90" s="13">
        <v>1</v>
      </c>
      <c r="AL90" s="26" t="s">
        <v>404</v>
      </c>
      <c r="AM90" s="23" t="s">
        <v>29</v>
      </c>
      <c r="AN90" s="26" t="s">
        <v>201</v>
      </c>
      <c r="AO90" s="26" t="s">
        <v>216</v>
      </c>
      <c r="AP90" s="13" t="s">
        <v>202</v>
      </c>
      <c r="AQ90" s="13" t="s">
        <v>405</v>
      </c>
      <c r="AR90" s="13">
        <v>2018</v>
      </c>
      <c r="AS90" s="37" t="s">
        <v>406</v>
      </c>
      <c r="AT90" s="36"/>
      <c r="AU90" s="36"/>
      <c r="AV90" s="36"/>
      <c r="AW90" s="43" t="s">
        <v>407</v>
      </c>
      <c r="AX90" s="43" t="s">
        <v>408</v>
      </c>
      <c r="AY90" s="43"/>
      <c r="AZ90" s="43"/>
      <c r="BA90" s="43"/>
    </row>
    <row r="91" ht="30" customHeight="1" outlineLevel="3" spans="1:53">
      <c r="A91" s="13">
        <v>61</v>
      </c>
      <c r="B91" s="13" t="s">
        <v>22</v>
      </c>
      <c r="C91" s="13" t="s">
        <v>125</v>
      </c>
      <c r="D91" s="13" t="s">
        <v>126</v>
      </c>
      <c r="E91" s="13">
        <v>2048</v>
      </c>
      <c r="F91" s="13">
        <v>2049</v>
      </c>
      <c r="G91" s="13" t="s">
        <v>127</v>
      </c>
      <c r="H91" s="13">
        <v>19.158</v>
      </c>
      <c r="I91" s="13">
        <v>20.158</v>
      </c>
      <c r="J91" s="13">
        <f t="shared" si="15"/>
        <v>1</v>
      </c>
      <c r="K91" s="13">
        <v>0</v>
      </c>
      <c r="L91" s="13">
        <v>0</v>
      </c>
      <c r="M91" s="13">
        <v>0</v>
      </c>
      <c r="N91" s="13">
        <v>0</v>
      </c>
      <c r="O91" s="13" t="s">
        <v>198</v>
      </c>
      <c r="P91" s="13" t="s">
        <v>70</v>
      </c>
      <c r="Q91" s="13">
        <v>10.5</v>
      </c>
      <c r="R91" s="13" t="s">
        <v>65</v>
      </c>
      <c r="S91" s="13" t="s">
        <v>199</v>
      </c>
      <c r="T91" s="13" t="s">
        <v>32</v>
      </c>
      <c r="U91" s="13" t="s">
        <v>200</v>
      </c>
      <c r="V91" s="13">
        <v>10.5</v>
      </c>
      <c r="W91" s="13">
        <v>10.5</v>
      </c>
      <c r="X91" s="13"/>
      <c r="Y91" s="13" t="s">
        <v>66</v>
      </c>
      <c r="Z91" s="13"/>
      <c r="AA91" s="13"/>
      <c r="AB91" s="13" t="s">
        <v>67</v>
      </c>
      <c r="AC91" s="13">
        <v>4</v>
      </c>
      <c r="AD91" s="13"/>
      <c r="AE91" s="13">
        <v>70</v>
      </c>
      <c r="AF91" s="13">
        <v>71.4</v>
      </c>
      <c r="AG91" s="13">
        <f t="shared" si="16"/>
        <v>73.5</v>
      </c>
      <c r="AH91" s="13">
        <v>2018</v>
      </c>
      <c r="AI91" s="13"/>
      <c r="AJ91" s="13">
        <v>2022</v>
      </c>
      <c r="AK91" s="13">
        <v>1</v>
      </c>
      <c r="AL91" s="13" t="s">
        <v>409</v>
      </c>
      <c r="AM91" s="23" t="s">
        <v>29</v>
      </c>
      <c r="AN91" s="26" t="s">
        <v>201</v>
      </c>
      <c r="AO91" s="26" t="s">
        <v>216</v>
      </c>
      <c r="AP91" s="13" t="s">
        <v>202</v>
      </c>
      <c r="AQ91" s="13" t="s">
        <v>410</v>
      </c>
      <c r="AR91" s="13">
        <v>2018</v>
      </c>
      <c r="AS91" s="37" t="s">
        <v>411</v>
      </c>
      <c r="AT91" s="36"/>
      <c r="AU91" s="36"/>
      <c r="AV91" s="36"/>
      <c r="AW91" s="43" t="s">
        <v>412</v>
      </c>
      <c r="AX91" s="43" t="s">
        <v>413</v>
      </c>
      <c r="AY91" s="43"/>
      <c r="AZ91" s="43"/>
      <c r="BA91" s="43"/>
    </row>
    <row r="92" ht="30" customHeight="1" outlineLevel="3" spans="1:53">
      <c r="A92" s="13">
        <v>62</v>
      </c>
      <c r="B92" s="13" t="s">
        <v>22</v>
      </c>
      <c r="C92" s="13" t="s">
        <v>125</v>
      </c>
      <c r="D92" s="13" t="s">
        <v>126</v>
      </c>
      <c r="E92" s="13">
        <v>2049</v>
      </c>
      <c r="F92" s="13">
        <v>2050</v>
      </c>
      <c r="G92" s="13" t="s">
        <v>127</v>
      </c>
      <c r="H92" s="13">
        <v>20.158</v>
      </c>
      <c r="I92" s="13">
        <v>21.158</v>
      </c>
      <c r="J92" s="13">
        <f t="shared" si="15"/>
        <v>1</v>
      </c>
      <c r="K92" s="13">
        <v>0</v>
      </c>
      <c r="L92" s="13">
        <v>0</v>
      </c>
      <c r="M92" s="13">
        <v>0</v>
      </c>
      <c r="N92" s="13">
        <v>0</v>
      </c>
      <c r="O92" s="13" t="s">
        <v>198</v>
      </c>
      <c r="P92" s="13" t="s">
        <v>70</v>
      </c>
      <c r="Q92" s="13">
        <v>10.5</v>
      </c>
      <c r="R92" s="13" t="s">
        <v>65</v>
      </c>
      <c r="S92" s="13" t="s">
        <v>199</v>
      </c>
      <c r="T92" s="13" t="s">
        <v>32</v>
      </c>
      <c r="U92" s="13" t="s">
        <v>200</v>
      </c>
      <c r="V92" s="13">
        <v>10.5</v>
      </c>
      <c r="W92" s="13">
        <v>10.5</v>
      </c>
      <c r="X92" s="13"/>
      <c r="Y92" s="13" t="s">
        <v>66</v>
      </c>
      <c r="Z92" s="13"/>
      <c r="AA92" s="13"/>
      <c r="AB92" s="13" t="s">
        <v>67</v>
      </c>
      <c r="AC92" s="13">
        <v>4</v>
      </c>
      <c r="AD92" s="13"/>
      <c r="AE92" s="13">
        <v>70</v>
      </c>
      <c r="AF92" s="13">
        <v>71.4</v>
      </c>
      <c r="AG92" s="13">
        <f t="shared" si="16"/>
        <v>73.5</v>
      </c>
      <c r="AH92" s="13">
        <v>2018</v>
      </c>
      <c r="AI92" s="13"/>
      <c r="AJ92" s="13">
        <v>2022</v>
      </c>
      <c r="AK92" s="13">
        <v>1</v>
      </c>
      <c r="AL92" s="13" t="s">
        <v>409</v>
      </c>
      <c r="AM92" s="23" t="s">
        <v>29</v>
      </c>
      <c r="AN92" s="26" t="s">
        <v>201</v>
      </c>
      <c r="AO92" s="26" t="s">
        <v>216</v>
      </c>
      <c r="AP92" s="13" t="s">
        <v>202</v>
      </c>
      <c r="AQ92" s="13" t="s">
        <v>414</v>
      </c>
      <c r="AR92" s="13">
        <v>2018</v>
      </c>
      <c r="AS92" s="36" t="s">
        <v>415</v>
      </c>
      <c r="AT92" s="36"/>
      <c r="AU92" s="36"/>
      <c r="AV92" s="36"/>
      <c r="AW92" s="43" t="s">
        <v>416</v>
      </c>
      <c r="AX92" s="43"/>
      <c r="AY92" s="43"/>
      <c r="AZ92" s="43"/>
      <c r="BA92" s="43"/>
    </row>
    <row r="93" ht="30" customHeight="1" outlineLevel="3" spans="1:53">
      <c r="A93" s="13">
        <v>63</v>
      </c>
      <c r="B93" s="13" t="s">
        <v>22</v>
      </c>
      <c r="C93" s="13" t="s">
        <v>125</v>
      </c>
      <c r="D93" s="13" t="s">
        <v>126</v>
      </c>
      <c r="E93" s="13">
        <v>2058</v>
      </c>
      <c r="F93" s="13">
        <v>2059</v>
      </c>
      <c r="G93" s="13" t="s">
        <v>127</v>
      </c>
      <c r="H93" s="13">
        <v>29.158</v>
      </c>
      <c r="I93" s="13">
        <v>30.158</v>
      </c>
      <c r="J93" s="13">
        <f t="shared" si="15"/>
        <v>1</v>
      </c>
      <c r="K93" s="13">
        <v>0</v>
      </c>
      <c r="L93" s="13">
        <v>0</v>
      </c>
      <c r="M93" s="13">
        <v>0</v>
      </c>
      <c r="N93" s="13">
        <v>0</v>
      </c>
      <c r="O93" s="13" t="s">
        <v>198</v>
      </c>
      <c r="P93" s="13" t="s">
        <v>70</v>
      </c>
      <c r="Q93" s="13">
        <v>10.5</v>
      </c>
      <c r="R93" s="13" t="s">
        <v>65</v>
      </c>
      <c r="S93" s="13" t="s">
        <v>199</v>
      </c>
      <c r="T93" s="13" t="s">
        <v>32</v>
      </c>
      <c r="U93" s="13" t="s">
        <v>200</v>
      </c>
      <c r="V93" s="13">
        <v>10.5</v>
      </c>
      <c r="W93" s="13">
        <v>10.5</v>
      </c>
      <c r="X93" s="13"/>
      <c r="Y93" s="13" t="s">
        <v>66</v>
      </c>
      <c r="Z93" s="13"/>
      <c r="AA93" s="13"/>
      <c r="AB93" s="13" t="s">
        <v>67</v>
      </c>
      <c r="AC93" s="13">
        <v>4</v>
      </c>
      <c r="AD93" s="13"/>
      <c r="AE93" s="13">
        <v>70</v>
      </c>
      <c r="AF93" s="13">
        <v>71.4</v>
      </c>
      <c r="AG93" s="13">
        <f t="shared" si="16"/>
        <v>73.5</v>
      </c>
      <c r="AH93" s="13">
        <v>2018</v>
      </c>
      <c r="AI93" s="13"/>
      <c r="AJ93" s="13">
        <v>2022</v>
      </c>
      <c r="AK93" s="13">
        <v>1</v>
      </c>
      <c r="AL93" s="13" t="s">
        <v>409</v>
      </c>
      <c r="AM93" s="23" t="s">
        <v>29</v>
      </c>
      <c r="AN93" s="26" t="s">
        <v>201</v>
      </c>
      <c r="AO93" s="26" t="s">
        <v>216</v>
      </c>
      <c r="AP93" s="13" t="s">
        <v>202</v>
      </c>
      <c r="AQ93" s="13" t="s">
        <v>417</v>
      </c>
      <c r="AR93" s="13">
        <v>2018</v>
      </c>
      <c r="AS93" s="37" t="s">
        <v>418</v>
      </c>
      <c r="AT93" s="37"/>
      <c r="AU93" s="36"/>
      <c r="AV93" s="36"/>
      <c r="AW93" s="43" t="s">
        <v>419</v>
      </c>
      <c r="AX93" s="43" t="s">
        <v>420</v>
      </c>
      <c r="AY93" s="43"/>
      <c r="AZ93" s="43"/>
      <c r="BA93" s="43"/>
    </row>
    <row r="94" ht="30" customHeight="1" outlineLevel="3" spans="1:53">
      <c r="A94" s="13">
        <v>64</v>
      </c>
      <c r="B94" s="13" t="s">
        <v>22</v>
      </c>
      <c r="C94" s="13" t="s">
        <v>125</v>
      </c>
      <c r="D94" s="13" t="s">
        <v>126</v>
      </c>
      <c r="E94" s="13">
        <v>2059</v>
      </c>
      <c r="F94" s="13">
        <v>2060</v>
      </c>
      <c r="G94" s="13" t="s">
        <v>127</v>
      </c>
      <c r="H94" s="13">
        <v>30.158</v>
      </c>
      <c r="I94" s="13">
        <v>31.158</v>
      </c>
      <c r="J94" s="13">
        <f t="shared" si="15"/>
        <v>1</v>
      </c>
      <c r="K94" s="13">
        <v>0</v>
      </c>
      <c r="L94" s="13">
        <v>0</v>
      </c>
      <c r="M94" s="13">
        <v>0</v>
      </c>
      <c r="N94" s="13">
        <v>0</v>
      </c>
      <c r="O94" s="13" t="s">
        <v>198</v>
      </c>
      <c r="P94" s="13" t="s">
        <v>70</v>
      </c>
      <c r="Q94" s="13">
        <v>10.5</v>
      </c>
      <c r="R94" s="13" t="s">
        <v>65</v>
      </c>
      <c r="S94" s="13" t="s">
        <v>199</v>
      </c>
      <c r="T94" s="13" t="s">
        <v>32</v>
      </c>
      <c r="U94" s="13" t="s">
        <v>200</v>
      </c>
      <c r="V94" s="13">
        <v>10.5</v>
      </c>
      <c r="W94" s="13">
        <v>10.5</v>
      </c>
      <c r="X94" s="13"/>
      <c r="Y94" s="13" t="s">
        <v>66</v>
      </c>
      <c r="Z94" s="13"/>
      <c r="AA94" s="13"/>
      <c r="AB94" s="13" t="s">
        <v>67</v>
      </c>
      <c r="AC94" s="13">
        <v>4</v>
      </c>
      <c r="AD94" s="13"/>
      <c r="AE94" s="13">
        <v>70</v>
      </c>
      <c r="AF94" s="13">
        <v>71.4</v>
      </c>
      <c r="AG94" s="13">
        <f t="shared" si="16"/>
        <v>73.5</v>
      </c>
      <c r="AH94" s="13">
        <v>2018</v>
      </c>
      <c r="AI94" s="13"/>
      <c r="AJ94" s="13">
        <v>2022</v>
      </c>
      <c r="AK94" s="13">
        <v>1</v>
      </c>
      <c r="AL94" s="13" t="s">
        <v>409</v>
      </c>
      <c r="AM94" s="23" t="s">
        <v>29</v>
      </c>
      <c r="AN94" s="26" t="s">
        <v>201</v>
      </c>
      <c r="AO94" s="26" t="s">
        <v>216</v>
      </c>
      <c r="AP94" s="13" t="s">
        <v>202</v>
      </c>
      <c r="AQ94" s="13" t="s">
        <v>421</v>
      </c>
      <c r="AR94" s="13">
        <v>2018</v>
      </c>
      <c r="AS94" s="36" t="s">
        <v>422</v>
      </c>
      <c r="AT94" s="36"/>
      <c r="AU94" s="36"/>
      <c r="AV94" s="36"/>
      <c r="AW94" s="43" t="s">
        <v>423</v>
      </c>
      <c r="AX94" s="43"/>
      <c r="AY94" s="43"/>
      <c r="AZ94" s="43"/>
      <c r="BA94" s="43"/>
    </row>
    <row r="95" ht="30" customHeight="1" outlineLevel="3" spans="1:53">
      <c r="A95" s="13">
        <v>65</v>
      </c>
      <c r="B95" s="13" t="s">
        <v>22</v>
      </c>
      <c r="C95" s="13" t="s">
        <v>125</v>
      </c>
      <c r="D95" s="13" t="s">
        <v>126</v>
      </c>
      <c r="E95" s="13">
        <v>2061</v>
      </c>
      <c r="F95" s="13">
        <v>2062</v>
      </c>
      <c r="G95" s="13" t="s">
        <v>127</v>
      </c>
      <c r="H95" s="13">
        <v>32.158</v>
      </c>
      <c r="I95" s="13">
        <v>33.158</v>
      </c>
      <c r="J95" s="13">
        <f t="shared" si="15"/>
        <v>1</v>
      </c>
      <c r="K95" s="13">
        <v>0</v>
      </c>
      <c r="L95" s="13">
        <v>0</v>
      </c>
      <c r="M95" s="13">
        <v>0</v>
      </c>
      <c r="N95" s="13">
        <v>0</v>
      </c>
      <c r="O95" s="13" t="s">
        <v>198</v>
      </c>
      <c r="P95" s="13" t="s">
        <v>70</v>
      </c>
      <c r="Q95" s="13">
        <v>10.5</v>
      </c>
      <c r="R95" s="13" t="s">
        <v>65</v>
      </c>
      <c r="S95" s="13" t="s">
        <v>199</v>
      </c>
      <c r="T95" s="13" t="s">
        <v>32</v>
      </c>
      <c r="U95" s="13" t="s">
        <v>200</v>
      </c>
      <c r="V95" s="13">
        <v>10.5</v>
      </c>
      <c r="W95" s="13">
        <v>10.5</v>
      </c>
      <c r="X95" s="13"/>
      <c r="Y95" s="13" t="s">
        <v>66</v>
      </c>
      <c r="Z95" s="13"/>
      <c r="AA95" s="13"/>
      <c r="AB95" s="13" t="s">
        <v>67</v>
      </c>
      <c r="AC95" s="13">
        <v>4</v>
      </c>
      <c r="AD95" s="13"/>
      <c r="AE95" s="13">
        <v>70</v>
      </c>
      <c r="AF95" s="13">
        <v>71.4</v>
      </c>
      <c r="AG95" s="13">
        <f t="shared" si="16"/>
        <v>73.5</v>
      </c>
      <c r="AH95" s="13">
        <v>2018</v>
      </c>
      <c r="AI95" s="13"/>
      <c r="AJ95" s="13">
        <v>2022</v>
      </c>
      <c r="AK95" s="13">
        <v>1</v>
      </c>
      <c r="AL95" s="13" t="s">
        <v>409</v>
      </c>
      <c r="AM95" s="23" t="s">
        <v>29</v>
      </c>
      <c r="AN95" s="26" t="s">
        <v>201</v>
      </c>
      <c r="AO95" s="26" t="s">
        <v>216</v>
      </c>
      <c r="AP95" s="13" t="s">
        <v>202</v>
      </c>
      <c r="AQ95" s="13" t="s">
        <v>424</v>
      </c>
      <c r="AR95" s="13">
        <v>2018</v>
      </c>
      <c r="AS95" s="36" t="s">
        <v>425</v>
      </c>
      <c r="AT95" s="36"/>
      <c r="AU95" s="36"/>
      <c r="AV95" s="36"/>
      <c r="AW95" s="43" t="s">
        <v>426</v>
      </c>
      <c r="AX95" s="43" t="s">
        <v>427</v>
      </c>
      <c r="AY95" s="43"/>
      <c r="AZ95" s="43"/>
      <c r="BA95" s="43"/>
    </row>
    <row r="96" ht="30" customHeight="1" outlineLevel="3" spans="1:53">
      <c r="A96" s="13">
        <v>66</v>
      </c>
      <c r="B96" s="13" t="s">
        <v>22</v>
      </c>
      <c r="C96" s="13" t="s">
        <v>125</v>
      </c>
      <c r="D96" s="13" t="s">
        <v>126</v>
      </c>
      <c r="E96" s="13">
        <v>2062</v>
      </c>
      <c r="F96" s="13">
        <v>2063</v>
      </c>
      <c r="G96" s="13" t="s">
        <v>127</v>
      </c>
      <c r="H96" s="13">
        <v>33.158</v>
      </c>
      <c r="I96" s="13">
        <v>34.158</v>
      </c>
      <c r="J96" s="13">
        <f t="shared" si="15"/>
        <v>1</v>
      </c>
      <c r="K96" s="13">
        <v>0</v>
      </c>
      <c r="L96" s="13">
        <v>0</v>
      </c>
      <c r="M96" s="13">
        <v>0</v>
      </c>
      <c r="N96" s="13">
        <v>0</v>
      </c>
      <c r="O96" s="13" t="s">
        <v>198</v>
      </c>
      <c r="P96" s="13" t="s">
        <v>70</v>
      </c>
      <c r="Q96" s="13">
        <v>10.5</v>
      </c>
      <c r="R96" s="13" t="s">
        <v>65</v>
      </c>
      <c r="S96" s="13" t="s">
        <v>199</v>
      </c>
      <c r="T96" s="13" t="s">
        <v>32</v>
      </c>
      <c r="U96" s="13" t="s">
        <v>200</v>
      </c>
      <c r="V96" s="13">
        <v>10.5</v>
      </c>
      <c r="W96" s="13">
        <v>10.5</v>
      </c>
      <c r="X96" s="13"/>
      <c r="Y96" s="13" t="s">
        <v>66</v>
      </c>
      <c r="Z96" s="13"/>
      <c r="AA96" s="13"/>
      <c r="AB96" s="13" t="s">
        <v>67</v>
      </c>
      <c r="AC96" s="13">
        <v>4</v>
      </c>
      <c r="AD96" s="13"/>
      <c r="AE96" s="13">
        <v>70</v>
      </c>
      <c r="AF96" s="13">
        <v>71.4</v>
      </c>
      <c r="AG96" s="13">
        <f t="shared" si="16"/>
        <v>73.5</v>
      </c>
      <c r="AH96" s="13">
        <v>2018</v>
      </c>
      <c r="AI96" s="13"/>
      <c r="AJ96" s="13">
        <v>2022</v>
      </c>
      <c r="AK96" s="13">
        <v>1</v>
      </c>
      <c r="AL96" s="13" t="s">
        <v>409</v>
      </c>
      <c r="AM96" s="23" t="s">
        <v>29</v>
      </c>
      <c r="AN96" s="26" t="s">
        <v>201</v>
      </c>
      <c r="AO96" s="26" t="s">
        <v>216</v>
      </c>
      <c r="AP96" s="13" t="s">
        <v>202</v>
      </c>
      <c r="AQ96" s="13" t="s">
        <v>428</v>
      </c>
      <c r="AR96" s="13">
        <v>2018</v>
      </c>
      <c r="AS96" s="36" t="s">
        <v>429</v>
      </c>
      <c r="AT96" s="36"/>
      <c r="AU96" s="36"/>
      <c r="AV96" s="36"/>
      <c r="AW96" s="43" t="s">
        <v>430</v>
      </c>
      <c r="AX96" s="43" t="s">
        <v>431</v>
      </c>
      <c r="AY96" s="43"/>
      <c r="AZ96" s="43"/>
      <c r="BA96" s="43"/>
    </row>
    <row r="97" ht="30" customHeight="1" outlineLevel="3" spans="1:53">
      <c r="A97" s="13">
        <v>67</v>
      </c>
      <c r="B97" s="13" t="s">
        <v>22</v>
      </c>
      <c r="C97" s="13" t="s">
        <v>125</v>
      </c>
      <c r="D97" s="13" t="s">
        <v>126</v>
      </c>
      <c r="E97" s="13">
        <v>2063</v>
      </c>
      <c r="F97" s="13">
        <v>2064</v>
      </c>
      <c r="G97" s="13" t="s">
        <v>127</v>
      </c>
      <c r="H97" s="13">
        <v>34.158</v>
      </c>
      <c r="I97" s="13">
        <v>35.158</v>
      </c>
      <c r="J97" s="13">
        <f t="shared" si="15"/>
        <v>1</v>
      </c>
      <c r="K97" s="13">
        <v>0</v>
      </c>
      <c r="L97" s="13">
        <v>0</v>
      </c>
      <c r="M97" s="13">
        <v>0</v>
      </c>
      <c r="N97" s="13">
        <v>0</v>
      </c>
      <c r="O97" s="13" t="s">
        <v>198</v>
      </c>
      <c r="P97" s="13" t="s">
        <v>70</v>
      </c>
      <c r="Q97" s="13">
        <v>10.5</v>
      </c>
      <c r="R97" s="13" t="s">
        <v>65</v>
      </c>
      <c r="S97" s="13" t="s">
        <v>199</v>
      </c>
      <c r="T97" s="13" t="s">
        <v>32</v>
      </c>
      <c r="U97" s="13" t="s">
        <v>200</v>
      </c>
      <c r="V97" s="13">
        <v>10.5</v>
      </c>
      <c r="W97" s="13">
        <v>10.5</v>
      </c>
      <c r="X97" s="13"/>
      <c r="Y97" s="13" t="s">
        <v>66</v>
      </c>
      <c r="Z97" s="13"/>
      <c r="AA97" s="13"/>
      <c r="AB97" s="13" t="s">
        <v>67</v>
      </c>
      <c r="AC97" s="13">
        <v>4</v>
      </c>
      <c r="AD97" s="13"/>
      <c r="AE97" s="13">
        <v>70</v>
      </c>
      <c r="AF97" s="13">
        <v>71.4</v>
      </c>
      <c r="AG97" s="13">
        <f t="shared" si="16"/>
        <v>73.5</v>
      </c>
      <c r="AH97" s="13">
        <v>2018</v>
      </c>
      <c r="AI97" s="13"/>
      <c r="AJ97" s="13">
        <v>2022</v>
      </c>
      <c r="AK97" s="13">
        <v>1</v>
      </c>
      <c r="AL97" s="13" t="s">
        <v>409</v>
      </c>
      <c r="AM97" s="23" t="s">
        <v>29</v>
      </c>
      <c r="AN97" s="26" t="s">
        <v>201</v>
      </c>
      <c r="AO97" s="26" t="s">
        <v>216</v>
      </c>
      <c r="AP97" s="13" t="s">
        <v>202</v>
      </c>
      <c r="AQ97" s="13" t="s">
        <v>432</v>
      </c>
      <c r="AR97" s="13">
        <v>2018</v>
      </c>
      <c r="AS97" s="37" t="s">
        <v>433</v>
      </c>
      <c r="AT97" s="36"/>
      <c r="AU97" s="36"/>
      <c r="AV97" s="36"/>
      <c r="AW97" s="43" t="s">
        <v>434</v>
      </c>
      <c r="AX97" s="43" t="s">
        <v>435</v>
      </c>
      <c r="AY97" s="43"/>
      <c r="AZ97" s="43"/>
      <c r="BA97" s="43"/>
    </row>
    <row r="98" ht="30" customHeight="1" outlineLevel="3" spans="1:53">
      <c r="A98" s="13">
        <v>68</v>
      </c>
      <c r="B98" s="13" t="s">
        <v>22</v>
      </c>
      <c r="C98" s="13" t="s">
        <v>125</v>
      </c>
      <c r="D98" s="13" t="s">
        <v>126</v>
      </c>
      <c r="E98" s="13">
        <v>2065</v>
      </c>
      <c r="F98" s="13">
        <v>2066</v>
      </c>
      <c r="G98" s="13" t="s">
        <v>127</v>
      </c>
      <c r="H98" s="13">
        <v>36.158</v>
      </c>
      <c r="I98" s="13">
        <v>37.158</v>
      </c>
      <c r="J98" s="13">
        <f t="shared" si="15"/>
        <v>1</v>
      </c>
      <c r="K98" s="13">
        <v>0</v>
      </c>
      <c r="L98" s="13">
        <v>0</v>
      </c>
      <c r="M98" s="13">
        <v>0</v>
      </c>
      <c r="N98" s="13">
        <v>0</v>
      </c>
      <c r="O98" s="13" t="s">
        <v>198</v>
      </c>
      <c r="P98" s="13" t="s">
        <v>70</v>
      </c>
      <c r="Q98" s="13">
        <v>10.5</v>
      </c>
      <c r="R98" s="13" t="s">
        <v>65</v>
      </c>
      <c r="S98" s="13" t="s">
        <v>199</v>
      </c>
      <c r="T98" s="13" t="s">
        <v>32</v>
      </c>
      <c r="U98" s="13" t="s">
        <v>200</v>
      </c>
      <c r="V98" s="13">
        <v>10.5</v>
      </c>
      <c r="W98" s="13">
        <v>10.5</v>
      </c>
      <c r="X98" s="13"/>
      <c r="Y98" s="13" t="s">
        <v>66</v>
      </c>
      <c r="Z98" s="13"/>
      <c r="AA98" s="13"/>
      <c r="AB98" s="13" t="s">
        <v>67</v>
      </c>
      <c r="AC98" s="13">
        <v>4</v>
      </c>
      <c r="AD98" s="13"/>
      <c r="AE98" s="13">
        <v>70</v>
      </c>
      <c r="AF98" s="13">
        <v>71.4</v>
      </c>
      <c r="AG98" s="13">
        <f t="shared" si="16"/>
        <v>73.5</v>
      </c>
      <c r="AH98" s="13">
        <v>2018</v>
      </c>
      <c r="AI98" s="13"/>
      <c r="AJ98" s="13">
        <v>2022</v>
      </c>
      <c r="AK98" s="13">
        <v>1</v>
      </c>
      <c r="AL98" s="13" t="s">
        <v>409</v>
      </c>
      <c r="AM98" s="23" t="s">
        <v>29</v>
      </c>
      <c r="AN98" s="26" t="s">
        <v>201</v>
      </c>
      <c r="AO98" s="26" t="s">
        <v>216</v>
      </c>
      <c r="AP98" s="13" t="s">
        <v>202</v>
      </c>
      <c r="AQ98" s="13" t="s">
        <v>436</v>
      </c>
      <c r="AR98" s="13">
        <v>2018</v>
      </c>
      <c r="AS98" s="37" t="s">
        <v>437</v>
      </c>
      <c r="AT98" s="36"/>
      <c r="AU98" s="36"/>
      <c r="AV98" s="36"/>
      <c r="AW98" s="43" t="s">
        <v>438</v>
      </c>
      <c r="AX98" s="43" t="s">
        <v>439</v>
      </c>
      <c r="AY98" s="43"/>
      <c r="AZ98" s="43"/>
      <c r="BA98" s="43"/>
    </row>
    <row r="99" ht="30" customHeight="1" outlineLevel="3" spans="1:53">
      <c r="A99" s="13">
        <v>69</v>
      </c>
      <c r="B99" s="13" t="s">
        <v>22</v>
      </c>
      <c r="C99" s="13" t="s">
        <v>125</v>
      </c>
      <c r="D99" s="13" t="s">
        <v>126</v>
      </c>
      <c r="E99" s="13">
        <v>2066</v>
      </c>
      <c r="F99" s="13">
        <v>2067</v>
      </c>
      <c r="G99" s="13" t="s">
        <v>127</v>
      </c>
      <c r="H99" s="13">
        <v>37.158</v>
      </c>
      <c r="I99" s="13">
        <v>38.158</v>
      </c>
      <c r="J99" s="13">
        <f t="shared" si="15"/>
        <v>1</v>
      </c>
      <c r="K99" s="13">
        <v>0</v>
      </c>
      <c r="L99" s="13">
        <v>0</v>
      </c>
      <c r="M99" s="13">
        <v>0</v>
      </c>
      <c r="N99" s="13">
        <v>0</v>
      </c>
      <c r="O99" s="13" t="s">
        <v>198</v>
      </c>
      <c r="P99" s="13" t="s">
        <v>70</v>
      </c>
      <c r="Q99" s="13">
        <v>10.5</v>
      </c>
      <c r="R99" s="13" t="s">
        <v>65</v>
      </c>
      <c r="S99" s="13" t="s">
        <v>199</v>
      </c>
      <c r="T99" s="13" t="s">
        <v>32</v>
      </c>
      <c r="U99" s="13" t="s">
        <v>200</v>
      </c>
      <c r="V99" s="13">
        <v>10.5</v>
      </c>
      <c r="W99" s="13">
        <v>10.5</v>
      </c>
      <c r="X99" s="13"/>
      <c r="Y99" s="13" t="s">
        <v>66</v>
      </c>
      <c r="Z99" s="13"/>
      <c r="AA99" s="13"/>
      <c r="AB99" s="13" t="s">
        <v>67</v>
      </c>
      <c r="AC99" s="13">
        <v>4</v>
      </c>
      <c r="AD99" s="13"/>
      <c r="AE99" s="13">
        <v>70</v>
      </c>
      <c r="AF99" s="13">
        <v>73.18</v>
      </c>
      <c r="AG99" s="13">
        <f t="shared" si="16"/>
        <v>73.5</v>
      </c>
      <c r="AH99" s="13">
        <v>2018</v>
      </c>
      <c r="AI99" s="13"/>
      <c r="AJ99" s="13">
        <v>2022</v>
      </c>
      <c r="AK99" s="13">
        <v>1</v>
      </c>
      <c r="AL99" s="13" t="s">
        <v>409</v>
      </c>
      <c r="AM99" s="23" t="s">
        <v>29</v>
      </c>
      <c r="AN99" s="26" t="s">
        <v>201</v>
      </c>
      <c r="AO99" s="26" t="s">
        <v>216</v>
      </c>
      <c r="AP99" s="13" t="s">
        <v>202</v>
      </c>
      <c r="AQ99" s="13" t="s">
        <v>440</v>
      </c>
      <c r="AR99" s="13">
        <v>2018</v>
      </c>
      <c r="AS99" s="36" t="s">
        <v>441</v>
      </c>
      <c r="AT99" s="36"/>
      <c r="AU99" s="36"/>
      <c r="AV99" s="36"/>
      <c r="AW99" s="43" t="s">
        <v>442</v>
      </c>
      <c r="AX99" s="43"/>
      <c r="AY99" s="43"/>
      <c r="AZ99" s="43"/>
      <c r="BA99" s="43"/>
    </row>
    <row r="100" ht="78.9" customHeight="1" outlineLevel="1" spans="1:53">
      <c r="A100" s="13"/>
      <c r="B100" s="15" t="s">
        <v>208</v>
      </c>
      <c r="C100" s="13"/>
      <c r="D100" s="13"/>
      <c r="E100" s="13"/>
      <c r="F100" s="13"/>
      <c r="G100" s="13"/>
      <c r="H100" s="13"/>
      <c r="I100" s="13"/>
      <c r="J100" s="13">
        <f>SUBTOTAL(9,J101:J102)</f>
        <v>1.62100000000001</v>
      </c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>
        <f>SUBTOTAL(9,AG101:AG102)</f>
        <v>-47.1270000000003</v>
      </c>
      <c r="AH100" s="13"/>
      <c r="AI100" s="13"/>
      <c r="AJ100" s="13"/>
      <c r="AK100" s="13"/>
      <c r="AL100" s="13"/>
      <c r="AM100" s="27"/>
      <c r="AN100" s="23"/>
      <c r="AO100" s="26"/>
      <c r="AP100" s="13"/>
      <c r="AQ100" s="13"/>
      <c r="AR100" s="13"/>
      <c r="AS100" s="36"/>
      <c r="AT100" s="36"/>
      <c r="AU100" s="36"/>
      <c r="AV100" s="36"/>
      <c r="AW100" s="43"/>
      <c r="AX100" s="43"/>
      <c r="AY100" s="43"/>
      <c r="AZ100" s="43"/>
      <c r="BA100" s="43"/>
    </row>
    <row r="101" ht="78.9" customHeight="1" outlineLevel="3" spans="1:54">
      <c r="A101" s="13">
        <v>70</v>
      </c>
      <c r="B101" s="13" t="s">
        <v>22</v>
      </c>
      <c r="C101" s="13" t="s">
        <v>123</v>
      </c>
      <c r="D101" s="13" t="s">
        <v>443</v>
      </c>
      <c r="E101" s="13">
        <v>226.379</v>
      </c>
      <c r="F101" s="13">
        <v>226.73</v>
      </c>
      <c r="G101" s="13" t="s">
        <v>444</v>
      </c>
      <c r="H101" s="13">
        <v>32.458</v>
      </c>
      <c r="I101" s="13">
        <v>32.809</v>
      </c>
      <c r="J101" s="13">
        <f t="shared" ref="J101:J118" si="17">F101-E101</f>
        <v>0.350999999999999</v>
      </c>
      <c r="K101" s="13">
        <v>0</v>
      </c>
      <c r="L101" s="13">
        <v>0</v>
      </c>
      <c r="M101" s="13">
        <v>0</v>
      </c>
      <c r="N101" s="13">
        <v>0</v>
      </c>
      <c r="O101" s="13" t="s">
        <v>396</v>
      </c>
      <c r="P101" s="13" t="s">
        <v>70</v>
      </c>
      <c r="Q101" s="13">
        <v>14</v>
      </c>
      <c r="R101" s="13" t="s">
        <v>84</v>
      </c>
      <c r="S101" s="13" t="s">
        <v>199</v>
      </c>
      <c r="T101" s="13" t="s">
        <v>31</v>
      </c>
      <c r="U101" s="13" t="s">
        <v>349</v>
      </c>
      <c r="V101" s="13">
        <v>14</v>
      </c>
      <c r="W101" s="13">
        <v>14</v>
      </c>
      <c r="X101" s="13"/>
      <c r="Y101" s="13" t="s">
        <v>94</v>
      </c>
      <c r="Z101" s="13" t="s">
        <v>95</v>
      </c>
      <c r="AA101" s="13">
        <v>10</v>
      </c>
      <c r="AB101" s="13" t="s">
        <v>67</v>
      </c>
      <c r="AC101" s="13">
        <v>5</v>
      </c>
      <c r="AD101" s="13"/>
      <c r="AE101" s="13">
        <v>180</v>
      </c>
      <c r="AF101" s="13">
        <v>93.37</v>
      </c>
      <c r="AG101" s="13">
        <f>J101*V101*AE101*AI101*0.1-J101*V101*210*AI101*0.1</f>
        <v>-14.742</v>
      </c>
      <c r="AH101" s="13">
        <v>2000</v>
      </c>
      <c r="AI101" s="13">
        <v>1</v>
      </c>
      <c r="AJ101" s="13"/>
      <c r="AK101" s="13"/>
      <c r="AL101" s="13" t="s">
        <v>398</v>
      </c>
      <c r="AM101" s="23" t="s">
        <v>30</v>
      </c>
      <c r="AN101" s="23" t="s">
        <v>213</v>
      </c>
      <c r="AO101" s="26" t="s">
        <v>385</v>
      </c>
      <c r="AP101" s="13" t="s">
        <v>202</v>
      </c>
      <c r="AQ101" s="13" t="s">
        <v>445</v>
      </c>
      <c r="AR101" s="13">
        <v>2000</v>
      </c>
      <c r="AS101" s="36" t="s">
        <v>446</v>
      </c>
      <c r="AT101" s="36"/>
      <c r="AU101" s="36"/>
      <c r="AV101" s="36"/>
      <c r="AW101" s="43"/>
      <c r="AX101" s="43"/>
      <c r="AY101" s="43"/>
      <c r="AZ101" s="43"/>
      <c r="BA101" s="43"/>
      <c r="BB101">
        <f>J101*V101*210*AI101*0.1</f>
        <v>103.194</v>
      </c>
    </row>
    <row r="102" ht="78.9" customHeight="1" outlineLevel="3" spans="1:54">
      <c r="A102" s="13">
        <v>71</v>
      </c>
      <c r="B102" s="13" t="s">
        <v>22</v>
      </c>
      <c r="C102" s="13" t="s">
        <v>123</v>
      </c>
      <c r="D102" s="13" t="s">
        <v>443</v>
      </c>
      <c r="E102" s="13">
        <v>226.73</v>
      </c>
      <c r="F102" s="13">
        <v>228</v>
      </c>
      <c r="G102" s="13" t="s">
        <v>444</v>
      </c>
      <c r="H102" s="13">
        <v>32.809</v>
      </c>
      <c r="I102" s="13">
        <v>34.079</v>
      </c>
      <c r="J102" s="13">
        <f t="shared" si="17"/>
        <v>1.27000000000001</v>
      </c>
      <c r="K102" s="13">
        <v>0</v>
      </c>
      <c r="L102" s="13">
        <v>0</v>
      </c>
      <c r="M102" s="13">
        <v>0</v>
      </c>
      <c r="N102" s="13">
        <v>0</v>
      </c>
      <c r="O102" s="13" t="s">
        <v>198</v>
      </c>
      <c r="P102" s="13" t="s">
        <v>70</v>
      </c>
      <c r="Q102" s="13">
        <v>8.5</v>
      </c>
      <c r="R102" s="13" t="s">
        <v>84</v>
      </c>
      <c r="S102" s="13" t="s">
        <v>199</v>
      </c>
      <c r="T102" s="13" t="s">
        <v>31</v>
      </c>
      <c r="U102" s="13" t="s">
        <v>349</v>
      </c>
      <c r="V102" s="13">
        <v>8.5</v>
      </c>
      <c r="W102" s="13">
        <v>8.5</v>
      </c>
      <c r="X102" s="13"/>
      <c r="Y102" s="13" t="s">
        <v>94</v>
      </c>
      <c r="Z102" s="13" t="s">
        <v>95</v>
      </c>
      <c r="AA102" s="13">
        <v>10</v>
      </c>
      <c r="AB102" s="13" t="s">
        <v>67</v>
      </c>
      <c r="AC102" s="13">
        <v>5</v>
      </c>
      <c r="AD102" s="13"/>
      <c r="AE102" s="13">
        <v>180</v>
      </c>
      <c r="AF102" s="13">
        <v>205.11</v>
      </c>
      <c r="AG102" s="13">
        <f>J102*V102*AE102*AI102*0.1-J102*V102*210*AI102*0.1</f>
        <v>-32.3850000000003</v>
      </c>
      <c r="AH102" s="13">
        <v>2000</v>
      </c>
      <c r="AI102" s="13">
        <v>1</v>
      </c>
      <c r="AJ102" s="13"/>
      <c r="AK102" s="13"/>
      <c r="AL102" s="13" t="s">
        <v>398</v>
      </c>
      <c r="AM102" s="23" t="s">
        <v>30</v>
      </c>
      <c r="AN102" s="23" t="s">
        <v>213</v>
      </c>
      <c r="AO102" s="26" t="s">
        <v>385</v>
      </c>
      <c r="AP102" s="13" t="s">
        <v>202</v>
      </c>
      <c r="AQ102" s="13" t="s">
        <v>447</v>
      </c>
      <c r="AR102" s="13">
        <v>2000</v>
      </c>
      <c r="AS102" s="36" t="s">
        <v>448</v>
      </c>
      <c r="AT102" s="36"/>
      <c r="AU102" s="36"/>
      <c r="AV102" s="36"/>
      <c r="AW102" s="43" t="s">
        <v>449</v>
      </c>
      <c r="AX102" s="43"/>
      <c r="AY102" s="43"/>
      <c r="AZ102" s="43"/>
      <c r="BA102" s="43"/>
      <c r="BB102">
        <f>J102*V102*210*AI102*0.1</f>
        <v>226.695000000002</v>
      </c>
    </row>
    <row r="103" ht="30" customHeight="1" outlineLevel="1" spans="1:53">
      <c r="A103" s="13"/>
      <c r="B103" s="14" t="s">
        <v>128</v>
      </c>
      <c r="C103" s="13"/>
      <c r="D103" s="13"/>
      <c r="E103" s="13"/>
      <c r="F103" s="13"/>
      <c r="G103" s="13"/>
      <c r="H103" s="13"/>
      <c r="I103" s="13"/>
      <c r="J103" s="13">
        <f>SUBTOTAL(9,J105:J118)</f>
        <v>16.1229999999999</v>
      </c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47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>
        <f>SUBTOTAL(9,AG105:AG118)</f>
        <v>3687.00210000002</v>
      </c>
      <c r="AH103" s="13"/>
      <c r="AI103" s="13"/>
      <c r="AJ103" s="13"/>
      <c r="AK103" s="13"/>
      <c r="AL103" s="13"/>
      <c r="AM103" s="23"/>
      <c r="AN103" s="26"/>
      <c r="AO103" s="26"/>
      <c r="AP103" s="13"/>
      <c r="AQ103" s="13"/>
      <c r="AR103" s="13"/>
      <c r="AS103" s="37"/>
      <c r="AT103" s="36"/>
      <c r="AU103" s="36"/>
      <c r="AV103" s="36"/>
      <c r="AW103" s="43"/>
      <c r="AX103" s="43"/>
      <c r="AY103" s="43"/>
      <c r="AZ103" s="43"/>
      <c r="BA103" s="43"/>
    </row>
    <row r="104" ht="30" customHeight="1" outlineLevel="1" spans="1:53">
      <c r="A104" s="13"/>
      <c r="B104" s="15" t="s">
        <v>197</v>
      </c>
      <c r="C104" s="13"/>
      <c r="D104" s="13"/>
      <c r="E104" s="13"/>
      <c r="F104" s="13"/>
      <c r="G104" s="13"/>
      <c r="H104" s="13"/>
      <c r="I104" s="13"/>
      <c r="J104" s="13">
        <f>SUBTOTAL(9,J105:J118)</f>
        <v>16.1229999999999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47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>
        <f>SUBTOTAL(9,AG105:AG118)</f>
        <v>3687.00210000002</v>
      </c>
      <c r="AH104" s="13"/>
      <c r="AI104" s="13"/>
      <c r="AJ104" s="13"/>
      <c r="AK104" s="13"/>
      <c r="AL104" s="13"/>
      <c r="AM104" s="27"/>
      <c r="AN104" s="26"/>
      <c r="AO104" s="26"/>
      <c r="AP104" s="13"/>
      <c r="AQ104" s="13"/>
      <c r="AR104" s="13"/>
      <c r="AS104" s="37"/>
      <c r="AT104" s="36"/>
      <c r="AU104" s="36"/>
      <c r="AV104" s="36"/>
      <c r="AW104" s="43"/>
      <c r="AX104" s="43"/>
      <c r="AY104" s="43"/>
      <c r="AZ104" s="43"/>
      <c r="BA104" s="43"/>
    </row>
    <row r="105" ht="30" customHeight="1" outlineLevel="3" spans="1:53">
      <c r="A105" s="13">
        <v>72</v>
      </c>
      <c r="B105" s="13" t="s">
        <v>23</v>
      </c>
      <c r="C105" s="13" t="s">
        <v>129</v>
      </c>
      <c r="D105" s="13" t="s">
        <v>126</v>
      </c>
      <c r="E105" s="13">
        <v>2640.003</v>
      </c>
      <c r="F105" s="13">
        <v>2641</v>
      </c>
      <c r="G105" s="13" t="s">
        <v>130</v>
      </c>
      <c r="H105" s="13">
        <v>5.434</v>
      </c>
      <c r="I105" s="13">
        <v>6.431</v>
      </c>
      <c r="J105" s="13">
        <f t="shared" si="17"/>
        <v>0.996999999999844</v>
      </c>
      <c r="K105" s="13">
        <v>112.48561557</v>
      </c>
      <c r="L105" s="13">
        <v>25.59245748</v>
      </c>
      <c r="M105" s="13">
        <v>112.49406452</v>
      </c>
      <c r="N105" s="13">
        <v>25.59712453</v>
      </c>
      <c r="O105" s="13" t="s">
        <v>286</v>
      </c>
      <c r="P105" s="13" t="s">
        <v>70</v>
      </c>
      <c r="Q105" s="13">
        <v>7</v>
      </c>
      <c r="R105" s="13" t="s">
        <v>65</v>
      </c>
      <c r="S105" s="13" t="s">
        <v>199</v>
      </c>
      <c r="T105" s="13" t="s">
        <v>32</v>
      </c>
      <c r="U105" s="13" t="s">
        <v>200</v>
      </c>
      <c r="V105" s="47">
        <v>7</v>
      </c>
      <c r="W105" s="13">
        <v>7.5</v>
      </c>
      <c r="X105" s="13"/>
      <c r="Y105" s="13" t="s">
        <v>66</v>
      </c>
      <c r="Z105" s="13"/>
      <c r="AA105" s="13"/>
      <c r="AB105" s="13" t="s">
        <v>67</v>
      </c>
      <c r="AC105" s="13">
        <v>4</v>
      </c>
      <c r="AD105" s="13"/>
      <c r="AE105" s="13">
        <v>70</v>
      </c>
      <c r="AF105" s="13">
        <v>63.56</v>
      </c>
      <c r="AG105" s="13">
        <f>J105*V105*AE105*AK105*0.1</f>
        <v>48.8529999999923</v>
      </c>
      <c r="AH105" s="13">
        <v>2013</v>
      </c>
      <c r="AI105" s="13"/>
      <c r="AJ105" s="13"/>
      <c r="AK105" s="13">
        <v>1</v>
      </c>
      <c r="AL105" s="13"/>
      <c r="AM105" s="23" t="s">
        <v>29</v>
      </c>
      <c r="AN105" s="26" t="s">
        <v>201</v>
      </c>
      <c r="AO105" s="26" t="s">
        <v>201</v>
      </c>
      <c r="AP105" s="13" t="s">
        <v>202</v>
      </c>
      <c r="AQ105" s="13" t="s">
        <v>450</v>
      </c>
      <c r="AR105" s="13">
        <v>2013</v>
      </c>
      <c r="AS105" s="37" t="s">
        <v>451</v>
      </c>
      <c r="AT105" s="36"/>
      <c r="AU105" s="36"/>
      <c r="AV105" s="36"/>
      <c r="AW105" s="43" t="s">
        <v>452</v>
      </c>
      <c r="AX105" s="43"/>
      <c r="AY105" s="43"/>
      <c r="AZ105" s="43"/>
      <c r="BA105" s="43"/>
    </row>
    <row r="106" ht="30" customHeight="1" outlineLevel="3" spans="1:53">
      <c r="A106" s="13">
        <v>73</v>
      </c>
      <c r="B106" s="13" t="s">
        <v>23</v>
      </c>
      <c r="C106" s="13" t="s">
        <v>131</v>
      </c>
      <c r="D106" s="13" t="s">
        <v>82</v>
      </c>
      <c r="E106" s="13">
        <v>1986</v>
      </c>
      <c r="F106" s="13">
        <v>1986.612</v>
      </c>
      <c r="G106" s="13" t="s">
        <v>132</v>
      </c>
      <c r="H106" s="13">
        <v>42.388</v>
      </c>
      <c r="I106" s="13">
        <v>43</v>
      </c>
      <c r="J106" s="13">
        <f t="shared" si="17"/>
        <v>0.61200000000008</v>
      </c>
      <c r="K106" s="13">
        <v>113.27314455</v>
      </c>
      <c r="L106" s="13">
        <v>26.58720594</v>
      </c>
      <c r="M106" s="13">
        <v>113.27375341</v>
      </c>
      <c r="N106" s="13">
        <v>26.57840562</v>
      </c>
      <c r="O106" s="13" t="s">
        <v>211</v>
      </c>
      <c r="P106" s="13" t="s">
        <v>70</v>
      </c>
      <c r="Q106" s="13">
        <v>12</v>
      </c>
      <c r="R106" s="13" t="s">
        <v>65</v>
      </c>
      <c r="S106" s="13" t="s">
        <v>199</v>
      </c>
      <c r="T106" s="13" t="s">
        <v>31</v>
      </c>
      <c r="U106" s="13" t="s">
        <v>71</v>
      </c>
      <c r="V106" s="13">
        <v>12</v>
      </c>
      <c r="W106" s="13">
        <v>12</v>
      </c>
      <c r="X106" s="13"/>
      <c r="Y106" s="13" t="s">
        <v>71</v>
      </c>
      <c r="Z106" s="13" t="s">
        <v>72</v>
      </c>
      <c r="AA106" s="13">
        <v>30</v>
      </c>
      <c r="AB106" s="13" t="s">
        <v>67</v>
      </c>
      <c r="AC106" s="13">
        <v>9</v>
      </c>
      <c r="AD106" s="13"/>
      <c r="AE106" s="13">
        <v>215</v>
      </c>
      <c r="AF106" s="13">
        <v>232.2</v>
      </c>
      <c r="AG106" s="13">
        <f t="shared" ref="AG106:AG118" si="18">J106*V106*AE106*AI106*0.1</f>
        <v>157.896000000021</v>
      </c>
      <c r="AH106" s="13">
        <v>2015</v>
      </c>
      <c r="AI106" s="13">
        <v>1</v>
      </c>
      <c r="AJ106" s="13"/>
      <c r="AK106" s="13"/>
      <c r="AL106" s="13"/>
      <c r="AM106" s="23" t="s">
        <v>29</v>
      </c>
      <c r="AN106" s="26" t="s">
        <v>201</v>
      </c>
      <c r="AO106" s="26" t="s">
        <v>201</v>
      </c>
      <c r="AP106" s="13" t="s">
        <v>202</v>
      </c>
      <c r="AQ106" s="13" t="s">
        <v>453</v>
      </c>
      <c r="AR106" s="13">
        <v>1967</v>
      </c>
      <c r="AS106" s="35"/>
      <c r="AT106" s="36"/>
      <c r="AU106" s="36"/>
      <c r="AV106" s="36"/>
      <c r="AW106" s="43" t="s">
        <v>454</v>
      </c>
      <c r="AX106" s="43" t="s">
        <v>455</v>
      </c>
      <c r="AY106" s="43" t="s">
        <v>456</v>
      </c>
      <c r="AZ106" s="43"/>
      <c r="BA106" s="43"/>
    </row>
    <row r="107" ht="30" customHeight="1" outlineLevel="3" spans="1:54">
      <c r="A107" s="13">
        <v>74</v>
      </c>
      <c r="B107" s="13" t="s">
        <v>23</v>
      </c>
      <c r="C107" s="13" t="s">
        <v>131</v>
      </c>
      <c r="D107" s="13" t="s">
        <v>82</v>
      </c>
      <c r="E107" s="13">
        <v>1986.612</v>
      </c>
      <c r="F107" s="13">
        <v>1987</v>
      </c>
      <c r="G107" s="13" t="s">
        <v>132</v>
      </c>
      <c r="H107" s="13">
        <v>43</v>
      </c>
      <c r="I107" s="13">
        <v>43.388</v>
      </c>
      <c r="J107" s="13">
        <f t="shared" si="17"/>
        <v>0.38799999999992</v>
      </c>
      <c r="K107" s="13">
        <v>113.27314455</v>
      </c>
      <c r="L107" s="13">
        <v>26.58720594</v>
      </c>
      <c r="M107" s="13">
        <v>113.27375341</v>
      </c>
      <c r="N107" s="13">
        <v>26.57840562</v>
      </c>
      <c r="O107" s="13" t="s">
        <v>211</v>
      </c>
      <c r="P107" s="13" t="s">
        <v>70</v>
      </c>
      <c r="Q107" s="13">
        <v>12</v>
      </c>
      <c r="R107" s="13" t="s">
        <v>65</v>
      </c>
      <c r="S107" s="13" t="s">
        <v>199</v>
      </c>
      <c r="T107" s="13" t="s">
        <v>31</v>
      </c>
      <c r="U107" s="13" t="s">
        <v>71</v>
      </c>
      <c r="V107" s="13">
        <v>12</v>
      </c>
      <c r="W107" s="13">
        <v>12</v>
      </c>
      <c r="X107" s="13"/>
      <c r="Y107" s="13" t="s">
        <v>71</v>
      </c>
      <c r="Z107" s="13" t="s">
        <v>72</v>
      </c>
      <c r="AA107" s="13">
        <v>30</v>
      </c>
      <c r="AB107" s="13" t="s">
        <v>67</v>
      </c>
      <c r="AC107" s="13">
        <v>9</v>
      </c>
      <c r="AD107" s="13"/>
      <c r="AE107" s="13">
        <v>215</v>
      </c>
      <c r="AF107" s="13">
        <v>232.2</v>
      </c>
      <c r="AG107" s="13">
        <f t="shared" si="18"/>
        <v>90.0935999999814</v>
      </c>
      <c r="AH107" s="13">
        <v>2017</v>
      </c>
      <c r="AI107" s="13">
        <v>0.9</v>
      </c>
      <c r="AJ107" s="13"/>
      <c r="AK107" s="13"/>
      <c r="AL107" s="13"/>
      <c r="AM107" s="23" t="s">
        <v>29</v>
      </c>
      <c r="AN107" s="26" t="s">
        <v>201</v>
      </c>
      <c r="AO107" s="26" t="s">
        <v>201</v>
      </c>
      <c r="AP107" s="13" t="s">
        <v>202</v>
      </c>
      <c r="AQ107" s="13" t="s">
        <v>453</v>
      </c>
      <c r="AR107" s="13">
        <v>1967</v>
      </c>
      <c r="AS107" s="35"/>
      <c r="AT107" s="36"/>
      <c r="AU107" s="36"/>
      <c r="AV107" s="36"/>
      <c r="AW107" s="43" t="s">
        <v>454</v>
      </c>
      <c r="AX107" s="43" t="s">
        <v>455</v>
      </c>
      <c r="AY107" s="43" t="s">
        <v>456</v>
      </c>
      <c r="AZ107" s="43"/>
      <c r="BA107" s="43"/>
      <c r="BB107" s="4" t="s">
        <v>206</v>
      </c>
    </row>
    <row r="108" ht="30" customHeight="1" outlineLevel="3" spans="1:54">
      <c r="A108" s="13">
        <v>75</v>
      </c>
      <c r="B108" s="13" t="s">
        <v>23</v>
      </c>
      <c r="C108" s="13" t="s">
        <v>131</v>
      </c>
      <c r="D108" s="13" t="s">
        <v>82</v>
      </c>
      <c r="E108" s="13">
        <v>1990</v>
      </c>
      <c r="F108" s="13">
        <v>1990.262</v>
      </c>
      <c r="G108" s="13" t="s">
        <v>132</v>
      </c>
      <c r="H108" s="13">
        <v>46.738</v>
      </c>
      <c r="I108" s="13">
        <v>47</v>
      </c>
      <c r="J108" s="13">
        <f t="shared" si="17"/>
        <v>0.261999999999944</v>
      </c>
      <c r="K108" s="13">
        <v>113.27686746</v>
      </c>
      <c r="L108" s="13">
        <v>26.55208778</v>
      </c>
      <c r="M108" s="13">
        <v>113.28090194</v>
      </c>
      <c r="N108" s="13">
        <v>26.54723198</v>
      </c>
      <c r="O108" s="13" t="s">
        <v>211</v>
      </c>
      <c r="P108" s="13" t="s">
        <v>70</v>
      </c>
      <c r="Q108" s="13">
        <v>12</v>
      </c>
      <c r="R108" s="13" t="s">
        <v>65</v>
      </c>
      <c r="S108" s="13" t="s">
        <v>199</v>
      </c>
      <c r="T108" s="13" t="s">
        <v>31</v>
      </c>
      <c r="U108" s="13" t="s">
        <v>71</v>
      </c>
      <c r="V108" s="13">
        <v>12</v>
      </c>
      <c r="W108" s="13">
        <v>12</v>
      </c>
      <c r="X108" s="13"/>
      <c r="Y108" s="13" t="s">
        <v>71</v>
      </c>
      <c r="Z108" s="13" t="s">
        <v>72</v>
      </c>
      <c r="AA108" s="13">
        <v>30</v>
      </c>
      <c r="AB108" s="13" t="s">
        <v>67</v>
      </c>
      <c r="AC108" s="13">
        <v>9</v>
      </c>
      <c r="AD108" s="13"/>
      <c r="AE108" s="13">
        <v>215</v>
      </c>
      <c r="AF108" s="13">
        <v>158.13</v>
      </c>
      <c r="AG108" s="13">
        <f t="shared" si="18"/>
        <v>60.8363999999869</v>
      </c>
      <c r="AH108" s="13">
        <v>2017</v>
      </c>
      <c r="AI108" s="13">
        <v>0.9</v>
      </c>
      <c r="AJ108" s="13"/>
      <c r="AK108" s="13"/>
      <c r="AL108" s="13"/>
      <c r="AM108" s="23" t="s">
        <v>29</v>
      </c>
      <c r="AN108" s="26" t="s">
        <v>201</v>
      </c>
      <c r="AO108" s="26" t="s">
        <v>201</v>
      </c>
      <c r="AP108" s="13" t="s">
        <v>202</v>
      </c>
      <c r="AQ108" s="13" t="s">
        <v>453</v>
      </c>
      <c r="AR108" s="13">
        <v>1967</v>
      </c>
      <c r="AS108" s="35"/>
      <c r="AT108" s="36"/>
      <c r="AU108" s="36"/>
      <c r="AV108" s="36"/>
      <c r="AW108" s="43" t="s">
        <v>457</v>
      </c>
      <c r="AX108" s="43" t="s">
        <v>458</v>
      </c>
      <c r="AY108" s="43"/>
      <c r="AZ108" s="43"/>
      <c r="BA108" s="43"/>
      <c r="BB108" s="4" t="s">
        <v>206</v>
      </c>
    </row>
    <row r="109" ht="30" customHeight="1" outlineLevel="3" spans="1:53">
      <c r="A109" s="13">
        <v>76</v>
      </c>
      <c r="B109" s="13" t="s">
        <v>23</v>
      </c>
      <c r="C109" s="13" t="s">
        <v>131</v>
      </c>
      <c r="D109" s="13" t="s">
        <v>82</v>
      </c>
      <c r="E109" s="13">
        <v>1990.262</v>
      </c>
      <c r="F109" s="13">
        <v>1990.681</v>
      </c>
      <c r="G109" s="13" t="s">
        <v>132</v>
      </c>
      <c r="H109" s="13">
        <v>47</v>
      </c>
      <c r="I109" s="13">
        <v>47.419</v>
      </c>
      <c r="J109" s="13">
        <f t="shared" si="17"/>
        <v>0.419000000000096</v>
      </c>
      <c r="K109" s="13">
        <v>113.27686746</v>
      </c>
      <c r="L109" s="13">
        <v>26.55208778</v>
      </c>
      <c r="M109" s="13">
        <v>113.28090194</v>
      </c>
      <c r="N109" s="13">
        <v>26.54723198</v>
      </c>
      <c r="O109" s="13" t="s">
        <v>211</v>
      </c>
      <c r="P109" s="13" t="s">
        <v>70</v>
      </c>
      <c r="Q109" s="13">
        <v>12</v>
      </c>
      <c r="R109" s="13" t="s">
        <v>65</v>
      </c>
      <c r="S109" s="13" t="s">
        <v>199</v>
      </c>
      <c r="T109" s="13" t="s">
        <v>31</v>
      </c>
      <c r="U109" s="13" t="s">
        <v>71</v>
      </c>
      <c r="V109" s="13">
        <v>12</v>
      </c>
      <c r="W109" s="13">
        <v>12</v>
      </c>
      <c r="X109" s="13"/>
      <c r="Y109" s="13" t="s">
        <v>71</v>
      </c>
      <c r="Z109" s="13" t="s">
        <v>72</v>
      </c>
      <c r="AA109" s="13">
        <v>30</v>
      </c>
      <c r="AB109" s="13" t="s">
        <v>67</v>
      </c>
      <c r="AC109" s="13">
        <v>9</v>
      </c>
      <c r="AD109" s="13"/>
      <c r="AE109" s="13">
        <v>215</v>
      </c>
      <c r="AF109" s="13">
        <v>158.13</v>
      </c>
      <c r="AG109" s="13">
        <f t="shared" si="18"/>
        <v>108.102000000025</v>
      </c>
      <c r="AH109" s="13">
        <v>2015</v>
      </c>
      <c r="AI109" s="13">
        <v>1</v>
      </c>
      <c r="AJ109" s="13"/>
      <c r="AK109" s="13"/>
      <c r="AL109" s="13"/>
      <c r="AM109" s="23" t="s">
        <v>29</v>
      </c>
      <c r="AN109" s="26" t="s">
        <v>201</v>
      </c>
      <c r="AO109" s="26" t="s">
        <v>201</v>
      </c>
      <c r="AP109" s="13" t="s">
        <v>202</v>
      </c>
      <c r="AQ109" s="13" t="s">
        <v>453</v>
      </c>
      <c r="AR109" s="13">
        <v>1967</v>
      </c>
      <c r="AS109" s="35"/>
      <c r="AT109" s="36"/>
      <c r="AU109" s="36"/>
      <c r="AV109" s="36"/>
      <c r="AW109" s="43" t="s">
        <v>457</v>
      </c>
      <c r="AX109" s="43" t="s">
        <v>458</v>
      </c>
      <c r="AY109" s="43"/>
      <c r="AZ109" s="43"/>
      <c r="BA109" s="43"/>
    </row>
    <row r="110" ht="30" customHeight="1" outlineLevel="3" spans="1:53">
      <c r="A110" s="13">
        <v>77</v>
      </c>
      <c r="B110" s="13" t="s">
        <v>23</v>
      </c>
      <c r="C110" s="13" t="s">
        <v>131</v>
      </c>
      <c r="D110" s="13" t="s">
        <v>82</v>
      </c>
      <c r="E110" s="13">
        <v>1990.681</v>
      </c>
      <c r="F110" s="13">
        <v>1991</v>
      </c>
      <c r="G110" s="13" t="s">
        <v>132</v>
      </c>
      <c r="H110" s="13">
        <v>47.419</v>
      </c>
      <c r="I110" s="13">
        <v>47.738</v>
      </c>
      <c r="J110" s="13">
        <f t="shared" si="17"/>
        <v>0.31899999999996</v>
      </c>
      <c r="K110" s="13">
        <v>113.28090194</v>
      </c>
      <c r="L110" s="13">
        <v>26.54723198</v>
      </c>
      <c r="M110" s="13">
        <v>113.28209298</v>
      </c>
      <c r="N110" s="13">
        <v>26.54456386</v>
      </c>
      <c r="O110" s="13" t="s">
        <v>211</v>
      </c>
      <c r="P110" s="13" t="s">
        <v>70</v>
      </c>
      <c r="Q110" s="13">
        <v>12</v>
      </c>
      <c r="R110" s="13" t="s">
        <v>65</v>
      </c>
      <c r="S110" s="13" t="s">
        <v>199</v>
      </c>
      <c r="T110" s="13" t="s">
        <v>31</v>
      </c>
      <c r="U110" s="13" t="s">
        <v>71</v>
      </c>
      <c r="V110" s="13">
        <v>12</v>
      </c>
      <c r="W110" s="13">
        <v>12</v>
      </c>
      <c r="X110" s="13"/>
      <c r="Y110" s="13" t="s">
        <v>71</v>
      </c>
      <c r="Z110" s="13" t="s">
        <v>72</v>
      </c>
      <c r="AA110" s="13">
        <v>30</v>
      </c>
      <c r="AB110" s="13" t="s">
        <v>67</v>
      </c>
      <c r="AC110" s="13">
        <v>9</v>
      </c>
      <c r="AD110" s="13"/>
      <c r="AE110" s="13">
        <v>215</v>
      </c>
      <c r="AF110" s="13">
        <v>82.3</v>
      </c>
      <c r="AG110" s="13">
        <f t="shared" si="18"/>
        <v>82.3019999999897</v>
      </c>
      <c r="AH110" s="13" t="s">
        <v>459</v>
      </c>
      <c r="AI110" s="13">
        <v>1</v>
      </c>
      <c r="AJ110" s="13"/>
      <c r="AK110" s="13"/>
      <c r="AL110" s="13"/>
      <c r="AM110" s="23" t="s">
        <v>29</v>
      </c>
      <c r="AN110" s="26" t="s">
        <v>201</v>
      </c>
      <c r="AO110" s="26" t="s">
        <v>201</v>
      </c>
      <c r="AP110" s="13" t="s">
        <v>202</v>
      </c>
      <c r="AQ110" s="13" t="s">
        <v>460</v>
      </c>
      <c r="AR110" s="13">
        <v>1967</v>
      </c>
      <c r="AS110" s="36"/>
      <c r="AT110" s="36"/>
      <c r="AU110" s="36"/>
      <c r="AV110" s="36"/>
      <c r="AW110" s="43" t="s">
        <v>461</v>
      </c>
      <c r="AX110" s="43"/>
      <c r="AY110" s="43"/>
      <c r="AZ110" s="43"/>
      <c r="BA110" s="43"/>
    </row>
    <row r="111" ht="30" customHeight="1" outlineLevel="3" spans="1:53">
      <c r="A111" s="13">
        <v>78</v>
      </c>
      <c r="B111" s="13" t="s">
        <v>23</v>
      </c>
      <c r="C111" s="13" t="s">
        <v>131</v>
      </c>
      <c r="D111" s="13" t="s">
        <v>82</v>
      </c>
      <c r="E111" s="13">
        <v>1992</v>
      </c>
      <c r="F111" s="13">
        <v>1993</v>
      </c>
      <c r="G111" s="13" t="s">
        <v>132</v>
      </c>
      <c r="H111" s="13">
        <v>48.738</v>
      </c>
      <c r="I111" s="13">
        <v>49.738</v>
      </c>
      <c r="J111" s="13">
        <f t="shared" si="17"/>
        <v>1</v>
      </c>
      <c r="K111" s="13">
        <v>113.28467863</v>
      </c>
      <c r="L111" s="13">
        <v>26.53595933</v>
      </c>
      <c r="M111" s="13">
        <v>113.28432458</v>
      </c>
      <c r="N111" s="13">
        <v>26.52707585</v>
      </c>
      <c r="O111" s="13" t="s">
        <v>211</v>
      </c>
      <c r="P111" s="13" t="s">
        <v>70</v>
      </c>
      <c r="Q111" s="13">
        <v>12</v>
      </c>
      <c r="R111" s="13" t="s">
        <v>65</v>
      </c>
      <c r="S111" s="13" t="s">
        <v>199</v>
      </c>
      <c r="T111" s="13" t="s">
        <v>31</v>
      </c>
      <c r="U111" s="13" t="s">
        <v>71</v>
      </c>
      <c r="V111" s="13">
        <v>12</v>
      </c>
      <c r="W111" s="13">
        <v>12</v>
      </c>
      <c r="X111" s="13"/>
      <c r="Y111" s="13" t="s">
        <v>71</v>
      </c>
      <c r="Z111" s="13" t="s">
        <v>72</v>
      </c>
      <c r="AA111" s="13">
        <v>30</v>
      </c>
      <c r="AB111" s="13" t="s">
        <v>67</v>
      </c>
      <c r="AC111" s="13">
        <v>9</v>
      </c>
      <c r="AD111" s="13"/>
      <c r="AE111" s="13">
        <v>215</v>
      </c>
      <c r="AF111" s="13">
        <v>258</v>
      </c>
      <c r="AG111" s="13">
        <f t="shared" si="18"/>
        <v>258</v>
      </c>
      <c r="AH111" s="13" t="s">
        <v>459</v>
      </c>
      <c r="AI111" s="13">
        <v>1</v>
      </c>
      <c r="AJ111" s="13"/>
      <c r="AK111" s="13"/>
      <c r="AL111" s="13"/>
      <c r="AM111" s="23" t="s">
        <v>29</v>
      </c>
      <c r="AN111" s="26" t="s">
        <v>201</v>
      </c>
      <c r="AO111" s="26" t="s">
        <v>201</v>
      </c>
      <c r="AP111" s="13" t="s">
        <v>202</v>
      </c>
      <c r="AQ111" s="13" t="s">
        <v>462</v>
      </c>
      <c r="AR111" s="13">
        <v>1967</v>
      </c>
      <c r="AS111" s="36"/>
      <c r="AT111" s="36"/>
      <c r="AU111" s="36"/>
      <c r="AV111" s="36"/>
      <c r="AW111" s="43" t="s">
        <v>463</v>
      </c>
      <c r="AX111" s="43"/>
      <c r="AY111" s="43"/>
      <c r="AZ111" s="43"/>
      <c r="BA111" s="43"/>
    </row>
    <row r="112" ht="30" customHeight="1" outlineLevel="3" spans="1:53">
      <c r="A112" s="13">
        <v>79</v>
      </c>
      <c r="B112" s="13" t="s">
        <v>23</v>
      </c>
      <c r="C112" s="13" t="s">
        <v>133</v>
      </c>
      <c r="D112" s="13" t="s">
        <v>82</v>
      </c>
      <c r="E112" s="13">
        <v>2013</v>
      </c>
      <c r="F112" s="13">
        <v>2015</v>
      </c>
      <c r="G112" s="13" t="s">
        <v>132</v>
      </c>
      <c r="H112" s="13">
        <v>69.854</v>
      </c>
      <c r="I112" s="13">
        <v>71.854</v>
      </c>
      <c r="J112" s="13">
        <f t="shared" si="17"/>
        <v>2</v>
      </c>
      <c r="K112" s="13">
        <v>113.2705708</v>
      </c>
      <c r="L112" s="13">
        <v>26.35770568</v>
      </c>
      <c r="M112" s="13">
        <v>113.27314572</v>
      </c>
      <c r="N112" s="13">
        <v>26.34122618</v>
      </c>
      <c r="O112" s="13" t="s">
        <v>211</v>
      </c>
      <c r="P112" s="13" t="s">
        <v>70</v>
      </c>
      <c r="Q112" s="13">
        <v>12</v>
      </c>
      <c r="R112" s="13" t="s">
        <v>65</v>
      </c>
      <c r="S112" s="13" t="s">
        <v>199</v>
      </c>
      <c r="T112" s="13" t="s">
        <v>31</v>
      </c>
      <c r="U112" s="13" t="s">
        <v>71</v>
      </c>
      <c r="V112" s="13">
        <v>12</v>
      </c>
      <c r="W112" s="13">
        <v>12</v>
      </c>
      <c r="X112" s="13"/>
      <c r="Y112" s="13" t="s">
        <v>71</v>
      </c>
      <c r="Z112" s="13" t="s">
        <v>72</v>
      </c>
      <c r="AA112" s="13">
        <v>30</v>
      </c>
      <c r="AB112" s="13" t="s">
        <v>67</v>
      </c>
      <c r="AC112" s="13">
        <v>9</v>
      </c>
      <c r="AD112" s="13"/>
      <c r="AE112" s="13">
        <v>215</v>
      </c>
      <c r="AF112" s="13">
        <v>516</v>
      </c>
      <c r="AG112" s="13">
        <f t="shared" si="18"/>
        <v>516</v>
      </c>
      <c r="AH112" s="13">
        <v>1978</v>
      </c>
      <c r="AI112" s="13">
        <v>1</v>
      </c>
      <c r="AJ112" s="13"/>
      <c r="AK112" s="13"/>
      <c r="AL112" s="13"/>
      <c r="AM112" s="23" t="s">
        <v>29</v>
      </c>
      <c r="AN112" s="26" t="s">
        <v>201</v>
      </c>
      <c r="AO112" s="26" t="s">
        <v>201</v>
      </c>
      <c r="AP112" s="13" t="s">
        <v>202</v>
      </c>
      <c r="AQ112" s="13" t="s">
        <v>464</v>
      </c>
      <c r="AR112" s="13">
        <v>1978</v>
      </c>
      <c r="AS112" s="36"/>
      <c r="AT112" s="36"/>
      <c r="AU112" s="36"/>
      <c r="AV112" s="36"/>
      <c r="AW112" s="43"/>
      <c r="AX112" s="43"/>
      <c r="AY112" s="43"/>
      <c r="AZ112" s="43"/>
      <c r="BA112" s="43"/>
    </row>
    <row r="113" ht="30" customHeight="1" outlineLevel="3" spans="1:53">
      <c r="A113" s="13">
        <v>80</v>
      </c>
      <c r="B113" s="13" t="s">
        <v>23</v>
      </c>
      <c r="C113" s="13" t="s">
        <v>131</v>
      </c>
      <c r="D113" s="13" t="s">
        <v>75</v>
      </c>
      <c r="E113" s="13">
        <v>1166</v>
      </c>
      <c r="F113" s="13">
        <v>1167.451</v>
      </c>
      <c r="G113" s="13" t="s">
        <v>76</v>
      </c>
      <c r="H113" s="13">
        <v>82.468</v>
      </c>
      <c r="I113" s="13">
        <v>83.919</v>
      </c>
      <c r="J113" s="13">
        <f t="shared" si="17"/>
        <v>1.45100000000002</v>
      </c>
      <c r="K113" s="13">
        <v>113.30995454</v>
      </c>
      <c r="L113" s="13">
        <v>26.55002079</v>
      </c>
      <c r="M113" s="13">
        <v>113.29683318</v>
      </c>
      <c r="N113" s="13">
        <v>26.54499969</v>
      </c>
      <c r="O113" s="13" t="s">
        <v>211</v>
      </c>
      <c r="P113" s="13" t="s">
        <v>70</v>
      </c>
      <c r="Q113" s="13">
        <v>10.5</v>
      </c>
      <c r="R113" s="13" t="s">
        <v>84</v>
      </c>
      <c r="S113" s="13" t="s">
        <v>199</v>
      </c>
      <c r="T113" s="13" t="s">
        <v>31</v>
      </c>
      <c r="U113" s="13" t="s">
        <v>346</v>
      </c>
      <c r="V113" s="13">
        <v>10.5</v>
      </c>
      <c r="W113" s="13">
        <v>10.5</v>
      </c>
      <c r="X113" s="13"/>
      <c r="Y113" s="13" t="s">
        <v>94</v>
      </c>
      <c r="Z113" s="13" t="s">
        <v>72</v>
      </c>
      <c r="AA113" s="13">
        <v>30</v>
      </c>
      <c r="AB113" s="13" t="s">
        <v>67</v>
      </c>
      <c r="AC113" s="13">
        <v>9</v>
      </c>
      <c r="AD113" s="13"/>
      <c r="AE113" s="13">
        <v>210</v>
      </c>
      <c r="AF113" s="13">
        <v>333.86</v>
      </c>
      <c r="AG113" s="13">
        <f t="shared" si="18"/>
        <v>319.945500000005</v>
      </c>
      <c r="AH113" s="13">
        <v>1990</v>
      </c>
      <c r="AI113" s="13">
        <v>1</v>
      </c>
      <c r="AJ113" s="13"/>
      <c r="AK113" s="13"/>
      <c r="AL113" s="13"/>
      <c r="AM113" s="23" t="s">
        <v>29</v>
      </c>
      <c r="AN113" s="26" t="s">
        <v>201</v>
      </c>
      <c r="AO113" s="26" t="s">
        <v>201</v>
      </c>
      <c r="AP113" s="13" t="s">
        <v>202</v>
      </c>
      <c r="AQ113" s="13" t="s">
        <v>465</v>
      </c>
      <c r="AR113" s="13">
        <v>1990</v>
      </c>
      <c r="AS113" s="36" t="s">
        <v>466</v>
      </c>
      <c r="AT113" s="36"/>
      <c r="AU113" s="36"/>
      <c r="AV113" s="36"/>
      <c r="AW113" s="43" t="s">
        <v>467</v>
      </c>
      <c r="AX113" s="43"/>
      <c r="AY113" s="43"/>
      <c r="AZ113" s="43"/>
      <c r="BA113" s="43"/>
    </row>
    <row r="114" ht="30" customHeight="1" outlineLevel="3" spans="1:53">
      <c r="A114" s="13">
        <v>81</v>
      </c>
      <c r="B114" s="13" t="s">
        <v>23</v>
      </c>
      <c r="C114" s="13" t="s">
        <v>131</v>
      </c>
      <c r="D114" s="13" t="s">
        <v>102</v>
      </c>
      <c r="E114" s="13">
        <v>1041</v>
      </c>
      <c r="F114" s="13">
        <v>1042.259</v>
      </c>
      <c r="G114" s="13" t="s">
        <v>76</v>
      </c>
      <c r="H114" s="13">
        <v>94.124</v>
      </c>
      <c r="I114" s="13">
        <v>95.383</v>
      </c>
      <c r="J114" s="13">
        <f t="shared" si="17"/>
        <v>1.25900000000001</v>
      </c>
      <c r="K114" s="13">
        <v>113.2230287</v>
      </c>
      <c r="L114" s="13">
        <v>26.50782239</v>
      </c>
      <c r="M114" s="13">
        <v>113.22004609</v>
      </c>
      <c r="N114" s="13">
        <v>26.49964702</v>
      </c>
      <c r="O114" s="13" t="s">
        <v>211</v>
      </c>
      <c r="P114" s="13" t="s">
        <v>70</v>
      </c>
      <c r="Q114" s="13">
        <v>10.5</v>
      </c>
      <c r="R114" s="13" t="s">
        <v>84</v>
      </c>
      <c r="S114" s="13" t="s">
        <v>199</v>
      </c>
      <c r="T114" s="13" t="s">
        <v>31</v>
      </c>
      <c r="U114" s="13" t="s">
        <v>346</v>
      </c>
      <c r="V114" s="13">
        <v>10.5</v>
      </c>
      <c r="W114" s="13">
        <v>10.5</v>
      </c>
      <c r="X114" s="13"/>
      <c r="Y114" s="13" t="s">
        <v>94</v>
      </c>
      <c r="Z114" s="13" t="s">
        <v>72</v>
      </c>
      <c r="AA114" s="13">
        <v>30</v>
      </c>
      <c r="AB114" s="13" t="s">
        <v>67</v>
      </c>
      <c r="AC114" s="13">
        <v>9</v>
      </c>
      <c r="AD114" s="13"/>
      <c r="AE114" s="13">
        <v>210</v>
      </c>
      <c r="AF114" s="13">
        <v>290.83</v>
      </c>
      <c r="AG114" s="13">
        <f t="shared" si="18"/>
        <v>277.609500000003</v>
      </c>
      <c r="AH114" s="13">
        <v>1990</v>
      </c>
      <c r="AI114" s="13">
        <v>1</v>
      </c>
      <c r="AJ114" s="13"/>
      <c r="AK114" s="13"/>
      <c r="AL114" s="13"/>
      <c r="AM114" s="23" t="s">
        <v>29</v>
      </c>
      <c r="AN114" s="26" t="s">
        <v>201</v>
      </c>
      <c r="AO114" s="26" t="s">
        <v>201</v>
      </c>
      <c r="AP114" s="13" t="s">
        <v>202</v>
      </c>
      <c r="AQ114" s="13"/>
      <c r="AR114" s="13">
        <v>1990</v>
      </c>
      <c r="AS114" s="36"/>
      <c r="AT114" s="36"/>
      <c r="AU114" s="36"/>
      <c r="AV114" s="36"/>
      <c r="AW114" s="43"/>
      <c r="AX114" s="43"/>
      <c r="AY114" s="43"/>
      <c r="AZ114" s="43"/>
      <c r="BA114" s="43"/>
    </row>
    <row r="115" ht="30" customHeight="1" outlineLevel="3" spans="1:54">
      <c r="A115" s="13">
        <v>82</v>
      </c>
      <c r="B115" s="13" t="s">
        <v>23</v>
      </c>
      <c r="C115" s="13" t="s">
        <v>134</v>
      </c>
      <c r="D115" s="13" t="s">
        <v>135</v>
      </c>
      <c r="E115" s="13">
        <v>993.305</v>
      </c>
      <c r="F115" s="13">
        <v>993.321</v>
      </c>
      <c r="G115" s="13" t="s">
        <v>136</v>
      </c>
      <c r="H115" s="46">
        <v>202.252</v>
      </c>
      <c r="I115" s="46">
        <v>202.268</v>
      </c>
      <c r="J115" s="13">
        <f t="shared" si="17"/>
        <v>0.0160000000000764</v>
      </c>
      <c r="K115" s="13">
        <v>112.72463391</v>
      </c>
      <c r="L115" s="13">
        <v>25.69720396</v>
      </c>
      <c r="M115" s="13">
        <v>112.72451189</v>
      </c>
      <c r="N115" s="13">
        <v>25.69713747</v>
      </c>
      <c r="O115" s="13" t="s">
        <v>211</v>
      </c>
      <c r="P115" s="13" t="s">
        <v>64</v>
      </c>
      <c r="Q115" s="13">
        <v>23</v>
      </c>
      <c r="R115" s="13" t="s">
        <v>65</v>
      </c>
      <c r="S115" s="13" t="s">
        <v>199</v>
      </c>
      <c r="T115" s="13" t="s">
        <v>31</v>
      </c>
      <c r="U115" s="13" t="s">
        <v>468</v>
      </c>
      <c r="V115" s="13">
        <v>23</v>
      </c>
      <c r="W115" s="13">
        <v>23</v>
      </c>
      <c r="X115" s="13">
        <v>20</v>
      </c>
      <c r="Y115" s="13"/>
      <c r="Z115" s="13" t="s">
        <v>72</v>
      </c>
      <c r="AA115" s="13">
        <v>20</v>
      </c>
      <c r="AB115" s="13" t="s">
        <v>67</v>
      </c>
      <c r="AC115" s="13">
        <v>9</v>
      </c>
      <c r="AD115" s="13"/>
      <c r="AE115" s="13">
        <v>215</v>
      </c>
      <c r="AF115" s="13">
        <v>7.91</v>
      </c>
      <c r="AG115" s="13">
        <f t="shared" si="18"/>
        <v>6.32960000003022</v>
      </c>
      <c r="AH115" s="13">
        <v>2003</v>
      </c>
      <c r="AI115" s="13">
        <v>0.8</v>
      </c>
      <c r="AJ115" s="13">
        <v>2022</v>
      </c>
      <c r="AK115" s="13"/>
      <c r="AL115" s="13"/>
      <c r="AM115" s="23" t="s">
        <v>29</v>
      </c>
      <c r="AN115" s="26" t="s">
        <v>201</v>
      </c>
      <c r="AO115" s="26" t="s">
        <v>201</v>
      </c>
      <c r="AP115" s="13" t="s">
        <v>202</v>
      </c>
      <c r="AQ115" s="13" t="s">
        <v>469</v>
      </c>
      <c r="AR115" s="13">
        <v>2003</v>
      </c>
      <c r="AS115" s="36" t="s">
        <v>470</v>
      </c>
      <c r="AT115" s="36"/>
      <c r="AU115" s="36"/>
      <c r="AV115" s="36"/>
      <c r="AW115" s="43"/>
      <c r="AX115" s="43"/>
      <c r="AY115" s="43"/>
      <c r="AZ115" s="43"/>
      <c r="BA115" s="43"/>
      <c r="BB115" s="4" t="s">
        <v>206</v>
      </c>
    </row>
    <row r="116" ht="30" customHeight="1" outlineLevel="3" spans="1:53">
      <c r="A116" s="13">
        <v>83</v>
      </c>
      <c r="B116" s="13" t="s">
        <v>23</v>
      </c>
      <c r="C116" s="13" t="s">
        <v>134</v>
      </c>
      <c r="D116" s="13" t="s">
        <v>135</v>
      </c>
      <c r="E116" s="13">
        <v>993.321</v>
      </c>
      <c r="F116" s="13">
        <v>994</v>
      </c>
      <c r="G116" s="13" t="s">
        <v>136</v>
      </c>
      <c r="H116" s="46">
        <v>202.268</v>
      </c>
      <c r="I116" s="46">
        <v>202.947</v>
      </c>
      <c r="J116" s="13">
        <f t="shared" si="17"/>
        <v>0.678999999999974</v>
      </c>
      <c r="K116" s="13">
        <v>112.72451189</v>
      </c>
      <c r="L116" s="13">
        <v>25.69713747</v>
      </c>
      <c r="M116" s="13">
        <v>112.71889325</v>
      </c>
      <c r="N116" s="13">
        <v>25.69368544</v>
      </c>
      <c r="O116" s="13" t="s">
        <v>211</v>
      </c>
      <c r="P116" s="13" t="s">
        <v>64</v>
      </c>
      <c r="Q116" s="13">
        <v>23</v>
      </c>
      <c r="R116" s="13" t="s">
        <v>65</v>
      </c>
      <c r="S116" s="13" t="s">
        <v>199</v>
      </c>
      <c r="T116" s="13" t="s">
        <v>31</v>
      </c>
      <c r="U116" s="13" t="s">
        <v>468</v>
      </c>
      <c r="V116" s="13">
        <v>23</v>
      </c>
      <c r="W116" s="13">
        <v>23</v>
      </c>
      <c r="X116" s="13">
        <v>20</v>
      </c>
      <c r="Y116" s="13"/>
      <c r="Z116" s="13" t="s">
        <v>72</v>
      </c>
      <c r="AA116" s="13">
        <v>20</v>
      </c>
      <c r="AB116" s="13" t="s">
        <v>67</v>
      </c>
      <c r="AC116" s="13">
        <v>9</v>
      </c>
      <c r="AD116" s="13"/>
      <c r="AE116" s="13">
        <v>215</v>
      </c>
      <c r="AF116" s="13">
        <v>335.77</v>
      </c>
      <c r="AG116" s="13">
        <f t="shared" si="18"/>
        <v>335.765499999987</v>
      </c>
      <c r="AH116" s="13">
        <v>2003</v>
      </c>
      <c r="AI116" s="13">
        <v>1</v>
      </c>
      <c r="AJ116" s="13"/>
      <c r="AK116" s="13"/>
      <c r="AL116" s="13"/>
      <c r="AM116" s="23" t="s">
        <v>29</v>
      </c>
      <c r="AN116" s="26" t="s">
        <v>201</v>
      </c>
      <c r="AO116" s="26" t="s">
        <v>201</v>
      </c>
      <c r="AP116" s="13" t="s">
        <v>202</v>
      </c>
      <c r="AQ116" s="13"/>
      <c r="AR116" s="13">
        <v>2003</v>
      </c>
      <c r="AS116" s="36"/>
      <c r="AT116" s="36"/>
      <c r="AU116" s="36"/>
      <c r="AV116" s="36"/>
      <c r="AW116" s="43" t="s">
        <v>471</v>
      </c>
      <c r="AX116" s="43" t="s">
        <v>472</v>
      </c>
      <c r="AY116" s="43"/>
      <c r="AZ116" s="43"/>
      <c r="BA116" s="43"/>
    </row>
    <row r="117" ht="30" customHeight="1" outlineLevel="3" spans="1:53">
      <c r="A117" s="13">
        <v>84</v>
      </c>
      <c r="B117" s="13" t="s">
        <v>23</v>
      </c>
      <c r="C117" s="13" t="s">
        <v>134</v>
      </c>
      <c r="D117" s="13" t="s">
        <v>135</v>
      </c>
      <c r="E117" s="13">
        <v>1013</v>
      </c>
      <c r="F117" s="13">
        <v>1014</v>
      </c>
      <c r="G117" s="13" t="s">
        <v>136</v>
      </c>
      <c r="H117" s="46">
        <v>221.947</v>
      </c>
      <c r="I117" s="46">
        <v>222.947</v>
      </c>
      <c r="J117" s="13">
        <f t="shared" si="17"/>
        <v>1</v>
      </c>
      <c r="K117" s="13">
        <v>112.54814225</v>
      </c>
      <c r="L117" s="13">
        <v>25.64081396</v>
      </c>
      <c r="M117" s="13">
        <v>112.53842671</v>
      </c>
      <c r="N117" s="13">
        <v>25.63898496</v>
      </c>
      <c r="O117" s="13" t="s">
        <v>211</v>
      </c>
      <c r="P117" s="13" t="s">
        <v>64</v>
      </c>
      <c r="Q117" s="13">
        <v>16</v>
      </c>
      <c r="R117" s="13" t="s">
        <v>65</v>
      </c>
      <c r="S117" s="13" t="s">
        <v>199</v>
      </c>
      <c r="T117" s="13" t="s">
        <v>31</v>
      </c>
      <c r="U117" s="13" t="s">
        <v>468</v>
      </c>
      <c r="V117" s="13">
        <v>16</v>
      </c>
      <c r="W117" s="13">
        <v>16</v>
      </c>
      <c r="X117" s="13">
        <v>20</v>
      </c>
      <c r="Y117" s="13"/>
      <c r="Z117" s="13" t="s">
        <v>72</v>
      </c>
      <c r="AA117" s="13">
        <v>20</v>
      </c>
      <c r="AB117" s="13" t="s">
        <v>67</v>
      </c>
      <c r="AC117" s="13">
        <v>9</v>
      </c>
      <c r="AD117" s="13"/>
      <c r="AE117" s="13">
        <v>215</v>
      </c>
      <c r="AF117" s="13">
        <v>344</v>
      </c>
      <c r="AG117" s="13">
        <f t="shared" si="18"/>
        <v>344</v>
      </c>
      <c r="AH117" s="13">
        <v>2013</v>
      </c>
      <c r="AI117" s="13">
        <v>1</v>
      </c>
      <c r="AJ117" s="13"/>
      <c r="AK117" s="13"/>
      <c r="AL117" s="13"/>
      <c r="AM117" s="23" t="s">
        <v>29</v>
      </c>
      <c r="AN117" s="26" t="s">
        <v>201</v>
      </c>
      <c r="AO117" s="26" t="s">
        <v>201</v>
      </c>
      <c r="AP117" s="13" t="s">
        <v>202</v>
      </c>
      <c r="AQ117" s="13" t="s">
        <v>473</v>
      </c>
      <c r="AR117" s="13">
        <v>2003</v>
      </c>
      <c r="AS117" s="36"/>
      <c r="AT117" s="36"/>
      <c r="AU117" s="36"/>
      <c r="AV117" s="36"/>
      <c r="AW117" s="43" t="s">
        <v>474</v>
      </c>
      <c r="AX117" s="43"/>
      <c r="AY117" s="43"/>
      <c r="AZ117" s="43"/>
      <c r="BA117" s="43"/>
    </row>
    <row r="118" s="2" customFormat="1" ht="30" customHeight="1" outlineLevel="3" spans="1:53">
      <c r="A118" s="47"/>
      <c r="B118" s="47" t="s">
        <v>23</v>
      </c>
      <c r="C118" s="47" t="s">
        <v>129</v>
      </c>
      <c r="D118" s="47" t="s">
        <v>135</v>
      </c>
      <c r="E118" s="47">
        <v>1033.279</v>
      </c>
      <c r="F118" s="47">
        <v>1039</v>
      </c>
      <c r="G118" s="47" t="s">
        <v>136</v>
      </c>
      <c r="H118" s="47">
        <v>243.132</v>
      </c>
      <c r="I118" s="47">
        <v>248.853</v>
      </c>
      <c r="J118" s="47">
        <f t="shared" si="17"/>
        <v>5.721</v>
      </c>
      <c r="K118" s="47">
        <v>112.35214555</v>
      </c>
      <c r="L118" s="47">
        <v>25.61783003</v>
      </c>
      <c r="M118" s="47">
        <v>112.29761046</v>
      </c>
      <c r="N118" s="47">
        <v>25.62430343</v>
      </c>
      <c r="O118" s="47" t="s">
        <v>211</v>
      </c>
      <c r="P118" s="47" t="s">
        <v>70</v>
      </c>
      <c r="Q118" s="47">
        <v>9</v>
      </c>
      <c r="R118" s="47" t="s">
        <v>84</v>
      </c>
      <c r="S118" s="47" t="s">
        <v>199</v>
      </c>
      <c r="T118" s="47" t="s">
        <v>31</v>
      </c>
      <c r="U118" s="47" t="s">
        <v>346</v>
      </c>
      <c r="V118" s="47">
        <v>9</v>
      </c>
      <c r="W118" s="47">
        <v>9</v>
      </c>
      <c r="X118" s="47"/>
      <c r="Y118" s="47" t="s">
        <v>94</v>
      </c>
      <c r="Z118" s="47" t="s">
        <v>72</v>
      </c>
      <c r="AA118" s="47">
        <v>30</v>
      </c>
      <c r="AB118" s="47" t="s">
        <v>67</v>
      </c>
      <c r="AC118" s="47">
        <v>9</v>
      </c>
      <c r="AD118" s="47"/>
      <c r="AE118" s="47">
        <v>210</v>
      </c>
      <c r="AF118" s="47">
        <v>1132.76</v>
      </c>
      <c r="AG118" s="47">
        <f t="shared" si="18"/>
        <v>1081.269</v>
      </c>
      <c r="AH118" s="47">
        <v>2009</v>
      </c>
      <c r="AI118" s="47">
        <v>1</v>
      </c>
      <c r="AJ118" s="47"/>
      <c r="AK118" s="47"/>
      <c r="AL118" s="47"/>
      <c r="AM118" s="48" t="s">
        <v>29</v>
      </c>
      <c r="AN118" s="49" t="s">
        <v>276</v>
      </c>
      <c r="AO118" s="49" t="s">
        <v>276</v>
      </c>
      <c r="AP118" s="47" t="s">
        <v>202</v>
      </c>
      <c r="AQ118" s="47"/>
      <c r="AR118" s="47"/>
      <c r="AS118" s="50"/>
      <c r="AT118" s="50"/>
      <c r="AU118" s="50"/>
      <c r="AV118" s="50"/>
      <c r="AW118" s="51"/>
      <c r="AX118" s="51"/>
      <c r="AY118" s="51"/>
      <c r="AZ118" s="51"/>
      <c r="BA118" s="51"/>
    </row>
    <row r="119" ht="30" customHeight="1" outlineLevel="1" spans="1:53">
      <c r="A119" s="13"/>
      <c r="B119" s="14" t="s">
        <v>137</v>
      </c>
      <c r="C119" s="13"/>
      <c r="D119" s="13"/>
      <c r="E119" s="13"/>
      <c r="F119" s="13"/>
      <c r="G119" s="13"/>
      <c r="H119" s="13"/>
      <c r="I119" s="13"/>
      <c r="J119" s="13">
        <f>SUBTOTAL(9,J121:J134)</f>
        <v>13.162</v>
      </c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>
        <f>SUBTOTAL(9,AG121:AG134)</f>
        <v>2424.9892</v>
      </c>
      <c r="AH119" s="13"/>
      <c r="AI119" s="13"/>
      <c r="AJ119" s="13"/>
      <c r="AK119" s="13"/>
      <c r="AL119" s="13"/>
      <c r="AM119" s="23"/>
      <c r="AN119" s="26"/>
      <c r="AO119" s="26"/>
      <c r="AP119" s="13"/>
      <c r="AQ119" s="13"/>
      <c r="AR119" s="13"/>
      <c r="AS119" s="36"/>
      <c r="AT119" s="36"/>
      <c r="AU119" s="36"/>
      <c r="AV119" s="36"/>
      <c r="AW119" s="43"/>
      <c r="AX119" s="43"/>
      <c r="AY119" s="43"/>
      <c r="AZ119" s="43"/>
      <c r="BA119" s="43"/>
    </row>
    <row r="120" ht="30" customHeight="1" outlineLevel="1" spans="1:53">
      <c r="A120" s="13"/>
      <c r="B120" s="15" t="s">
        <v>197</v>
      </c>
      <c r="C120" s="13"/>
      <c r="D120" s="13"/>
      <c r="E120" s="13"/>
      <c r="F120" s="13"/>
      <c r="G120" s="13"/>
      <c r="H120" s="13"/>
      <c r="I120" s="13"/>
      <c r="J120" s="13">
        <f>SUBTOTAL(9,J121:J134)</f>
        <v>13.162</v>
      </c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>
        <f>SUBTOTAL(9,AG121:AG134)</f>
        <v>2424.9892</v>
      </c>
      <c r="AH120" s="13"/>
      <c r="AI120" s="13"/>
      <c r="AJ120" s="13"/>
      <c r="AK120" s="13"/>
      <c r="AL120" s="13"/>
      <c r="AM120" s="27"/>
      <c r="AN120" s="26"/>
      <c r="AO120" s="26"/>
      <c r="AP120" s="13"/>
      <c r="AQ120" s="13"/>
      <c r="AR120" s="13"/>
      <c r="AS120" s="36"/>
      <c r="AT120" s="36"/>
      <c r="AU120" s="36"/>
      <c r="AV120" s="36"/>
      <c r="AW120" s="43"/>
      <c r="AX120" s="43"/>
      <c r="AY120" s="43"/>
      <c r="AZ120" s="43"/>
      <c r="BA120" s="43"/>
    </row>
    <row r="121" ht="30" customHeight="1" outlineLevel="3" spans="1:53">
      <c r="A121" s="13">
        <v>85</v>
      </c>
      <c r="B121" s="13" t="s">
        <v>25</v>
      </c>
      <c r="C121" s="13" t="s">
        <v>138</v>
      </c>
      <c r="D121" s="13" t="s">
        <v>126</v>
      </c>
      <c r="E121" s="13">
        <v>2580.363</v>
      </c>
      <c r="F121" s="13">
        <v>2581</v>
      </c>
      <c r="G121" s="13" t="s">
        <v>139</v>
      </c>
      <c r="H121" s="13">
        <v>617.7</v>
      </c>
      <c r="I121" s="13">
        <v>618.337</v>
      </c>
      <c r="J121" s="13">
        <f t="shared" ref="J121:J134" si="19">F121-E121</f>
        <v>0.637000000000171</v>
      </c>
      <c r="K121" s="13">
        <v>112.2204385</v>
      </c>
      <c r="L121" s="13">
        <v>25.89290599</v>
      </c>
      <c r="M121" s="13">
        <v>112.226716</v>
      </c>
      <c r="N121" s="13">
        <v>25.888051</v>
      </c>
      <c r="O121" s="13" t="s">
        <v>396</v>
      </c>
      <c r="P121" s="13" t="s">
        <v>70</v>
      </c>
      <c r="Q121" s="13">
        <v>8</v>
      </c>
      <c r="R121" s="13" t="s">
        <v>84</v>
      </c>
      <c r="S121" s="13" t="s">
        <v>199</v>
      </c>
      <c r="T121" s="13" t="s">
        <v>31</v>
      </c>
      <c r="U121" s="13" t="s">
        <v>346</v>
      </c>
      <c r="V121" s="13">
        <v>8</v>
      </c>
      <c r="W121" s="13">
        <v>12</v>
      </c>
      <c r="X121" s="13"/>
      <c r="Y121" s="13" t="s">
        <v>94</v>
      </c>
      <c r="Z121" s="13" t="s">
        <v>72</v>
      </c>
      <c r="AA121" s="13">
        <v>30</v>
      </c>
      <c r="AB121" s="13" t="s">
        <v>67</v>
      </c>
      <c r="AC121" s="13">
        <v>9</v>
      </c>
      <c r="AD121" s="13"/>
      <c r="AE121" s="13">
        <v>210</v>
      </c>
      <c r="AF121" s="13">
        <v>168.17</v>
      </c>
      <c r="AG121" s="13">
        <f t="shared" ref="AG121:AG134" si="20">J121*V121*AE121*AI121*0.1</f>
        <v>107.016000000029</v>
      </c>
      <c r="AH121" s="13">
        <v>2008</v>
      </c>
      <c r="AI121" s="13">
        <v>1</v>
      </c>
      <c r="AJ121" s="13"/>
      <c r="AK121" s="13"/>
      <c r="AL121" s="13"/>
      <c r="AM121" s="23" t="s">
        <v>29</v>
      </c>
      <c r="AN121" s="26" t="s">
        <v>201</v>
      </c>
      <c r="AO121" s="26" t="s">
        <v>201</v>
      </c>
      <c r="AP121" s="13" t="s">
        <v>202</v>
      </c>
      <c r="AQ121" s="13"/>
      <c r="AR121" s="13">
        <v>2008</v>
      </c>
      <c r="AS121" s="36"/>
      <c r="AT121" s="36"/>
      <c r="AU121" s="36"/>
      <c r="AV121" s="36"/>
      <c r="AW121" s="43"/>
      <c r="AX121" s="43"/>
      <c r="AY121" s="43"/>
      <c r="AZ121" s="43"/>
      <c r="BA121" s="43"/>
    </row>
    <row r="122" ht="30" customHeight="1" outlineLevel="3" spans="1:53">
      <c r="A122" s="13">
        <v>86</v>
      </c>
      <c r="B122" s="13" t="s">
        <v>25</v>
      </c>
      <c r="C122" s="13" t="s">
        <v>138</v>
      </c>
      <c r="D122" s="13" t="s">
        <v>126</v>
      </c>
      <c r="E122" s="13">
        <v>2582.5</v>
      </c>
      <c r="F122" s="13">
        <v>2584.518</v>
      </c>
      <c r="G122" s="13" t="s">
        <v>139</v>
      </c>
      <c r="H122" s="13">
        <v>619.837</v>
      </c>
      <c r="I122" s="13">
        <v>621.855</v>
      </c>
      <c r="J122" s="13">
        <f t="shared" si="19"/>
        <v>2.01800000000003</v>
      </c>
      <c r="K122" s="13">
        <v>112.2220799</v>
      </c>
      <c r="L122" s="13">
        <v>25.89225072</v>
      </c>
      <c r="M122" s="13">
        <v>112.2522766</v>
      </c>
      <c r="N122" s="13">
        <v>25.86811498</v>
      </c>
      <c r="O122" s="13" t="s">
        <v>396</v>
      </c>
      <c r="P122" s="13" t="s">
        <v>70</v>
      </c>
      <c r="Q122" s="13">
        <v>8</v>
      </c>
      <c r="R122" s="13" t="s">
        <v>84</v>
      </c>
      <c r="S122" s="13" t="s">
        <v>199</v>
      </c>
      <c r="T122" s="13" t="s">
        <v>31</v>
      </c>
      <c r="U122" s="13" t="s">
        <v>346</v>
      </c>
      <c r="V122" s="13">
        <v>8</v>
      </c>
      <c r="W122" s="13">
        <v>12</v>
      </c>
      <c r="X122" s="13"/>
      <c r="Y122" s="13" t="s">
        <v>94</v>
      </c>
      <c r="Z122" s="13" t="s">
        <v>72</v>
      </c>
      <c r="AA122" s="13">
        <v>30</v>
      </c>
      <c r="AB122" s="13" t="s">
        <v>67</v>
      </c>
      <c r="AC122" s="13">
        <v>9</v>
      </c>
      <c r="AD122" s="13"/>
      <c r="AE122" s="13">
        <v>210</v>
      </c>
      <c r="AF122" s="13">
        <v>532.75</v>
      </c>
      <c r="AG122" s="13">
        <f t="shared" si="20"/>
        <v>339.024000000005</v>
      </c>
      <c r="AH122" s="13">
        <v>2008</v>
      </c>
      <c r="AI122" s="13">
        <v>1</v>
      </c>
      <c r="AJ122" s="13"/>
      <c r="AK122" s="13"/>
      <c r="AL122" s="13"/>
      <c r="AM122" s="23" t="s">
        <v>29</v>
      </c>
      <c r="AN122" s="26" t="s">
        <v>201</v>
      </c>
      <c r="AO122" s="26" t="s">
        <v>201</v>
      </c>
      <c r="AP122" s="13" t="s">
        <v>202</v>
      </c>
      <c r="AQ122" s="13"/>
      <c r="AR122" s="13">
        <v>2008</v>
      </c>
      <c r="AS122" s="36"/>
      <c r="AT122" s="36"/>
      <c r="AU122" s="36"/>
      <c r="AV122" s="36"/>
      <c r="AW122" s="43"/>
      <c r="AX122" s="43"/>
      <c r="AY122" s="43"/>
      <c r="AZ122" s="43"/>
      <c r="BA122" s="43"/>
    </row>
    <row r="123" ht="30" customHeight="1" outlineLevel="3" spans="1:53">
      <c r="A123" s="13">
        <v>87</v>
      </c>
      <c r="B123" s="13" t="s">
        <v>25</v>
      </c>
      <c r="C123" s="13" t="s">
        <v>140</v>
      </c>
      <c r="D123" s="13" t="s">
        <v>135</v>
      </c>
      <c r="E123" s="13">
        <v>1046</v>
      </c>
      <c r="F123" s="13">
        <v>1047</v>
      </c>
      <c r="G123" s="13" t="s">
        <v>141</v>
      </c>
      <c r="H123" s="13">
        <v>1.187</v>
      </c>
      <c r="I123" s="13">
        <v>2.187</v>
      </c>
      <c r="J123" s="13">
        <f t="shared" si="19"/>
        <v>1</v>
      </c>
      <c r="K123" s="13">
        <v>112.232235</v>
      </c>
      <c r="L123" s="13">
        <v>25.623854</v>
      </c>
      <c r="M123" s="13">
        <v>112.222866</v>
      </c>
      <c r="N123" s="13">
        <v>25.622809</v>
      </c>
      <c r="O123" s="13" t="s">
        <v>232</v>
      </c>
      <c r="P123" s="13" t="s">
        <v>70</v>
      </c>
      <c r="Q123" s="13">
        <v>8.5</v>
      </c>
      <c r="R123" s="13" t="s">
        <v>84</v>
      </c>
      <c r="S123" s="13" t="s">
        <v>199</v>
      </c>
      <c r="T123" s="13" t="s">
        <v>31</v>
      </c>
      <c r="U123" s="13" t="s">
        <v>346</v>
      </c>
      <c r="V123" s="13">
        <v>8.5</v>
      </c>
      <c r="W123" s="13">
        <v>8.5</v>
      </c>
      <c r="X123" s="13"/>
      <c r="Y123" s="13" t="s">
        <v>94</v>
      </c>
      <c r="Z123" s="13" t="s">
        <v>72</v>
      </c>
      <c r="AA123" s="13">
        <v>30</v>
      </c>
      <c r="AB123" s="13" t="s">
        <v>67</v>
      </c>
      <c r="AC123" s="13">
        <v>9</v>
      </c>
      <c r="AD123" s="13"/>
      <c r="AE123" s="13">
        <v>210</v>
      </c>
      <c r="AF123" s="13">
        <v>187</v>
      </c>
      <c r="AG123" s="13">
        <f t="shared" si="20"/>
        <v>178.5</v>
      </c>
      <c r="AH123" s="13">
        <v>2010</v>
      </c>
      <c r="AI123" s="13">
        <v>1</v>
      </c>
      <c r="AJ123" s="13"/>
      <c r="AK123" s="13"/>
      <c r="AL123" s="13"/>
      <c r="AM123" s="23" t="s">
        <v>29</v>
      </c>
      <c r="AN123" s="26" t="s">
        <v>201</v>
      </c>
      <c r="AO123" s="26" t="s">
        <v>201</v>
      </c>
      <c r="AP123" s="13" t="s">
        <v>202</v>
      </c>
      <c r="AQ123" s="13"/>
      <c r="AR123" s="13">
        <v>2010</v>
      </c>
      <c r="AS123" s="36"/>
      <c r="AT123" s="36"/>
      <c r="AU123" s="36"/>
      <c r="AV123" s="36"/>
      <c r="AW123" s="43"/>
      <c r="AX123" s="43"/>
      <c r="AY123" s="43"/>
      <c r="AZ123" s="43"/>
      <c r="BA123" s="43"/>
    </row>
    <row r="124" ht="30" customHeight="1" outlineLevel="3" spans="1:53">
      <c r="A124" s="13">
        <v>88</v>
      </c>
      <c r="B124" s="13" t="s">
        <v>25</v>
      </c>
      <c r="C124" s="13" t="s">
        <v>140</v>
      </c>
      <c r="D124" s="13" t="s">
        <v>135</v>
      </c>
      <c r="E124" s="13">
        <v>1055</v>
      </c>
      <c r="F124" s="13">
        <v>1056</v>
      </c>
      <c r="G124" s="13" t="s">
        <v>141</v>
      </c>
      <c r="H124" s="13">
        <v>10.187</v>
      </c>
      <c r="I124" s="13">
        <v>11.187</v>
      </c>
      <c r="J124" s="13">
        <f t="shared" si="19"/>
        <v>1</v>
      </c>
      <c r="K124" s="13">
        <v>112.149672</v>
      </c>
      <c r="L124" s="13">
        <v>25.623563</v>
      </c>
      <c r="M124" s="13">
        <v>112.139954</v>
      </c>
      <c r="N124" s="13">
        <v>25.622345</v>
      </c>
      <c r="O124" s="13" t="s">
        <v>232</v>
      </c>
      <c r="P124" s="13" t="s">
        <v>70</v>
      </c>
      <c r="Q124" s="13">
        <v>8.5</v>
      </c>
      <c r="R124" s="13" t="s">
        <v>84</v>
      </c>
      <c r="S124" s="13" t="s">
        <v>199</v>
      </c>
      <c r="T124" s="13" t="s">
        <v>31</v>
      </c>
      <c r="U124" s="13" t="s">
        <v>346</v>
      </c>
      <c r="V124" s="13">
        <v>8.5</v>
      </c>
      <c r="W124" s="13">
        <v>8.5</v>
      </c>
      <c r="X124" s="13"/>
      <c r="Y124" s="13" t="s">
        <v>94</v>
      </c>
      <c r="Z124" s="13" t="s">
        <v>72</v>
      </c>
      <c r="AA124" s="13">
        <v>30</v>
      </c>
      <c r="AB124" s="13" t="s">
        <v>67</v>
      </c>
      <c r="AC124" s="13">
        <v>9</v>
      </c>
      <c r="AD124" s="13"/>
      <c r="AE124" s="13">
        <v>210</v>
      </c>
      <c r="AF124" s="13">
        <v>187</v>
      </c>
      <c r="AG124" s="13">
        <f t="shared" si="20"/>
        <v>178.5</v>
      </c>
      <c r="AH124" s="13">
        <v>2010</v>
      </c>
      <c r="AI124" s="13">
        <v>1</v>
      </c>
      <c r="AJ124" s="13"/>
      <c r="AK124" s="13"/>
      <c r="AL124" s="13"/>
      <c r="AM124" s="23" t="s">
        <v>29</v>
      </c>
      <c r="AN124" s="26" t="s">
        <v>201</v>
      </c>
      <c r="AO124" s="26" t="s">
        <v>201</v>
      </c>
      <c r="AP124" s="13" t="s">
        <v>202</v>
      </c>
      <c r="AQ124" s="13"/>
      <c r="AR124" s="13">
        <v>2010</v>
      </c>
      <c r="AS124" s="36"/>
      <c r="AT124" s="36"/>
      <c r="AU124" s="36"/>
      <c r="AV124" s="36"/>
      <c r="AW124" s="43"/>
      <c r="AX124" s="43"/>
      <c r="AY124" s="43"/>
      <c r="AZ124" s="43"/>
      <c r="BA124" s="43"/>
    </row>
    <row r="125" ht="30" customHeight="1" outlineLevel="3" spans="1:53">
      <c r="A125" s="13">
        <v>89</v>
      </c>
      <c r="B125" s="13" t="s">
        <v>25</v>
      </c>
      <c r="C125" s="13" t="s">
        <v>140</v>
      </c>
      <c r="D125" s="13" t="s">
        <v>135</v>
      </c>
      <c r="E125" s="13">
        <v>1057</v>
      </c>
      <c r="F125" s="13">
        <v>1058</v>
      </c>
      <c r="G125" s="13" t="s">
        <v>141</v>
      </c>
      <c r="H125" s="13">
        <v>12.187</v>
      </c>
      <c r="I125" s="13">
        <v>13.187</v>
      </c>
      <c r="J125" s="13">
        <f t="shared" si="19"/>
        <v>1</v>
      </c>
      <c r="K125" s="13">
        <v>112.130975</v>
      </c>
      <c r="L125" s="13">
        <v>25.625786</v>
      </c>
      <c r="M125" s="13">
        <v>112.12121</v>
      </c>
      <c r="N125" s="13">
        <v>25.624926</v>
      </c>
      <c r="O125" s="13" t="s">
        <v>232</v>
      </c>
      <c r="P125" s="13" t="s">
        <v>70</v>
      </c>
      <c r="Q125" s="13">
        <v>8.5</v>
      </c>
      <c r="R125" s="13" t="s">
        <v>84</v>
      </c>
      <c r="S125" s="13" t="s">
        <v>199</v>
      </c>
      <c r="T125" s="13" t="s">
        <v>31</v>
      </c>
      <c r="U125" s="13" t="s">
        <v>346</v>
      </c>
      <c r="V125" s="13">
        <v>8.5</v>
      </c>
      <c r="W125" s="13">
        <v>8.5</v>
      </c>
      <c r="X125" s="13"/>
      <c r="Y125" s="13" t="s">
        <v>94</v>
      </c>
      <c r="Z125" s="13" t="s">
        <v>72</v>
      </c>
      <c r="AA125" s="13">
        <v>30</v>
      </c>
      <c r="AB125" s="13" t="s">
        <v>67</v>
      </c>
      <c r="AC125" s="13">
        <v>9</v>
      </c>
      <c r="AD125" s="13"/>
      <c r="AE125" s="13">
        <v>210</v>
      </c>
      <c r="AF125" s="13">
        <v>187</v>
      </c>
      <c r="AG125" s="13">
        <f t="shared" si="20"/>
        <v>178.5</v>
      </c>
      <c r="AH125" s="13">
        <v>2010</v>
      </c>
      <c r="AI125" s="13">
        <v>1</v>
      </c>
      <c r="AJ125" s="13"/>
      <c r="AK125" s="13"/>
      <c r="AL125" s="13"/>
      <c r="AM125" s="23" t="s">
        <v>29</v>
      </c>
      <c r="AN125" s="26" t="s">
        <v>201</v>
      </c>
      <c r="AO125" s="26" t="s">
        <v>201</v>
      </c>
      <c r="AP125" s="13" t="s">
        <v>202</v>
      </c>
      <c r="AQ125" s="13"/>
      <c r="AR125" s="13">
        <v>2010</v>
      </c>
      <c r="AS125" s="36"/>
      <c r="AT125" s="36"/>
      <c r="AU125" s="36"/>
      <c r="AV125" s="36"/>
      <c r="AW125" s="43"/>
      <c r="AX125" s="43"/>
      <c r="AY125" s="43"/>
      <c r="AZ125" s="43"/>
      <c r="BA125" s="43"/>
    </row>
    <row r="126" ht="30" customHeight="1" outlineLevel="3" spans="1:53">
      <c r="A126" s="13">
        <v>90</v>
      </c>
      <c r="B126" s="13" t="s">
        <v>25</v>
      </c>
      <c r="C126" s="13" t="s">
        <v>140</v>
      </c>
      <c r="D126" s="13" t="s">
        <v>135</v>
      </c>
      <c r="E126" s="13">
        <v>1061</v>
      </c>
      <c r="F126" s="13">
        <v>1062</v>
      </c>
      <c r="G126" s="13" t="s">
        <v>141</v>
      </c>
      <c r="H126" s="13">
        <v>16.187</v>
      </c>
      <c r="I126" s="13">
        <v>17.187</v>
      </c>
      <c r="J126" s="13">
        <f t="shared" si="19"/>
        <v>1</v>
      </c>
      <c r="K126" s="13">
        <v>112.096142</v>
      </c>
      <c r="L126" s="13">
        <v>25.61884</v>
      </c>
      <c r="M126" s="13">
        <v>112.086731</v>
      </c>
      <c r="N126" s="13">
        <v>25.618329</v>
      </c>
      <c r="O126" s="13" t="s">
        <v>232</v>
      </c>
      <c r="P126" s="13" t="s">
        <v>70</v>
      </c>
      <c r="Q126" s="13">
        <v>8.5</v>
      </c>
      <c r="R126" s="13" t="s">
        <v>84</v>
      </c>
      <c r="S126" s="13" t="s">
        <v>199</v>
      </c>
      <c r="T126" s="13" t="s">
        <v>31</v>
      </c>
      <c r="U126" s="13" t="s">
        <v>346</v>
      </c>
      <c r="V126" s="13">
        <v>8.5</v>
      </c>
      <c r="W126" s="13">
        <v>8.5</v>
      </c>
      <c r="X126" s="13"/>
      <c r="Y126" s="13" t="s">
        <v>94</v>
      </c>
      <c r="Z126" s="13" t="s">
        <v>72</v>
      </c>
      <c r="AA126" s="13">
        <v>30</v>
      </c>
      <c r="AB126" s="13" t="s">
        <v>67</v>
      </c>
      <c r="AC126" s="13">
        <v>9</v>
      </c>
      <c r="AD126" s="13"/>
      <c r="AE126" s="13">
        <v>210</v>
      </c>
      <c r="AF126" s="13">
        <v>187</v>
      </c>
      <c r="AG126" s="13">
        <f t="shared" si="20"/>
        <v>178.5</v>
      </c>
      <c r="AH126" s="13">
        <v>2010</v>
      </c>
      <c r="AI126" s="13">
        <v>1</v>
      </c>
      <c r="AJ126" s="13"/>
      <c r="AK126" s="13"/>
      <c r="AL126" s="13"/>
      <c r="AM126" s="23" t="s">
        <v>29</v>
      </c>
      <c r="AN126" s="26" t="s">
        <v>201</v>
      </c>
      <c r="AO126" s="26" t="s">
        <v>201</v>
      </c>
      <c r="AP126" s="13" t="s">
        <v>202</v>
      </c>
      <c r="AQ126" s="13"/>
      <c r="AR126" s="13">
        <v>2010</v>
      </c>
      <c r="AS126" s="36"/>
      <c r="AT126" s="36"/>
      <c r="AU126" s="36"/>
      <c r="AV126" s="36"/>
      <c r="AW126" s="43"/>
      <c r="AX126" s="43"/>
      <c r="AY126" s="43"/>
      <c r="AZ126" s="43"/>
      <c r="BA126" s="43"/>
    </row>
    <row r="127" ht="30" customHeight="1" outlineLevel="3" spans="1:53">
      <c r="A127" s="13">
        <v>91</v>
      </c>
      <c r="B127" s="13" t="s">
        <v>25</v>
      </c>
      <c r="C127" s="13" t="s">
        <v>140</v>
      </c>
      <c r="D127" s="13" t="s">
        <v>135</v>
      </c>
      <c r="E127" s="13">
        <v>1062</v>
      </c>
      <c r="F127" s="13">
        <v>1063</v>
      </c>
      <c r="G127" s="13" t="s">
        <v>141</v>
      </c>
      <c r="H127" s="13">
        <v>17.187</v>
      </c>
      <c r="I127" s="13">
        <v>18.187</v>
      </c>
      <c r="J127" s="13">
        <f t="shared" si="19"/>
        <v>1</v>
      </c>
      <c r="K127" s="13">
        <v>112.086731</v>
      </c>
      <c r="L127" s="13">
        <v>25.618329</v>
      </c>
      <c r="M127" s="13">
        <v>112.077752</v>
      </c>
      <c r="N127" s="13">
        <v>25.615253</v>
      </c>
      <c r="O127" s="13" t="s">
        <v>232</v>
      </c>
      <c r="P127" s="13" t="s">
        <v>70</v>
      </c>
      <c r="Q127" s="13">
        <v>8.5</v>
      </c>
      <c r="R127" s="13" t="s">
        <v>84</v>
      </c>
      <c r="S127" s="13" t="s">
        <v>199</v>
      </c>
      <c r="T127" s="13" t="s">
        <v>31</v>
      </c>
      <c r="U127" s="13" t="s">
        <v>346</v>
      </c>
      <c r="V127" s="13">
        <v>8.5</v>
      </c>
      <c r="W127" s="13">
        <v>8.5</v>
      </c>
      <c r="X127" s="13"/>
      <c r="Y127" s="13" t="s">
        <v>94</v>
      </c>
      <c r="Z127" s="13" t="s">
        <v>72</v>
      </c>
      <c r="AA127" s="13">
        <v>30</v>
      </c>
      <c r="AB127" s="13" t="s">
        <v>67</v>
      </c>
      <c r="AC127" s="13">
        <v>9</v>
      </c>
      <c r="AD127" s="13"/>
      <c r="AE127" s="13">
        <v>210</v>
      </c>
      <c r="AF127" s="13">
        <v>187</v>
      </c>
      <c r="AG127" s="13">
        <f t="shared" si="20"/>
        <v>178.5</v>
      </c>
      <c r="AH127" s="13">
        <v>2010</v>
      </c>
      <c r="AI127" s="13">
        <v>1</v>
      </c>
      <c r="AJ127" s="13"/>
      <c r="AK127" s="13"/>
      <c r="AL127" s="13"/>
      <c r="AM127" s="23" t="s">
        <v>29</v>
      </c>
      <c r="AN127" s="26" t="s">
        <v>201</v>
      </c>
      <c r="AO127" s="26" t="s">
        <v>201</v>
      </c>
      <c r="AP127" s="13" t="s">
        <v>202</v>
      </c>
      <c r="AQ127" s="13"/>
      <c r="AR127" s="13">
        <v>2010</v>
      </c>
      <c r="AS127" s="36"/>
      <c r="AT127" s="37"/>
      <c r="AU127" s="36"/>
      <c r="AV127" s="36"/>
      <c r="AW127" s="43"/>
      <c r="AX127" s="43"/>
      <c r="AY127" s="43"/>
      <c r="AZ127" s="43"/>
      <c r="BA127" s="43"/>
    </row>
    <row r="128" ht="30" customHeight="1" outlineLevel="3" spans="1:53">
      <c r="A128" s="13">
        <v>92</v>
      </c>
      <c r="B128" s="13" t="s">
        <v>25</v>
      </c>
      <c r="C128" s="13" t="s">
        <v>140</v>
      </c>
      <c r="D128" s="13" t="s">
        <v>135</v>
      </c>
      <c r="E128" s="13">
        <v>1063</v>
      </c>
      <c r="F128" s="13">
        <v>1064</v>
      </c>
      <c r="G128" s="13" t="s">
        <v>141</v>
      </c>
      <c r="H128" s="13">
        <v>18.187</v>
      </c>
      <c r="I128" s="13">
        <v>19.187</v>
      </c>
      <c r="J128" s="13">
        <f t="shared" si="19"/>
        <v>1</v>
      </c>
      <c r="K128" s="13">
        <v>112.0777752</v>
      </c>
      <c r="L128" s="13">
        <v>25.615253</v>
      </c>
      <c r="M128" s="13">
        <v>112.068168</v>
      </c>
      <c r="N128" s="13">
        <v>25.615289</v>
      </c>
      <c r="O128" s="13" t="s">
        <v>232</v>
      </c>
      <c r="P128" s="13" t="s">
        <v>70</v>
      </c>
      <c r="Q128" s="13">
        <v>8.5</v>
      </c>
      <c r="R128" s="13" t="s">
        <v>84</v>
      </c>
      <c r="S128" s="13" t="s">
        <v>199</v>
      </c>
      <c r="T128" s="13" t="s">
        <v>31</v>
      </c>
      <c r="U128" s="13" t="s">
        <v>346</v>
      </c>
      <c r="V128" s="13">
        <v>8.5</v>
      </c>
      <c r="W128" s="13">
        <v>8.5</v>
      </c>
      <c r="X128" s="13"/>
      <c r="Y128" s="13" t="s">
        <v>94</v>
      </c>
      <c r="Z128" s="13" t="s">
        <v>72</v>
      </c>
      <c r="AA128" s="13">
        <v>30</v>
      </c>
      <c r="AB128" s="13" t="s">
        <v>67</v>
      </c>
      <c r="AC128" s="13">
        <v>9</v>
      </c>
      <c r="AD128" s="13"/>
      <c r="AE128" s="13">
        <v>210</v>
      </c>
      <c r="AF128" s="13">
        <v>187</v>
      </c>
      <c r="AG128" s="13">
        <f t="shared" si="20"/>
        <v>178.5</v>
      </c>
      <c r="AH128" s="13">
        <v>2010</v>
      </c>
      <c r="AI128" s="13">
        <v>1</v>
      </c>
      <c r="AJ128" s="13"/>
      <c r="AK128" s="13"/>
      <c r="AL128" s="13"/>
      <c r="AM128" s="23" t="s">
        <v>29</v>
      </c>
      <c r="AN128" s="26" t="s">
        <v>201</v>
      </c>
      <c r="AO128" s="26" t="s">
        <v>201</v>
      </c>
      <c r="AP128" s="13" t="s">
        <v>202</v>
      </c>
      <c r="AQ128" s="13"/>
      <c r="AR128" s="13">
        <v>2010</v>
      </c>
      <c r="AS128" s="37"/>
      <c r="AT128" s="36"/>
      <c r="AU128" s="36"/>
      <c r="AV128" s="36"/>
      <c r="AW128" s="43"/>
      <c r="AX128" s="43"/>
      <c r="AY128" s="43"/>
      <c r="AZ128" s="43"/>
      <c r="BA128" s="43"/>
    </row>
    <row r="129" ht="30" customHeight="1" outlineLevel="3" spans="1:53">
      <c r="A129" s="13">
        <v>93</v>
      </c>
      <c r="B129" s="13" t="s">
        <v>25</v>
      </c>
      <c r="C129" s="13" t="s">
        <v>140</v>
      </c>
      <c r="D129" s="13" t="s">
        <v>135</v>
      </c>
      <c r="E129" s="13">
        <v>1068</v>
      </c>
      <c r="F129" s="13">
        <v>1069</v>
      </c>
      <c r="G129" s="13" t="s">
        <v>141</v>
      </c>
      <c r="H129" s="13">
        <v>23.187</v>
      </c>
      <c r="I129" s="13">
        <v>24.187</v>
      </c>
      <c r="J129" s="13">
        <f t="shared" si="19"/>
        <v>1</v>
      </c>
      <c r="K129" s="13">
        <v>112.032441</v>
      </c>
      <c r="L129" s="13">
        <v>25.607776</v>
      </c>
      <c r="M129" s="13">
        <v>112.023963</v>
      </c>
      <c r="N129" s="13">
        <v>25.603571</v>
      </c>
      <c r="O129" s="13" t="s">
        <v>232</v>
      </c>
      <c r="P129" s="13" t="s">
        <v>70</v>
      </c>
      <c r="Q129" s="13">
        <v>8.5</v>
      </c>
      <c r="R129" s="13" t="s">
        <v>84</v>
      </c>
      <c r="S129" s="13" t="s">
        <v>199</v>
      </c>
      <c r="T129" s="13" t="s">
        <v>31</v>
      </c>
      <c r="U129" s="13" t="s">
        <v>346</v>
      </c>
      <c r="V129" s="13">
        <v>8.5</v>
      </c>
      <c r="W129" s="13">
        <v>8.5</v>
      </c>
      <c r="X129" s="13"/>
      <c r="Y129" s="13" t="s">
        <v>94</v>
      </c>
      <c r="Z129" s="13" t="s">
        <v>72</v>
      </c>
      <c r="AA129" s="13">
        <v>30</v>
      </c>
      <c r="AB129" s="13" t="s">
        <v>67</v>
      </c>
      <c r="AC129" s="13">
        <v>9</v>
      </c>
      <c r="AD129" s="13"/>
      <c r="AE129" s="13">
        <v>210</v>
      </c>
      <c r="AF129" s="13">
        <v>187</v>
      </c>
      <c r="AG129" s="13">
        <f t="shared" si="20"/>
        <v>178.5</v>
      </c>
      <c r="AH129" s="13">
        <v>2010</v>
      </c>
      <c r="AI129" s="13">
        <v>1</v>
      </c>
      <c r="AJ129" s="13"/>
      <c r="AK129" s="13"/>
      <c r="AL129" s="13"/>
      <c r="AM129" s="23" t="s">
        <v>29</v>
      </c>
      <c r="AN129" s="26" t="s">
        <v>201</v>
      </c>
      <c r="AO129" s="26" t="s">
        <v>201</v>
      </c>
      <c r="AP129" s="13" t="s">
        <v>202</v>
      </c>
      <c r="AQ129" s="13"/>
      <c r="AR129" s="13">
        <v>2010</v>
      </c>
      <c r="AS129" s="36"/>
      <c r="AT129" s="36"/>
      <c r="AU129" s="36"/>
      <c r="AV129" s="36"/>
      <c r="AW129" s="52"/>
      <c r="AX129" s="52"/>
      <c r="AY129" s="52"/>
      <c r="AZ129" s="52"/>
      <c r="BA129" s="52"/>
    </row>
    <row r="130" ht="30" customHeight="1" outlineLevel="3" spans="1:53">
      <c r="A130" s="13">
        <v>94</v>
      </c>
      <c r="B130" s="13" t="s">
        <v>25</v>
      </c>
      <c r="C130" s="13" t="s">
        <v>140</v>
      </c>
      <c r="D130" s="13" t="s">
        <v>135</v>
      </c>
      <c r="E130" s="13">
        <v>1070</v>
      </c>
      <c r="F130" s="13">
        <v>1071.1</v>
      </c>
      <c r="G130" s="13" t="s">
        <v>141</v>
      </c>
      <c r="H130" s="13">
        <v>25.187</v>
      </c>
      <c r="I130" s="13">
        <v>26.287</v>
      </c>
      <c r="J130" s="13">
        <f t="shared" si="19"/>
        <v>1.09999999999991</v>
      </c>
      <c r="K130" s="13">
        <v>112.01557</v>
      </c>
      <c r="L130" s="13">
        <v>25.598668</v>
      </c>
      <c r="M130" s="13">
        <v>112.006729</v>
      </c>
      <c r="N130" s="13">
        <v>25.595915</v>
      </c>
      <c r="O130" s="13" t="s">
        <v>232</v>
      </c>
      <c r="P130" s="13" t="s">
        <v>70</v>
      </c>
      <c r="Q130" s="13">
        <v>8.5</v>
      </c>
      <c r="R130" s="13" t="s">
        <v>84</v>
      </c>
      <c r="S130" s="13" t="s">
        <v>199</v>
      </c>
      <c r="T130" s="13" t="s">
        <v>31</v>
      </c>
      <c r="U130" s="13" t="s">
        <v>346</v>
      </c>
      <c r="V130" s="13">
        <v>8.5</v>
      </c>
      <c r="W130" s="13">
        <v>8.5</v>
      </c>
      <c r="X130" s="13"/>
      <c r="Y130" s="13" t="s">
        <v>94</v>
      </c>
      <c r="Z130" s="13" t="s">
        <v>72</v>
      </c>
      <c r="AA130" s="13">
        <v>30</v>
      </c>
      <c r="AB130" s="13" t="s">
        <v>67</v>
      </c>
      <c r="AC130" s="13">
        <v>9</v>
      </c>
      <c r="AD130" s="13"/>
      <c r="AE130" s="13">
        <v>210</v>
      </c>
      <c r="AF130" s="13">
        <v>205.7</v>
      </c>
      <c r="AG130" s="13">
        <f t="shared" si="20"/>
        <v>196.349999999984</v>
      </c>
      <c r="AH130" s="13">
        <v>2010</v>
      </c>
      <c r="AI130" s="13">
        <v>1</v>
      </c>
      <c r="AJ130" s="13"/>
      <c r="AK130" s="13"/>
      <c r="AL130" s="13"/>
      <c r="AM130" s="23" t="s">
        <v>29</v>
      </c>
      <c r="AN130" s="26" t="s">
        <v>201</v>
      </c>
      <c r="AO130" s="26" t="s">
        <v>201</v>
      </c>
      <c r="AP130" s="13" t="s">
        <v>202</v>
      </c>
      <c r="AQ130" s="13"/>
      <c r="AR130" s="13">
        <v>2010</v>
      </c>
      <c r="AS130" s="36"/>
      <c r="AT130" s="36"/>
      <c r="AU130" s="36"/>
      <c r="AV130" s="36"/>
      <c r="AW130" s="43"/>
      <c r="AX130" s="43"/>
      <c r="AY130" s="43"/>
      <c r="AZ130" s="43"/>
      <c r="BA130" s="43"/>
    </row>
    <row r="131" ht="30" customHeight="1" outlineLevel="3" spans="1:53">
      <c r="A131" s="13">
        <v>95</v>
      </c>
      <c r="B131" s="13" t="s">
        <v>25</v>
      </c>
      <c r="C131" s="13" t="s">
        <v>140</v>
      </c>
      <c r="D131" s="13" t="s">
        <v>135</v>
      </c>
      <c r="E131" s="13">
        <v>1075</v>
      </c>
      <c r="F131" s="13">
        <v>1075.16</v>
      </c>
      <c r="G131" s="13" t="s">
        <v>141</v>
      </c>
      <c r="H131" s="13">
        <v>30.187</v>
      </c>
      <c r="I131" s="13">
        <v>30.347</v>
      </c>
      <c r="J131" s="13">
        <f t="shared" si="19"/>
        <v>0.160000000000082</v>
      </c>
      <c r="K131" s="13">
        <v>111.969679</v>
      </c>
      <c r="L131" s="13">
        <v>25.593897</v>
      </c>
      <c r="M131" s="13">
        <v>111.96968</v>
      </c>
      <c r="N131" s="13">
        <v>25.593904</v>
      </c>
      <c r="O131" s="13" t="s">
        <v>232</v>
      </c>
      <c r="P131" s="13" t="s">
        <v>70</v>
      </c>
      <c r="Q131" s="13">
        <v>8</v>
      </c>
      <c r="R131" s="13" t="s">
        <v>65</v>
      </c>
      <c r="S131" s="13" t="s">
        <v>199</v>
      </c>
      <c r="T131" s="13" t="s">
        <v>31</v>
      </c>
      <c r="U131" s="13" t="s">
        <v>71</v>
      </c>
      <c r="V131" s="13">
        <v>8</v>
      </c>
      <c r="W131" s="13">
        <v>12</v>
      </c>
      <c r="X131" s="13"/>
      <c r="Y131" s="13" t="s">
        <v>71</v>
      </c>
      <c r="Z131" s="13" t="s">
        <v>72</v>
      </c>
      <c r="AA131" s="13">
        <v>30</v>
      </c>
      <c r="AB131" s="13" t="s">
        <v>67</v>
      </c>
      <c r="AC131" s="13">
        <v>9</v>
      </c>
      <c r="AD131" s="13"/>
      <c r="AE131" s="13">
        <v>215</v>
      </c>
      <c r="AF131" s="13">
        <v>41.28</v>
      </c>
      <c r="AG131" s="13">
        <f t="shared" si="20"/>
        <v>27.5200000000141</v>
      </c>
      <c r="AH131" s="13">
        <v>2010</v>
      </c>
      <c r="AI131" s="13">
        <v>1</v>
      </c>
      <c r="AJ131" s="13"/>
      <c r="AK131" s="13"/>
      <c r="AL131" s="13"/>
      <c r="AM131" s="23" t="s">
        <v>29</v>
      </c>
      <c r="AN131" s="26" t="s">
        <v>201</v>
      </c>
      <c r="AO131" s="26" t="s">
        <v>201</v>
      </c>
      <c r="AP131" s="13" t="s">
        <v>202</v>
      </c>
      <c r="AQ131" s="13"/>
      <c r="AR131" s="13">
        <v>2010</v>
      </c>
      <c r="AS131" s="36"/>
      <c r="AT131" s="36"/>
      <c r="AU131" s="36"/>
      <c r="AV131" s="36"/>
      <c r="AW131" s="43"/>
      <c r="AX131" s="43"/>
      <c r="AY131" s="43"/>
      <c r="AZ131" s="43"/>
      <c r="BA131" s="43"/>
    </row>
    <row r="132" ht="30" customHeight="1" outlineLevel="3" spans="1:53">
      <c r="A132" s="13">
        <v>96</v>
      </c>
      <c r="B132" s="13" t="s">
        <v>25</v>
      </c>
      <c r="C132" s="13" t="s">
        <v>140</v>
      </c>
      <c r="D132" s="13" t="s">
        <v>135</v>
      </c>
      <c r="E132" s="13">
        <v>1075.16</v>
      </c>
      <c r="F132" s="13">
        <v>1075.854</v>
      </c>
      <c r="G132" s="13" t="s">
        <v>141</v>
      </c>
      <c r="H132" s="13">
        <v>30.347</v>
      </c>
      <c r="I132" s="13">
        <v>31.041</v>
      </c>
      <c r="J132" s="13">
        <f t="shared" si="19"/>
        <v>0.69399999999996</v>
      </c>
      <c r="K132" s="13">
        <v>111.96968</v>
      </c>
      <c r="L132" s="13">
        <v>25.593904</v>
      </c>
      <c r="M132" s="13">
        <v>111.964085</v>
      </c>
      <c r="N132" s="13">
        <v>25.587111</v>
      </c>
      <c r="O132" s="13" t="s">
        <v>232</v>
      </c>
      <c r="P132" s="13" t="s">
        <v>70</v>
      </c>
      <c r="Q132" s="13">
        <v>32</v>
      </c>
      <c r="R132" s="13" t="s">
        <v>65</v>
      </c>
      <c r="S132" s="13" t="s">
        <v>199</v>
      </c>
      <c r="T132" s="13" t="s">
        <v>31</v>
      </c>
      <c r="U132" s="13" t="s">
        <v>71</v>
      </c>
      <c r="V132" s="13">
        <v>14</v>
      </c>
      <c r="W132" s="13">
        <v>14</v>
      </c>
      <c r="X132" s="13"/>
      <c r="Y132" s="13" t="s">
        <v>71</v>
      </c>
      <c r="Z132" s="13" t="s">
        <v>72</v>
      </c>
      <c r="AA132" s="13">
        <v>30</v>
      </c>
      <c r="AB132" s="13" t="s">
        <v>67</v>
      </c>
      <c r="AC132" s="13">
        <v>9</v>
      </c>
      <c r="AD132" s="13"/>
      <c r="AE132" s="13">
        <v>215</v>
      </c>
      <c r="AF132" s="13">
        <v>239.66</v>
      </c>
      <c r="AG132" s="13">
        <f t="shared" si="20"/>
        <v>208.893999999988</v>
      </c>
      <c r="AH132" s="13">
        <v>2016</v>
      </c>
      <c r="AI132" s="13">
        <v>1</v>
      </c>
      <c r="AJ132" s="13"/>
      <c r="AK132" s="13"/>
      <c r="AL132" s="13"/>
      <c r="AM132" s="23" t="s">
        <v>29</v>
      </c>
      <c r="AN132" s="26" t="s">
        <v>201</v>
      </c>
      <c r="AO132" s="26" t="s">
        <v>201</v>
      </c>
      <c r="AP132" s="13" t="s">
        <v>202</v>
      </c>
      <c r="AQ132" s="13" t="s">
        <v>475</v>
      </c>
      <c r="AR132" s="13">
        <v>2016</v>
      </c>
      <c r="AS132" s="35" t="s">
        <v>476</v>
      </c>
      <c r="AT132" s="36"/>
      <c r="AU132" s="36"/>
      <c r="AV132" s="36"/>
      <c r="AW132" s="43"/>
      <c r="AX132" s="43"/>
      <c r="AY132" s="43"/>
      <c r="AZ132" s="43"/>
      <c r="BA132" s="43"/>
    </row>
    <row r="133" ht="30" customHeight="1" outlineLevel="3" spans="1:54">
      <c r="A133" s="13">
        <v>97</v>
      </c>
      <c r="B133" s="13" t="s">
        <v>25</v>
      </c>
      <c r="C133" s="13" t="s">
        <v>140</v>
      </c>
      <c r="D133" s="13" t="s">
        <v>135</v>
      </c>
      <c r="E133" s="13">
        <v>1075.854</v>
      </c>
      <c r="F133" s="13">
        <v>1076</v>
      </c>
      <c r="G133" s="13" t="s">
        <v>141</v>
      </c>
      <c r="H133" s="13">
        <v>31.041</v>
      </c>
      <c r="I133" s="13">
        <v>31.187</v>
      </c>
      <c r="J133" s="13">
        <f t="shared" si="19"/>
        <v>0.145999999999958</v>
      </c>
      <c r="K133" s="13">
        <v>111.96968</v>
      </c>
      <c r="L133" s="13">
        <v>25.593904</v>
      </c>
      <c r="M133" s="13">
        <v>111.964085</v>
      </c>
      <c r="N133" s="13">
        <v>25.587111</v>
      </c>
      <c r="O133" s="13" t="s">
        <v>232</v>
      </c>
      <c r="P133" s="13" t="s">
        <v>70</v>
      </c>
      <c r="Q133" s="13">
        <v>32</v>
      </c>
      <c r="R133" s="13" t="s">
        <v>65</v>
      </c>
      <c r="S133" s="13" t="s">
        <v>199</v>
      </c>
      <c r="T133" s="13" t="s">
        <v>31</v>
      </c>
      <c r="U133" s="13" t="s">
        <v>71</v>
      </c>
      <c r="V133" s="13">
        <v>14</v>
      </c>
      <c r="W133" s="13">
        <v>14</v>
      </c>
      <c r="X133" s="13"/>
      <c r="Y133" s="13" t="s">
        <v>71</v>
      </c>
      <c r="Z133" s="13" t="s">
        <v>72</v>
      </c>
      <c r="AA133" s="13">
        <v>30</v>
      </c>
      <c r="AB133" s="13" t="s">
        <v>67</v>
      </c>
      <c r="AC133" s="13">
        <v>9</v>
      </c>
      <c r="AD133" s="13"/>
      <c r="AE133" s="13">
        <v>215</v>
      </c>
      <c r="AF133" s="13">
        <v>239.66</v>
      </c>
      <c r="AG133" s="13">
        <f t="shared" si="20"/>
        <v>30.7621999999912</v>
      </c>
      <c r="AH133" s="13">
        <v>2019</v>
      </c>
      <c r="AI133" s="13">
        <v>0.7</v>
      </c>
      <c r="AJ133" s="13"/>
      <c r="AK133" s="13"/>
      <c r="AL133" s="13"/>
      <c r="AM133" s="23" t="s">
        <v>29</v>
      </c>
      <c r="AN133" s="26" t="s">
        <v>201</v>
      </c>
      <c r="AO133" s="26" t="s">
        <v>201</v>
      </c>
      <c r="AP133" s="13" t="s">
        <v>202</v>
      </c>
      <c r="AQ133" s="13" t="s">
        <v>475</v>
      </c>
      <c r="AR133" s="13">
        <v>2016</v>
      </c>
      <c r="AS133" s="35" t="s">
        <v>476</v>
      </c>
      <c r="AT133" s="36"/>
      <c r="AU133" s="36"/>
      <c r="AV133" s="36"/>
      <c r="AW133" s="43"/>
      <c r="AX133" s="43"/>
      <c r="AY133" s="43"/>
      <c r="AZ133" s="43"/>
      <c r="BA133" s="43"/>
      <c r="BB133" s="4" t="s">
        <v>206</v>
      </c>
    </row>
    <row r="134" ht="30" customHeight="1" outlineLevel="3" spans="1:53">
      <c r="A134" s="13">
        <v>98</v>
      </c>
      <c r="B134" s="13" t="s">
        <v>25</v>
      </c>
      <c r="C134" s="13" t="s">
        <v>142</v>
      </c>
      <c r="D134" s="13" t="s">
        <v>135</v>
      </c>
      <c r="E134" s="13">
        <v>1107</v>
      </c>
      <c r="F134" s="13">
        <v>1108.407</v>
      </c>
      <c r="G134" s="13" t="s">
        <v>143</v>
      </c>
      <c r="H134" s="13">
        <v>120.152</v>
      </c>
      <c r="I134" s="13">
        <v>121.559</v>
      </c>
      <c r="J134" s="13">
        <f t="shared" si="19"/>
        <v>1.40699999999993</v>
      </c>
      <c r="K134" s="13">
        <v>111.6959</v>
      </c>
      <c r="L134" s="13">
        <v>25.52583</v>
      </c>
      <c r="M134" s="13">
        <v>111.68234</v>
      </c>
      <c r="N134" s="13">
        <v>25.52643</v>
      </c>
      <c r="O134" s="13" t="s">
        <v>211</v>
      </c>
      <c r="P134" s="13" t="s">
        <v>70</v>
      </c>
      <c r="Q134" s="13">
        <v>9</v>
      </c>
      <c r="R134" s="13" t="s">
        <v>84</v>
      </c>
      <c r="S134" s="13" t="s">
        <v>199</v>
      </c>
      <c r="T134" s="13" t="s">
        <v>31</v>
      </c>
      <c r="U134" s="13" t="s">
        <v>346</v>
      </c>
      <c r="V134" s="13">
        <v>9</v>
      </c>
      <c r="W134" s="13">
        <v>12</v>
      </c>
      <c r="X134" s="13"/>
      <c r="Y134" s="13" t="s">
        <v>94</v>
      </c>
      <c r="Z134" s="13" t="s">
        <v>72</v>
      </c>
      <c r="AA134" s="13">
        <v>30</v>
      </c>
      <c r="AB134" s="13" t="s">
        <v>67</v>
      </c>
      <c r="AC134" s="13">
        <v>9</v>
      </c>
      <c r="AD134" s="13"/>
      <c r="AE134" s="13">
        <v>210</v>
      </c>
      <c r="AF134" s="13">
        <v>371.45</v>
      </c>
      <c r="AG134" s="13">
        <f t="shared" si="20"/>
        <v>265.922999999986</v>
      </c>
      <c r="AH134" s="13">
        <v>2011</v>
      </c>
      <c r="AI134" s="13">
        <v>1</v>
      </c>
      <c r="AJ134" s="13"/>
      <c r="AK134" s="13"/>
      <c r="AL134" s="13"/>
      <c r="AM134" s="23" t="s">
        <v>29</v>
      </c>
      <c r="AN134" s="26" t="s">
        <v>201</v>
      </c>
      <c r="AO134" s="26" t="s">
        <v>201</v>
      </c>
      <c r="AP134" s="13" t="s">
        <v>202</v>
      </c>
      <c r="AQ134" s="13"/>
      <c r="AR134" s="13">
        <v>2011</v>
      </c>
      <c r="AS134" s="36"/>
      <c r="AT134" s="37"/>
      <c r="AU134" s="36"/>
      <c r="AV134" s="36"/>
      <c r="AW134" s="43"/>
      <c r="AX134" s="43"/>
      <c r="AY134" s="43"/>
      <c r="AZ134" s="43"/>
      <c r="BA134" s="43"/>
    </row>
    <row r="135" ht="30" customHeight="1" outlineLevel="1" spans="1:53">
      <c r="A135" s="13"/>
      <c r="B135" s="14" t="s">
        <v>144</v>
      </c>
      <c r="C135" s="13"/>
      <c r="D135" s="13"/>
      <c r="E135" s="13"/>
      <c r="F135" s="13"/>
      <c r="G135" s="13"/>
      <c r="H135" s="13"/>
      <c r="I135" s="13"/>
      <c r="J135" s="13">
        <f>SUBTOTAL(9,J137:J153)</f>
        <v>15.6389999999999</v>
      </c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>
        <f>SUBTOTAL(9,AG137:AG153)</f>
        <v>2328.17439999996</v>
      </c>
      <c r="AH135" s="13"/>
      <c r="AI135" s="13"/>
      <c r="AJ135" s="13"/>
      <c r="AK135" s="13"/>
      <c r="AL135" s="13"/>
      <c r="AM135" s="23"/>
      <c r="AN135" s="26"/>
      <c r="AO135" s="26"/>
      <c r="AP135" s="13"/>
      <c r="AQ135" s="13"/>
      <c r="AR135" s="13"/>
      <c r="AS135" s="37"/>
      <c r="AT135" s="36"/>
      <c r="AU135" s="36"/>
      <c r="AV135" s="36"/>
      <c r="AW135" s="43"/>
      <c r="AX135" s="43"/>
      <c r="AY135" s="43"/>
      <c r="AZ135" s="43"/>
      <c r="BA135" s="43"/>
    </row>
    <row r="136" ht="30" customHeight="1" outlineLevel="1" spans="1:53">
      <c r="A136" s="13"/>
      <c r="B136" s="15" t="s">
        <v>197</v>
      </c>
      <c r="C136" s="13"/>
      <c r="D136" s="13"/>
      <c r="E136" s="13"/>
      <c r="F136" s="13"/>
      <c r="G136" s="13"/>
      <c r="H136" s="13"/>
      <c r="I136" s="13"/>
      <c r="J136" s="13">
        <f>SUBTOTAL(9,J137:J153)</f>
        <v>15.6389999999999</v>
      </c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>
        <f>SUBTOTAL(9,AG137:AG153)</f>
        <v>2328.17439999996</v>
      </c>
      <c r="AH136" s="13"/>
      <c r="AI136" s="13"/>
      <c r="AJ136" s="13"/>
      <c r="AK136" s="13"/>
      <c r="AL136" s="13"/>
      <c r="AM136" s="27"/>
      <c r="AN136" s="26"/>
      <c r="AO136" s="26"/>
      <c r="AP136" s="13"/>
      <c r="AQ136" s="13"/>
      <c r="AR136" s="13"/>
      <c r="AS136" s="37"/>
      <c r="AT136" s="36"/>
      <c r="AU136" s="36"/>
      <c r="AV136" s="36"/>
      <c r="AW136" s="43"/>
      <c r="AX136" s="43"/>
      <c r="AY136" s="43"/>
      <c r="AZ136" s="43"/>
      <c r="BA136" s="43"/>
    </row>
    <row r="137" ht="30" customHeight="1" outlineLevel="3" spans="1:53">
      <c r="A137" s="13">
        <v>99</v>
      </c>
      <c r="B137" s="13" t="s">
        <v>26</v>
      </c>
      <c r="C137" s="13" t="s">
        <v>145</v>
      </c>
      <c r="D137" s="13" t="s">
        <v>146</v>
      </c>
      <c r="E137" s="13">
        <v>3067</v>
      </c>
      <c r="F137" s="13">
        <v>3068</v>
      </c>
      <c r="G137" s="13" t="s">
        <v>146</v>
      </c>
      <c r="H137" s="13">
        <v>2680.749</v>
      </c>
      <c r="I137" s="13">
        <v>2681.749</v>
      </c>
      <c r="J137" s="13">
        <f t="shared" ref="J137:J153" si="21">F137-E137</f>
        <v>1</v>
      </c>
      <c r="K137" s="13">
        <v>109.78516577</v>
      </c>
      <c r="L137" s="13">
        <v>26.16482933</v>
      </c>
      <c r="M137" s="13">
        <v>26.15337336</v>
      </c>
      <c r="N137" s="13">
        <v>109.78918335</v>
      </c>
      <c r="O137" s="13" t="s">
        <v>211</v>
      </c>
      <c r="P137" s="13" t="s">
        <v>64</v>
      </c>
      <c r="Q137" s="13">
        <v>16</v>
      </c>
      <c r="R137" s="13" t="s">
        <v>65</v>
      </c>
      <c r="S137" s="13" t="s">
        <v>199</v>
      </c>
      <c r="T137" s="13" t="s">
        <v>32</v>
      </c>
      <c r="U137" s="13" t="s">
        <v>200</v>
      </c>
      <c r="V137" s="13">
        <v>16</v>
      </c>
      <c r="W137" s="13">
        <v>16</v>
      </c>
      <c r="X137" s="13"/>
      <c r="Y137" s="13" t="s">
        <v>66</v>
      </c>
      <c r="Z137" s="13"/>
      <c r="AA137" s="13"/>
      <c r="AB137" s="13" t="s">
        <v>67</v>
      </c>
      <c r="AC137" s="13">
        <v>4</v>
      </c>
      <c r="AD137" s="13"/>
      <c r="AE137" s="13">
        <v>70</v>
      </c>
      <c r="AF137" s="13">
        <v>136</v>
      </c>
      <c r="AG137" s="13">
        <f t="shared" ref="AG137:AG140" si="22">J137*V137*AE137*AK137*0.1</f>
        <v>112</v>
      </c>
      <c r="AH137" s="13">
        <v>2008</v>
      </c>
      <c r="AI137" s="13"/>
      <c r="AJ137" s="13"/>
      <c r="AK137" s="13">
        <v>1</v>
      </c>
      <c r="AL137" s="13"/>
      <c r="AM137" s="23" t="s">
        <v>29</v>
      </c>
      <c r="AN137" s="26" t="s">
        <v>201</v>
      </c>
      <c r="AO137" s="26" t="s">
        <v>201</v>
      </c>
      <c r="AP137" s="13" t="s">
        <v>202</v>
      </c>
      <c r="AQ137" s="13"/>
      <c r="AR137" s="13">
        <v>2008</v>
      </c>
      <c r="AS137" s="37"/>
      <c r="AT137" s="36"/>
      <c r="AU137" s="36"/>
      <c r="AV137" s="36"/>
      <c r="AW137" s="43"/>
      <c r="AX137" s="43"/>
      <c r="AY137" s="43"/>
      <c r="AZ137" s="43"/>
      <c r="BA137" s="43"/>
    </row>
    <row r="138" ht="30" customHeight="1" outlineLevel="3" spans="1:53">
      <c r="A138" s="13">
        <v>100</v>
      </c>
      <c r="B138" s="13" t="s">
        <v>26</v>
      </c>
      <c r="C138" s="13" t="s">
        <v>147</v>
      </c>
      <c r="D138" s="13" t="s">
        <v>148</v>
      </c>
      <c r="E138" s="13">
        <v>2805</v>
      </c>
      <c r="F138" s="13">
        <v>2806</v>
      </c>
      <c r="G138" s="13" t="s">
        <v>149</v>
      </c>
      <c r="H138" s="13">
        <v>3.988</v>
      </c>
      <c r="I138" s="13">
        <v>4.988</v>
      </c>
      <c r="J138" s="13">
        <f t="shared" si="21"/>
        <v>1</v>
      </c>
      <c r="K138" s="13">
        <v>109.13158469</v>
      </c>
      <c r="L138" s="13">
        <v>27.39231624</v>
      </c>
      <c r="M138" s="13">
        <v>109.13890129</v>
      </c>
      <c r="N138" s="13">
        <v>27.38708827</v>
      </c>
      <c r="O138" s="13" t="s">
        <v>211</v>
      </c>
      <c r="P138" s="13" t="s">
        <v>70</v>
      </c>
      <c r="Q138" s="13">
        <v>8.5</v>
      </c>
      <c r="R138" s="13" t="s">
        <v>65</v>
      </c>
      <c r="S138" s="13" t="s">
        <v>199</v>
      </c>
      <c r="T138" s="13" t="s">
        <v>32</v>
      </c>
      <c r="U138" s="13" t="s">
        <v>200</v>
      </c>
      <c r="V138" s="13">
        <v>8.5</v>
      </c>
      <c r="W138" s="13">
        <v>8.5</v>
      </c>
      <c r="X138" s="13"/>
      <c r="Y138" s="13" t="s">
        <v>66</v>
      </c>
      <c r="Z138" s="13"/>
      <c r="AA138" s="13"/>
      <c r="AB138" s="13" t="s">
        <v>67</v>
      </c>
      <c r="AC138" s="13">
        <v>4</v>
      </c>
      <c r="AD138" s="13"/>
      <c r="AE138" s="13">
        <v>70</v>
      </c>
      <c r="AF138" s="13">
        <v>72.25</v>
      </c>
      <c r="AG138" s="13">
        <f t="shared" si="22"/>
        <v>59.5</v>
      </c>
      <c r="AH138" s="13">
        <v>2016</v>
      </c>
      <c r="AI138" s="13"/>
      <c r="AJ138" s="13"/>
      <c r="AK138" s="13">
        <v>1</v>
      </c>
      <c r="AL138" s="13"/>
      <c r="AM138" s="23" t="s">
        <v>29</v>
      </c>
      <c r="AN138" s="26" t="s">
        <v>201</v>
      </c>
      <c r="AO138" s="26" t="s">
        <v>201</v>
      </c>
      <c r="AP138" s="13" t="s">
        <v>202</v>
      </c>
      <c r="AQ138" s="13" t="s">
        <v>477</v>
      </c>
      <c r="AR138" s="13">
        <v>2016</v>
      </c>
      <c r="AS138" s="37"/>
      <c r="AT138" s="36"/>
      <c r="AU138" s="36"/>
      <c r="AV138" s="36"/>
      <c r="AW138" s="43" t="s">
        <v>478</v>
      </c>
      <c r="AX138" s="43"/>
      <c r="AY138" s="43"/>
      <c r="AZ138" s="43"/>
      <c r="BA138" s="43"/>
    </row>
    <row r="139" ht="30" customHeight="1" outlineLevel="3" spans="1:53">
      <c r="A139" s="13">
        <v>101</v>
      </c>
      <c r="B139" s="13" t="s">
        <v>26</v>
      </c>
      <c r="C139" s="13" t="s">
        <v>150</v>
      </c>
      <c r="D139" s="13" t="s">
        <v>151</v>
      </c>
      <c r="E139" s="13">
        <v>1648</v>
      </c>
      <c r="F139" s="13">
        <v>1649</v>
      </c>
      <c r="G139" s="13" t="s">
        <v>151</v>
      </c>
      <c r="H139" s="13">
        <v>1429.979</v>
      </c>
      <c r="I139" s="13">
        <v>1430.979</v>
      </c>
      <c r="J139" s="13">
        <f t="shared" si="21"/>
        <v>1</v>
      </c>
      <c r="K139" s="13">
        <v>110.4103775</v>
      </c>
      <c r="L139" s="13">
        <v>28.45018005</v>
      </c>
      <c r="M139" s="13">
        <v>110.41069794</v>
      </c>
      <c r="N139" s="13">
        <v>28.45006561</v>
      </c>
      <c r="O139" s="13" t="s">
        <v>211</v>
      </c>
      <c r="P139" s="13" t="s">
        <v>70</v>
      </c>
      <c r="Q139" s="13">
        <v>8.5</v>
      </c>
      <c r="R139" s="13" t="s">
        <v>65</v>
      </c>
      <c r="S139" s="13" t="s">
        <v>199</v>
      </c>
      <c r="T139" s="13" t="s">
        <v>32</v>
      </c>
      <c r="U139" s="13" t="s">
        <v>200</v>
      </c>
      <c r="V139" s="13">
        <v>8.5</v>
      </c>
      <c r="W139" s="13">
        <v>8.5</v>
      </c>
      <c r="X139" s="13"/>
      <c r="Y139" s="13" t="s">
        <v>66</v>
      </c>
      <c r="Z139" s="13"/>
      <c r="AA139" s="13"/>
      <c r="AB139" s="13" t="s">
        <v>67</v>
      </c>
      <c r="AC139" s="13">
        <v>4</v>
      </c>
      <c r="AD139" s="13"/>
      <c r="AE139" s="13">
        <v>70</v>
      </c>
      <c r="AF139" s="13">
        <v>72.25</v>
      </c>
      <c r="AG139" s="13">
        <f t="shared" si="22"/>
        <v>59.5</v>
      </c>
      <c r="AH139" s="13">
        <v>2007</v>
      </c>
      <c r="AI139" s="13"/>
      <c r="AJ139" s="13">
        <v>2020</v>
      </c>
      <c r="AK139" s="13">
        <v>1</v>
      </c>
      <c r="AL139" s="13"/>
      <c r="AM139" s="23" t="s">
        <v>29</v>
      </c>
      <c r="AN139" s="26" t="s">
        <v>201</v>
      </c>
      <c r="AO139" s="26" t="s">
        <v>201</v>
      </c>
      <c r="AP139" s="13" t="s">
        <v>202</v>
      </c>
      <c r="AQ139" s="13" t="s">
        <v>479</v>
      </c>
      <c r="AR139" s="13">
        <v>2007</v>
      </c>
      <c r="AS139" s="37" t="s">
        <v>480</v>
      </c>
      <c r="AT139" s="36" t="s">
        <v>481</v>
      </c>
      <c r="AU139" s="36"/>
      <c r="AV139" s="36"/>
      <c r="AW139" s="43" t="s">
        <v>482</v>
      </c>
      <c r="AX139" s="43" t="s">
        <v>483</v>
      </c>
      <c r="AY139" s="43" t="s">
        <v>484</v>
      </c>
      <c r="AZ139" s="43" t="s">
        <v>485</v>
      </c>
      <c r="BA139" s="43" t="s">
        <v>486</v>
      </c>
    </row>
    <row r="140" ht="30" customHeight="1" outlineLevel="3" spans="1:53">
      <c r="A140" s="13">
        <v>102</v>
      </c>
      <c r="B140" s="13" t="s">
        <v>26</v>
      </c>
      <c r="C140" s="13" t="s">
        <v>152</v>
      </c>
      <c r="D140" s="13" t="s">
        <v>98</v>
      </c>
      <c r="E140" s="13">
        <v>1691</v>
      </c>
      <c r="F140" s="13">
        <v>1692</v>
      </c>
      <c r="G140" s="13" t="s">
        <v>98</v>
      </c>
      <c r="H140" s="13">
        <v>1665</v>
      </c>
      <c r="I140" s="13">
        <v>1666</v>
      </c>
      <c r="J140" s="13">
        <f t="shared" si="21"/>
        <v>1</v>
      </c>
      <c r="K140" s="13">
        <v>109.55367299</v>
      </c>
      <c r="L140" s="13">
        <v>27.439905</v>
      </c>
      <c r="M140" s="13">
        <v>109.54434528</v>
      </c>
      <c r="N140" s="13">
        <v>27.44065351</v>
      </c>
      <c r="O140" s="13" t="s">
        <v>211</v>
      </c>
      <c r="P140" s="13" t="s">
        <v>70</v>
      </c>
      <c r="Q140" s="13">
        <v>8.5</v>
      </c>
      <c r="R140" s="13" t="s">
        <v>65</v>
      </c>
      <c r="S140" s="13" t="s">
        <v>199</v>
      </c>
      <c r="T140" s="13" t="s">
        <v>32</v>
      </c>
      <c r="U140" s="13" t="s">
        <v>200</v>
      </c>
      <c r="V140" s="13">
        <v>8.5</v>
      </c>
      <c r="W140" s="13">
        <v>8.5</v>
      </c>
      <c r="X140" s="13"/>
      <c r="Y140" s="13" t="s">
        <v>66</v>
      </c>
      <c r="Z140" s="13"/>
      <c r="AA140" s="13"/>
      <c r="AB140" s="13" t="s">
        <v>67</v>
      </c>
      <c r="AC140" s="13">
        <v>4</v>
      </c>
      <c r="AD140" s="13"/>
      <c r="AE140" s="13">
        <v>70</v>
      </c>
      <c r="AF140" s="13">
        <v>72.25</v>
      </c>
      <c r="AG140" s="13">
        <f t="shared" si="22"/>
        <v>59.5</v>
      </c>
      <c r="AH140" s="13">
        <v>1934</v>
      </c>
      <c r="AI140" s="13"/>
      <c r="AJ140" s="13"/>
      <c r="AK140" s="13">
        <v>1</v>
      </c>
      <c r="AL140" s="13"/>
      <c r="AM140" s="23" t="s">
        <v>29</v>
      </c>
      <c r="AN140" s="26" t="s">
        <v>201</v>
      </c>
      <c r="AO140" s="26" t="s">
        <v>201</v>
      </c>
      <c r="AP140" s="13" t="s">
        <v>202</v>
      </c>
      <c r="AQ140" s="13" t="s">
        <v>487</v>
      </c>
      <c r="AR140" s="13">
        <v>1934</v>
      </c>
      <c r="AS140" s="37"/>
      <c r="AT140" s="36"/>
      <c r="AU140" s="36"/>
      <c r="AV140" s="36"/>
      <c r="AW140" s="43" t="s">
        <v>488</v>
      </c>
      <c r="AX140" s="43" t="s">
        <v>489</v>
      </c>
      <c r="AY140" s="43"/>
      <c r="AZ140" s="43"/>
      <c r="BA140" s="43"/>
    </row>
    <row r="141" ht="30" customHeight="1" outlineLevel="3" spans="1:53">
      <c r="A141" s="13">
        <v>103</v>
      </c>
      <c r="B141" s="13" t="s">
        <v>26</v>
      </c>
      <c r="C141" s="13" t="s">
        <v>152</v>
      </c>
      <c r="D141" s="13" t="s">
        <v>98</v>
      </c>
      <c r="E141" s="13">
        <v>1696</v>
      </c>
      <c r="F141" s="13">
        <v>1697</v>
      </c>
      <c r="G141" s="13" t="s">
        <v>98</v>
      </c>
      <c r="H141" s="13">
        <v>1670</v>
      </c>
      <c r="I141" s="13">
        <v>1671</v>
      </c>
      <c r="J141" s="13">
        <f t="shared" si="21"/>
        <v>1</v>
      </c>
      <c r="K141" s="13">
        <v>109.5097845</v>
      </c>
      <c r="L141" s="13">
        <v>27.42636789</v>
      </c>
      <c r="M141" s="13">
        <v>109.50033375</v>
      </c>
      <c r="N141" s="13">
        <v>27.42349518</v>
      </c>
      <c r="O141" s="13" t="s">
        <v>211</v>
      </c>
      <c r="P141" s="13" t="s">
        <v>70</v>
      </c>
      <c r="Q141" s="13">
        <v>8.5</v>
      </c>
      <c r="R141" s="13" t="s">
        <v>65</v>
      </c>
      <c r="S141" s="13" t="s">
        <v>199</v>
      </c>
      <c r="T141" s="13" t="s">
        <v>31</v>
      </c>
      <c r="U141" s="13" t="s">
        <v>468</v>
      </c>
      <c r="V141" s="13">
        <v>8.5</v>
      </c>
      <c r="W141" s="13">
        <v>8.5</v>
      </c>
      <c r="X141" s="13">
        <v>20</v>
      </c>
      <c r="Y141" s="13"/>
      <c r="Z141" s="13" t="s">
        <v>72</v>
      </c>
      <c r="AA141" s="13">
        <v>20</v>
      </c>
      <c r="AB141" s="13" t="s">
        <v>67</v>
      </c>
      <c r="AC141" s="13">
        <v>9</v>
      </c>
      <c r="AD141" s="13"/>
      <c r="AE141" s="13">
        <v>215</v>
      </c>
      <c r="AF141" s="13">
        <v>182.75</v>
      </c>
      <c r="AG141" s="13">
        <f t="shared" ref="AG141:AG153" si="23">J141*V141*AE141*AI141*0.1</f>
        <v>182.75</v>
      </c>
      <c r="AH141" s="13">
        <v>1934</v>
      </c>
      <c r="AI141" s="13">
        <v>1</v>
      </c>
      <c r="AJ141" s="13">
        <v>2020</v>
      </c>
      <c r="AK141" s="13"/>
      <c r="AL141" s="13"/>
      <c r="AM141" s="23" t="s">
        <v>29</v>
      </c>
      <c r="AN141" s="26" t="s">
        <v>201</v>
      </c>
      <c r="AO141" s="26" t="s">
        <v>201</v>
      </c>
      <c r="AP141" s="13" t="s">
        <v>202</v>
      </c>
      <c r="AQ141" s="13" t="s">
        <v>490</v>
      </c>
      <c r="AR141" s="13">
        <v>1934</v>
      </c>
      <c r="AS141" s="37" t="s">
        <v>491</v>
      </c>
      <c r="AT141" s="36"/>
      <c r="AU141" s="36"/>
      <c r="AV141" s="36"/>
      <c r="AW141" s="43" t="s">
        <v>492</v>
      </c>
      <c r="AX141" s="43" t="s">
        <v>493</v>
      </c>
      <c r="AY141" s="43" t="s">
        <v>494</v>
      </c>
      <c r="AZ141" s="43"/>
      <c r="BA141" s="43"/>
    </row>
    <row r="142" ht="30" customHeight="1" outlineLevel="3" spans="1:54">
      <c r="A142" s="13">
        <v>104</v>
      </c>
      <c r="B142" s="13" t="s">
        <v>26</v>
      </c>
      <c r="C142" s="13" t="s">
        <v>152</v>
      </c>
      <c r="D142" s="13" t="s">
        <v>98</v>
      </c>
      <c r="E142" s="13">
        <v>1716</v>
      </c>
      <c r="F142" s="13">
        <v>1717</v>
      </c>
      <c r="G142" s="13" t="s">
        <v>98</v>
      </c>
      <c r="H142" s="13">
        <v>1690</v>
      </c>
      <c r="I142" s="13">
        <v>1691</v>
      </c>
      <c r="J142" s="13">
        <f t="shared" si="21"/>
        <v>1</v>
      </c>
      <c r="K142" s="13">
        <v>109.3644466</v>
      </c>
      <c r="L142" s="13">
        <v>27.42439452</v>
      </c>
      <c r="M142" s="13">
        <v>109.3554693</v>
      </c>
      <c r="N142" s="13">
        <v>27.42063876</v>
      </c>
      <c r="O142" s="13" t="s">
        <v>232</v>
      </c>
      <c r="P142" s="13" t="s">
        <v>70</v>
      </c>
      <c r="Q142" s="13">
        <v>8.5</v>
      </c>
      <c r="R142" s="13" t="s">
        <v>65</v>
      </c>
      <c r="S142" s="13" t="s">
        <v>199</v>
      </c>
      <c r="T142" s="13" t="s">
        <v>31</v>
      </c>
      <c r="U142" s="13" t="s">
        <v>468</v>
      </c>
      <c r="V142" s="13">
        <v>8.5</v>
      </c>
      <c r="W142" s="13">
        <v>8.5</v>
      </c>
      <c r="X142" s="13">
        <v>20</v>
      </c>
      <c r="Y142" s="13"/>
      <c r="Z142" s="13" t="s">
        <v>72</v>
      </c>
      <c r="AA142" s="13">
        <v>20</v>
      </c>
      <c r="AB142" s="13" t="s">
        <v>67</v>
      </c>
      <c r="AC142" s="13">
        <v>9</v>
      </c>
      <c r="AD142" s="13"/>
      <c r="AE142" s="13">
        <v>215</v>
      </c>
      <c r="AF142" s="13">
        <v>182.75</v>
      </c>
      <c r="AG142" s="13">
        <f t="shared" si="23"/>
        <v>146.2</v>
      </c>
      <c r="AH142" s="13">
        <v>1934</v>
      </c>
      <c r="AI142" s="13">
        <v>0.8</v>
      </c>
      <c r="AJ142" s="13">
        <v>2022</v>
      </c>
      <c r="AK142" s="13"/>
      <c r="AL142" s="13"/>
      <c r="AM142" s="23" t="s">
        <v>29</v>
      </c>
      <c r="AN142" s="26" t="s">
        <v>201</v>
      </c>
      <c r="AO142" s="26" t="s">
        <v>201</v>
      </c>
      <c r="AP142" s="13" t="s">
        <v>202</v>
      </c>
      <c r="AQ142" s="13" t="s">
        <v>495</v>
      </c>
      <c r="AR142" s="13">
        <v>1934</v>
      </c>
      <c r="AS142" s="36" t="s">
        <v>496</v>
      </c>
      <c r="AT142" s="36"/>
      <c r="AU142" s="36"/>
      <c r="AV142" s="36"/>
      <c r="AW142" s="43" t="s">
        <v>497</v>
      </c>
      <c r="AX142" s="43" t="s">
        <v>498</v>
      </c>
      <c r="AY142" s="43" t="s">
        <v>499</v>
      </c>
      <c r="AZ142" s="43"/>
      <c r="BA142" s="43"/>
      <c r="BB142" s="4" t="s">
        <v>206</v>
      </c>
    </row>
    <row r="143" ht="30" customHeight="1" outlineLevel="3" spans="1:53">
      <c r="A143" s="13">
        <v>105</v>
      </c>
      <c r="B143" s="13" t="s">
        <v>26</v>
      </c>
      <c r="C143" s="13" t="s">
        <v>152</v>
      </c>
      <c r="D143" s="13" t="s">
        <v>98</v>
      </c>
      <c r="E143" s="13">
        <v>1717</v>
      </c>
      <c r="F143" s="13">
        <v>1718</v>
      </c>
      <c r="G143" s="13" t="s">
        <v>98</v>
      </c>
      <c r="H143" s="13">
        <v>1691.681</v>
      </c>
      <c r="I143" s="13">
        <v>1692.681</v>
      </c>
      <c r="J143" s="13">
        <f t="shared" si="21"/>
        <v>1</v>
      </c>
      <c r="K143" s="13">
        <v>109.3554693</v>
      </c>
      <c r="L143" s="13">
        <v>27.42063876</v>
      </c>
      <c r="M143" s="13">
        <v>109.3463496</v>
      </c>
      <c r="N143" s="13">
        <v>27.41766517</v>
      </c>
      <c r="O143" s="13" t="s">
        <v>211</v>
      </c>
      <c r="P143" s="13" t="s">
        <v>70</v>
      </c>
      <c r="Q143" s="13">
        <v>8.5</v>
      </c>
      <c r="R143" s="13" t="s">
        <v>65</v>
      </c>
      <c r="S143" s="13" t="s">
        <v>199</v>
      </c>
      <c r="T143" s="13" t="s">
        <v>31</v>
      </c>
      <c r="U143" s="13" t="s">
        <v>468</v>
      </c>
      <c r="V143" s="13">
        <v>8.5</v>
      </c>
      <c r="W143" s="13">
        <v>8.5</v>
      </c>
      <c r="X143" s="13">
        <v>20</v>
      </c>
      <c r="Y143" s="13"/>
      <c r="Z143" s="13" t="s">
        <v>72</v>
      </c>
      <c r="AA143" s="13">
        <v>20</v>
      </c>
      <c r="AB143" s="13" t="s">
        <v>67</v>
      </c>
      <c r="AC143" s="13">
        <v>9</v>
      </c>
      <c r="AD143" s="13"/>
      <c r="AE143" s="13">
        <v>215</v>
      </c>
      <c r="AF143" s="13">
        <v>182.75</v>
      </c>
      <c r="AG143" s="13">
        <f t="shared" si="23"/>
        <v>182.75</v>
      </c>
      <c r="AH143" s="13">
        <v>1934</v>
      </c>
      <c r="AI143" s="13">
        <v>1</v>
      </c>
      <c r="AJ143" s="13">
        <v>2021</v>
      </c>
      <c r="AK143" s="13"/>
      <c r="AL143" s="13"/>
      <c r="AM143" s="23" t="s">
        <v>29</v>
      </c>
      <c r="AN143" s="26" t="s">
        <v>201</v>
      </c>
      <c r="AO143" s="26" t="s">
        <v>201</v>
      </c>
      <c r="AP143" s="13" t="s">
        <v>202</v>
      </c>
      <c r="AQ143" s="13" t="s">
        <v>500</v>
      </c>
      <c r="AR143" s="13">
        <v>1934</v>
      </c>
      <c r="AS143" s="37" t="s">
        <v>501</v>
      </c>
      <c r="AT143" s="36"/>
      <c r="AU143" s="36"/>
      <c r="AV143" s="36"/>
      <c r="AW143" s="43" t="s">
        <v>502</v>
      </c>
      <c r="AX143" s="43" t="s">
        <v>503</v>
      </c>
      <c r="AY143" s="43"/>
      <c r="AZ143" s="43"/>
      <c r="BA143" s="43"/>
    </row>
    <row r="144" ht="30" customHeight="1" outlineLevel="3" spans="1:54">
      <c r="A144" s="13">
        <v>106</v>
      </c>
      <c r="B144" s="13" t="s">
        <v>26</v>
      </c>
      <c r="C144" s="13" t="s">
        <v>152</v>
      </c>
      <c r="D144" s="13" t="s">
        <v>98</v>
      </c>
      <c r="E144" s="13">
        <v>1719</v>
      </c>
      <c r="F144" s="13">
        <v>1720.56</v>
      </c>
      <c r="G144" s="13" t="s">
        <v>98</v>
      </c>
      <c r="H144" s="13">
        <v>1693.381</v>
      </c>
      <c r="I144" s="13">
        <v>1695.241</v>
      </c>
      <c r="J144" s="13">
        <f t="shared" si="21"/>
        <v>1.55999999999995</v>
      </c>
      <c r="K144" s="13">
        <v>109.3382536</v>
      </c>
      <c r="L144" s="13">
        <v>27.41273349</v>
      </c>
      <c r="M144" s="13">
        <v>109.323055</v>
      </c>
      <c r="N144" s="13">
        <v>27.41037336</v>
      </c>
      <c r="O144" s="13" t="s">
        <v>211</v>
      </c>
      <c r="P144" s="13" t="s">
        <v>70</v>
      </c>
      <c r="Q144" s="13">
        <v>8.5</v>
      </c>
      <c r="R144" s="13" t="s">
        <v>65</v>
      </c>
      <c r="S144" s="13" t="s">
        <v>199</v>
      </c>
      <c r="T144" s="13" t="s">
        <v>31</v>
      </c>
      <c r="U144" s="13" t="s">
        <v>468</v>
      </c>
      <c r="V144" s="13">
        <v>8.5</v>
      </c>
      <c r="W144" s="13">
        <v>8.5</v>
      </c>
      <c r="X144" s="13">
        <v>20</v>
      </c>
      <c r="Y144" s="13"/>
      <c r="Z144" s="13" t="s">
        <v>72</v>
      </c>
      <c r="AA144" s="13">
        <v>20</v>
      </c>
      <c r="AB144" s="13" t="s">
        <v>67</v>
      </c>
      <c r="AC144" s="13">
        <v>9</v>
      </c>
      <c r="AD144" s="13"/>
      <c r="AE144" s="13">
        <v>215</v>
      </c>
      <c r="AF144" s="13">
        <v>285.09</v>
      </c>
      <c r="AG144" s="13">
        <f t="shared" si="23"/>
        <v>228.071999999992</v>
      </c>
      <c r="AH144" s="13">
        <v>1934</v>
      </c>
      <c r="AI144" s="13">
        <v>0.8</v>
      </c>
      <c r="AJ144" s="13">
        <v>2022</v>
      </c>
      <c r="AK144" s="13"/>
      <c r="AL144" s="13"/>
      <c r="AM144" s="23" t="s">
        <v>29</v>
      </c>
      <c r="AN144" s="26" t="s">
        <v>201</v>
      </c>
      <c r="AO144" s="26" t="s">
        <v>201</v>
      </c>
      <c r="AP144" s="13" t="s">
        <v>202</v>
      </c>
      <c r="AQ144" s="13" t="s">
        <v>504</v>
      </c>
      <c r="AR144" s="13">
        <v>1934</v>
      </c>
      <c r="AS144" s="36" t="s">
        <v>505</v>
      </c>
      <c r="AT144" s="36"/>
      <c r="AU144" s="36"/>
      <c r="AV144" s="36"/>
      <c r="AW144" s="43" t="s">
        <v>506</v>
      </c>
      <c r="AX144" s="43" t="s">
        <v>507</v>
      </c>
      <c r="AY144" s="43"/>
      <c r="AZ144" s="43"/>
      <c r="BA144" s="43"/>
      <c r="BB144" s="4" t="s">
        <v>206</v>
      </c>
    </row>
    <row r="145" ht="30" customHeight="1" outlineLevel="3" spans="1:53">
      <c r="A145" s="13">
        <v>107</v>
      </c>
      <c r="B145" s="13" t="s">
        <v>26</v>
      </c>
      <c r="C145" s="13" t="s">
        <v>147</v>
      </c>
      <c r="D145" s="13" t="s">
        <v>98</v>
      </c>
      <c r="E145" s="13">
        <v>1720.56</v>
      </c>
      <c r="F145" s="13">
        <v>1722</v>
      </c>
      <c r="G145" s="13" t="s">
        <v>98</v>
      </c>
      <c r="H145" s="13">
        <v>1695.241</v>
      </c>
      <c r="I145" s="13">
        <v>1696.681</v>
      </c>
      <c r="J145" s="13">
        <f t="shared" si="21"/>
        <v>1.44000000000005</v>
      </c>
      <c r="K145" s="13">
        <v>109.323055</v>
      </c>
      <c r="L145" s="13">
        <v>27.41037336</v>
      </c>
      <c r="M145" s="13">
        <v>109.3188393</v>
      </c>
      <c r="N145" s="13">
        <v>27.40102927</v>
      </c>
      <c r="O145" s="13" t="s">
        <v>396</v>
      </c>
      <c r="P145" s="13" t="s">
        <v>70</v>
      </c>
      <c r="Q145" s="13">
        <v>8</v>
      </c>
      <c r="R145" s="13" t="s">
        <v>65</v>
      </c>
      <c r="S145" s="13" t="s">
        <v>199</v>
      </c>
      <c r="T145" s="13" t="s">
        <v>31</v>
      </c>
      <c r="U145" s="13" t="s">
        <v>468</v>
      </c>
      <c r="V145" s="13">
        <v>8</v>
      </c>
      <c r="W145" s="13">
        <v>8</v>
      </c>
      <c r="X145" s="13">
        <v>20</v>
      </c>
      <c r="Y145" s="13"/>
      <c r="Z145" s="13" t="s">
        <v>72</v>
      </c>
      <c r="AA145" s="13">
        <v>20</v>
      </c>
      <c r="AB145" s="13" t="s">
        <v>67</v>
      </c>
      <c r="AC145" s="13">
        <v>9</v>
      </c>
      <c r="AD145" s="13"/>
      <c r="AE145" s="13">
        <v>215</v>
      </c>
      <c r="AF145" s="13">
        <v>247.68</v>
      </c>
      <c r="AG145" s="13">
        <f t="shared" si="23"/>
        <v>247.680000000009</v>
      </c>
      <c r="AH145" s="13">
        <v>1945</v>
      </c>
      <c r="AI145" s="13">
        <v>1</v>
      </c>
      <c r="AJ145" s="13"/>
      <c r="AK145" s="13"/>
      <c r="AL145" s="13"/>
      <c r="AM145" s="23" t="s">
        <v>29</v>
      </c>
      <c r="AN145" s="26" t="s">
        <v>201</v>
      </c>
      <c r="AO145" s="26" t="s">
        <v>201</v>
      </c>
      <c r="AP145" s="13" t="s">
        <v>202</v>
      </c>
      <c r="AQ145" s="13" t="s">
        <v>487</v>
      </c>
      <c r="AR145" s="13">
        <v>1945</v>
      </c>
      <c r="AS145" s="36"/>
      <c r="AT145" s="36"/>
      <c r="AU145" s="36"/>
      <c r="AV145" s="36"/>
      <c r="AW145" s="43" t="s">
        <v>508</v>
      </c>
      <c r="AX145" s="43" t="s">
        <v>509</v>
      </c>
      <c r="AY145" s="43"/>
      <c r="AZ145" s="43"/>
      <c r="BA145" s="43"/>
    </row>
    <row r="146" ht="30" customHeight="1" outlineLevel="3" spans="1:53">
      <c r="A146" s="13">
        <v>108</v>
      </c>
      <c r="B146" s="13" t="s">
        <v>26</v>
      </c>
      <c r="C146" s="13" t="s">
        <v>147</v>
      </c>
      <c r="D146" s="13" t="s">
        <v>98</v>
      </c>
      <c r="E146" s="13">
        <v>1729</v>
      </c>
      <c r="F146" s="13">
        <v>1729.9</v>
      </c>
      <c r="G146" s="13" t="s">
        <v>98</v>
      </c>
      <c r="H146" s="13">
        <v>1703.681</v>
      </c>
      <c r="I146" s="13">
        <v>1704.581</v>
      </c>
      <c r="J146" s="13">
        <f t="shared" si="21"/>
        <v>0.900000000000091</v>
      </c>
      <c r="K146" s="13">
        <v>109.2723836</v>
      </c>
      <c r="L146" s="13">
        <v>27.37612725</v>
      </c>
      <c r="M146" s="13">
        <v>109.26259856</v>
      </c>
      <c r="N146" s="13">
        <v>27.37475182</v>
      </c>
      <c r="O146" s="13" t="s">
        <v>211</v>
      </c>
      <c r="P146" s="13" t="s">
        <v>70</v>
      </c>
      <c r="Q146" s="13">
        <v>8</v>
      </c>
      <c r="R146" s="13" t="s">
        <v>65</v>
      </c>
      <c r="S146" s="13" t="s">
        <v>199</v>
      </c>
      <c r="T146" s="13" t="s">
        <v>31</v>
      </c>
      <c r="U146" s="13" t="s">
        <v>468</v>
      </c>
      <c r="V146" s="13">
        <v>8</v>
      </c>
      <c r="W146" s="13">
        <v>8</v>
      </c>
      <c r="X146" s="13">
        <v>20</v>
      </c>
      <c r="Y146" s="13"/>
      <c r="Z146" s="13" t="s">
        <v>72</v>
      </c>
      <c r="AA146" s="13">
        <v>20</v>
      </c>
      <c r="AB146" s="13" t="s">
        <v>67</v>
      </c>
      <c r="AC146" s="13">
        <v>9</v>
      </c>
      <c r="AD146" s="13"/>
      <c r="AE146" s="13">
        <v>215</v>
      </c>
      <c r="AF146" s="13">
        <v>172</v>
      </c>
      <c r="AG146" s="13">
        <f t="shared" si="23"/>
        <v>154.800000000016</v>
      </c>
      <c r="AH146" s="13">
        <v>1954</v>
      </c>
      <c r="AI146" s="13">
        <v>1</v>
      </c>
      <c r="AJ146" s="13">
        <v>2021</v>
      </c>
      <c r="AK146" s="13"/>
      <c r="AL146" s="13"/>
      <c r="AM146" s="23" t="s">
        <v>29</v>
      </c>
      <c r="AN146" s="26" t="s">
        <v>201</v>
      </c>
      <c r="AO146" s="26" t="s">
        <v>201</v>
      </c>
      <c r="AP146" s="13" t="s">
        <v>202</v>
      </c>
      <c r="AQ146" s="13" t="s">
        <v>510</v>
      </c>
      <c r="AR146" s="13">
        <v>1954</v>
      </c>
      <c r="AS146" s="35" t="s">
        <v>511</v>
      </c>
      <c r="AT146" s="35" t="s">
        <v>512</v>
      </c>
      <c r="AU146" s="36"/>
      <c r="AV146" s="36"/>
      <c r="AW146" s="53" t="s">
        <v>513</v>
      </c>
      <c r="AX146" s="43" t="s">
        <v>514</v>
      </c>
      <c r="AY146" s="43" t="s">
        <v>515</v>
      </c>
      <c r="AZ146" s="43"/>
      <c r="BA146" s="43"/>
    </row>
    <row r="147" ht="30" customHeight="1" outlineLevel="3" spans="1:54">
      <c r="A147" s="13">
        <v>109</v>
      </c>
      <c r="B147" s="13" t="s">
        <v>26</v>
      </c>
      <c r="C147" s="13" t="s">
        <v>147</v>
      </c>
      <c r="D147" s="13" t="s">
        <v>98</v>
      </c>
      <c r="E147" s="13">
        <v>1729.9</v>
      </c>
      <c r="F147" s="13">
        <v>1730</v>
      </c>
      <c r="G147" s="13" t="s">
        <v>98</v>
      </c>
      <c r="H147" s="13">
        <v>1704.581</v>
      </c>
      <c r="I147" s="13">
        <v>1704.681</v>
      </c>
      <c r="J147" s="13">
        <f t="shared" si="21"/>
        <v>0.0999999999999091</v>
      </c>
      <c r="K147" s="13">
        <v>109.2723836</v>
      </c>
      <c r="L147" s="13">
        <v>27.37612725</v>
      </c>
      <c r="M147" s="13">
        <v>109.26259856</v>
      </c>
      <c r="N147" s="13">
        <v>27.37475182</v>
      </c>
      <c r="O147" s="13" t="s">
        <v>211</v>
      </c>
      <c r="P147" s="13" t="s">
        <v>70</v>
      </c>
      <c r="Q147" s="13">
        <v>8</v>
      </c>
      <c r="R147" s="13" t="s">
        <v>65</v>
      </c>
      <c r="S147" s="13" t="s">
        <v>199</v>
      </c>
      <c r="T147" s="13" t="s">
        <v>31</v>
      </c>
      <c r="U147" s="13" t="s">
        <v>468</v>
      </c>
      <c r="V147" s="13">
        <v>8</v>
      </c>
      <c r="W147" s="13">
        <v>8</v>
      </c>
      <c r="X147" s="13">
        <v>20</v>
      </c>
      <c r="Y147" s="13"/>
      <c r="Z147" s="13" t="s">
        <v>72</v>
      </c>
      <c r="AA147" s="13">
        <v>20</v>
      </c>
      <c r="AB147" s="13" t="s">
        <v>67</v>
      </c>
      <c r="AC147" s="13">
        <v>9</v>
      </c>
      <c r="AD147" s="13"/>
      <c r="AE147" s="13">
        <v>215</v>
      </c>
      <c r="AF147" s="13">
        <v>172</v>
      </c>
      <c r="AG147" s="13">
        <f t="shared" si="23"/>
        <v>13.7599999999875</v>
      </c>
      <c r="AH147" s="13">
        <v>1954</v>
      </c>
      <c r="AI147" s="13">
        <v>0.8</v>
      </c>
      <c r="AJ147" s="13">
        <v>2022</v>
      </c>
      <c r="AK147" s="13"/>
      <c r="AL147" s="13"/>
      <c r="AM147" s="23" t="s">
        <v>29</v>
      </c>
      <c r="AN147" s="26" t="s">
        <v>201</v>
      </c>
      <c r="AO147" s="26" t="s">
        <v>201</v>
      </c>
      <c r="AP147" s="13" t="s">
        <v>202</v>
      </c>
      <c r="AQ147" s="13" t="s">
        <v>510</v>
      </c>
      <c r="AR147" s="13">
        <v>1954</v>
      </c>
      <c r="AS147" s="35" t="s">
        <v>511</v>
      </c>
      <c r="AT147" s="35" t="s">
        <v>512</v>
      </c>
      <c r="AU147" s="36"/>
      <c r="AV147" s="36"/>
      <c r="AW147" s="53" t="s">
        <v>513</v>
      </c>
      <c r="AX147" s="43" t="s">
        <v>514</v>
      </c>
      <c r="AY147" s="43" t="s">
        <v>515</v>
      </c>
      <c r="AZ147" s="43"/>
      <c r="BA147" s="43"/>
      <c r="BB147" s="4" t="s">
        <v>206</v>
      </c>
    </row>
    <row r="148" ht="30" customHeight="1" outlineLevel="3" spans="1:54">
      <c r="A148" s="13">
        <v>110</v>
      </c>
      <c r="B148" s="13" t="s">
        <v>26</v>
      </c>
      <c r="C148" s="13" t="s">
        <v>147</v>
      </c>
      <c r="D148" s="13" t="s">
        <v>98</v>
      </c>
      <c r="E148" s="13">
        <v>1734</v>
      </c>
      <c r="F148" s="13">
        <v>1734.911</v>
      </c>
      <c r="G148" s="13" t="s">
        <v>98</v>
      </c>
      <c r="H148" s="13">
        <v>1708.681</v>
      </c>
      <c r="I148" s="13">
        <v>1709.592</v>
      </c>
      <c r="J148" s="13">
        <f t="shared" si="21"/>
        <v>0.911000000000058</v>
      </c>
      <c r="K148" s="13">
        <v>109.22535589</v>
      </c>
      <c r="L148" s="13">
        <v>27.36499213</v>
      </c>
      <c r="M148" s="13">
        <v>109.21669811</v>
      </c>
      <c r="N148" s="13">
        <v>27.36228967</v>
      </c>
      <c r="O148" s="13" t="s">
        <v>211</v>
      </c>
      <c r="P148" s="13" t="s">
        <v>70</v>
      </c>
      <c r="Q148" s="13">
        <v>8</v>
      </c>
      <c r="R148" s="13" t="s">
        <v>65</v>
      </c>
      <c r="S148" s="13" t="s">
        <v>199</v>
      </c>
      <c r="T148" s="13" t="s">
        <v>31</v>
      </c>
      <c r="U148" s="13" t="s">
        <v>468</v>
      </c>
      <c r="V148" s="13">
        <v>8</v>
      </c>
      <c r="W148" s="13">
        <v>8</v>
      </c>
      <c r="X148" s="13">
        <v>20</v>
      </c>
      <c r="Y148" s="13"/>
      <c r="Z148" s="13" t="s">
        <v>72</v>
      </c>
      <c r="AA148" s="13">
        <v>20</v>
      </c>
      <c r="AB148" s="13" t="s">
        <v>67</v>
      </c>
      <c r="AC148" s="13">
        <v>9</v>
      </c>
      <c r="AD148" s="13"/>
      <c r="AE148" s="13">
        <v>215</v>
      </c>
      <c r="AF148" s="13">
        <v>156.69</v>
      </c>
      <c r="AG148" s="13">
        <f t="shared" si="23"/>
        <v>125.353600000008</v>
      </c>
      <c r="AH148" s="13">
        <v>1954</v>
      </c>
      <c r="AI148" s="13">
        <v>0.8</v>
      </c>
      <c r="AJ148" s="13">
        <v>2022</v>
      </c>
      <c r="AK148" s="13"/>
      <c r="AL148" s="13"/>
      <c r="AM148" s="23" t="s">
        <v>29</v>
      </c>
      <c r="AN148" s="26" t="s">
        <v>201</v>
      </c>
      <c r="AO148" s="26" t="s">
        <v>201</v>
      </c>
      <c r="AP148" s="13" t="s">
        <v>202</v>
      </c>
      <c r="AQ148" s="13" t="s">
        <v>516</v>
      </c>
      <c r="AR148" s="13">
        <v>1954</v>
      </c>
      <c r="AS148" s="37" t="s">
        <v>517</v>
      </c>
      <c r="AT148" s="36"/>
      <c r="AU148" s="36"/>
      <c r="AV148" s="36"/>
      <c r="AW148" s="43" t="s">
        <v>518</v>
      </c>
      <c r="AX148" s="43" t="s">
        <v>519</v>
      </c>
      <c r="AY148" s="43" t="s">
        <v>520</v>
      </c>
      <c r="AZ148" s="43"/>
      <c r="BA148" s="43"/>
      <c r="BB148" s="4" t="s">
        <v>206</v>
      </c>
    </row>
    <row r="149" ht="30" customHeight="1" outlineLevel="3" spans="1:54">
      <c r="A149" s="13">
        <v>111</v>
      </c>
      <c r="B149" s="13" t="s">
        <v>26</v>
      </c>
      <c r="C149" s="13" t="s">
        <v>147</v>
      </c>
      <c r="D149" s="13" t="s">
        <v>98</v>
      </c>
      <c r="E149" s="13">
        <v>1734.911</v>
      </c>
      <c r="F149" s="13">
        <v>1735</v>
      </c>
      <c r="G149" s="13" t="s">
        <v>98</v>
      </c>
      <c r="H149" s="13">
        <v>1709.592</v>
      </c>
      <c r="I149" s="13">
        <v>1709.681</v>
      </c>
      <c r="J149" s="13">
        <f t="shared" si="21"/>
        <v>0.0889999999999418</v>
      </c>
      <c r="K149" s="13">
        <v>109.21669811</v>
      </c>
      <c r="L149" s="13">
        <v>27.36228967</v>
      </c>
      <c r="M149" s="13">
        <v>109.20999555</v>
      </c>
      <c r="N149" s="13">
        <v>27.35967019</v>
      </c>
      <c r="O149" s="13" t="s">
        <v>211</v>
      </c>
      <c r="P149" s="13" t="s">
        <v>70</v>
      </c>
      <c r="Q149" s="13">
        <v>16</v>
      </c>
      <c r="R149" s="13" t="s">
        <v>65</v>
      </c>
      <c r="S149" s="13" t="s">
        <v>199</v>
      </c>
      <c r="T149" s="13" t="s">
        <v>31</v>
      </c>
      <c r="U149" s="13" t="s">
        <v>468</v>
      </c>
      <c r="V149" s="13">
        <v>16</v>
      </c>
      <c r="W149" s="13">
        <v>16</v>
      </c>
      <c r="X149" s="13">
        <v>20</v>
      </c>
      <c r="Y149" s="13"/>
      <c r="Z149" s="13" t="s">
        <v>72</v>
      </c>
      <c r="AA149" s="13">
        <v>20</v>
      </c>
      <c r="AB149" s="13" t="s">
        <v>67</v>
      </c>
      <c r="AC149" s="13">
        <v>9</v>
      </c>
      <c r="AD149" s="13"/>
      <c r="AE149" s="13">
        <v>215</v>
      </c>
      <c r="AF149" s="13">
        <v>250.43</v>
      </c>
      <c r="AG149" s="13">
        <f t="shared" si="23"/>
        <v>24.492799999984</v>
      </c>
      <c r="AH149" s="13">
        <v>1954</v>
      </c>
      <c r="AI149" s="13">
        <v>0.8</v>
      </c>
      <c r="AJ149" s="13">
        <v>2022</v>
      </c>
      <c r="AK149" s="13"/>
      <c r="AL149" s="13"/>
      <c r="AM149" s="23" t="s">
        <v>29</v>
      </c>
      <c r="AN149" s="26" t="s">
        <v>201</v>
      </c>
      <c r="AO149" s="26" t="s">
        <v>201</v>
      </c>
      <c r="AP149" s="13" t="s">
        <v>202</v>
      </c>
      <c r="AQ149" s="13" t="s">
        <v>521</v>
      </c>
      <c r="AR149" s="13">
        <v>1954</v>
      </c>
      <c r="AS149" s="35" t="s">
        <v>522</v>
      </c>
      <c r="AT149" s="36"/>
      <c r="AU149" s="36"/>
      <c r="AV149" s="36"/>
      <c r="AW149" s="53" t="s">
        <v>523</v>
      </c>
      <c r="AX149" s="43" t="s">
        <v>524</v>
      </c>
      <c r="AY149" s="43" t="s">
        <v>525</v>
      </c>
      <c r="AZ149" s="43" t="s">
        <v>526</v>
      </c>
      <c r="BA149" s="43"/>
      <c r="BB149" s="4" t="s">
        <v>206</v>
      </c>
    </row>
    <row r="150" ht="30" customHeight="1" outlineLevel="3" spans="1:53">
      <c r="A150" s="13">
        <v>112</v>
      </c>
      <c r="B150" s="13" t="s">
        <v>26</v>
      </c>
      <c r="C150" s="13" t="s">
        <v>147</v>
      </c>
      <c r="D150" s="13" t="s">
        <v>98</v>
      </c>
      <c r="E150" s="13">
        <v>1735</v>
      </c>
      <c r="F150" s="13">
        <v>1735.639</v>
      </c>
      <c r="G150" s="13" t="s">
        <v>98</v>
      </c>
      <c r="H150" s="13">
        <v>1709.681</v>
      </c>
      <c r="I150" s="13">
        <v>1710.32</v>
      </c>
      <c r="J150" s="13">
        <f t="shared" si="21"/>
        <v>0.638999999999896</v>
      </c>
      <c r="K150" s="13">
        <v>109.21669811</v>
      </c>
      <c r="L150" s="13">
        <v>27.36228967</v>
      </c>
      <c r="M150" s="13">
        <v>109.20999555</v>
      </c>
      <c r="N150" s="13">
        <v>27.35967019</v>
      </c>
      <c r="O150" s="13" t="s">
        <v>211</v>
      </c>
      <c r="P150" s="13" t="s">
        <v>70</v>
      </c>
      <c r="Q150" s="13">
        <v>16</v>
      </c>
      <c r="R150" s="13" t="s">
        <v>65</v>
      </c>
      <c r="S150" s="13" t="s">
        <v>199</v>
      </c>
      <c r="T150" s="13" t="s">
        <v>31</v>
      </c>
      <c r="U150" s="13" t="s">
        <v>468</v>
      </c>
      <c r="V150" s="13">
        <v>16</v>
      </c>
      <c r="W150" s="13">
        <v>16</v>
      </c>
      <c r="X150" s="13">
        <v>20</v>
      </c>
      <c r="Y150" s="13"/>
      <c r="Z150" s="13" t="s">
        <v>72</v>
      </c>
      <c r="AA150" s="13">
        <v>20</v>
      </c>
      <c r="AB150" s="13" t="s">
        <v>67</v>
      </c>
      <c r="AC150" s="13">
        <v>9</v>
      </c>
      <c r="AD150" s="13"/>
      <c r="AE150" s="13">
        <v>215</v>
      </c>
      <c r="AF150" s="13">
        <v>250.43</v>
      </c>
      <c r="AG150" s="13">
        <f t="shared" si="23"/>
        <v>219.815999999964</v>
      </c>
      <c r="AH150" s="13">
        <v>1954</v>
      </c>
      <c r="AI150" s="13">
        <v>1</v>
      </c>
      <c r="AJ150" s="13"/>
      <c r="AK150" s="13"/>
      <c r="AL150" s="13"/>
      <c r="AM150" s="23" t="s">
        <v>29</v>
      </c>
      <c r="AN150" s="26" t="s">
        <v>201</v>
      </c>
      <c r="AO150" s="26" t="s">
        <v>201</v>
      </c>
      <c r="AP150" s="13" t="s">
        <v>202</v>
      </c>
      <c r="AQ150" s="13" t="s">
        <v>521</v>
      </c>
      <c r="AR150" s="13">
        <v>1954</v>
      </c>
      <c r="AS150" s="35" t="s">
        <v>522</v>
      </c>
      <c r="AT150" s="36"/>
      <c r="AU150" s="36"/>
      <c r="AV150" s="36"/>
      <c r="AW150" s="53" t="s">
        <v>523</v>
      </c>
      <c r="AX150" s="43" t="s">
        <v>524</v>
      </c>
      <c r="AY150" s="43" t="s">
        <v>525</v>
      </c>
      <c r="AZ150" s="43" t="s">
        <v>526</v>
      </c>
      <c r="BA150" s="43"/>
    </row>
    <row r="151" ht="30" customHeight="1" outlineLevel="3" spans="1:53">
      <c r="A151" s="13">
        <v>113</v>
      </c>
      <c r="B151" s="13" t="s">
        <v>26</v>
      </c>
      <c r="C151" s="13" t="s">
        <v>147</v>
      </c>
      <c r="D151" s="13" t="s">
        <v>98</v>
      </c>
      <c r="E151" s="13">
        <v>1745</v>
      </c>
      <c r="F151" s="13">
        <v>1746</v>
      </c>
      <c r="G151" s="13" t="s">
        <v>98</v>
      </c>
      <c r="H151" s="13">
        <v>1719.681</v>
      </c>
      <c r="I151" s="13">
        <v>1720.681</v>
      </c>
      <c r="J151" s="13">
        <f t="shared" si="21"/>
        <v>1</v>
      </c>
      <c r="K151" s="13">
        <v>109.12184657</v>
      </c>
      <c r="L151" s="13">
        <v>27.34419265</v>
      </c>
      <c r="M151" s="13">
        <v>109.11193608</v>
      </c>
      <c r="N151" s="13">
        <v>27.34401287</v>
      </c>
      <c r="O151" s="13" t="s">
        <v>211</v>
      </c>
      <c r="P151" s="13" t="s">
        <v>70</v>
      </c>
      <c r="Q151" s="13">
        <v>8</v>
      </c>
      <c r="R151" s="13" t="s">
        <v>65</v>
      </c>
      <c r="S151" s="13" t="s">
        <v>199</v>
      </c>
      <c r="T151" s="13" t="s">
        <v>31</v>
      </c>
      <c r="U151" s="13" t="s">
        <v>468</v>
      </c>
      <c r="V151" s="13">
        <v>8</v>
      </c>
      <c r="W151" s="13">
        <v>8</v>
      </c>
      <c r="X151" s="13">
        <v>20</v>
      </c>
      <c r="Y151" s="13"/>
      <c r="Z151" s="13" t="s">
        <v>72</v>
      </c>
      <c r="AA151" s="13">
        <v>20</v>
      </c>
      <c r="AB151" s="13" t="s">
        <v>67</v>
      </c>
      <c r="AC151" s="13">
        <v>9</v>
      </c>
      <c r="AD151" s="13"/>
      <c r="AE151" s="13">
        <v>215</v>
      </c>
      <c r="AF151" s="13">
        <v>172</v>
      </c>
      <c r="AG151" s="13">
        <f t="shared" si="23"/>
        <v>172</v>
      </c>
      <c r="AH151" s="13">
        <v>2013</v>
      </c>
      <c r="AI151" s="13">
        <v>1</v>
      </c>
      <c r="AJ151" s="13">
        <v>2021</v>
      </c>
      <c r="AK151" s="13"/>
      <c r="AL151" s="13"/>
      <c r="AM151" s="23" t="s">
        <v>29</v>
      </c>
      <c r="AN151" s="26" t="s">
        <v>201</v>
      </c>
      <c r="AO151" s="26" t="s">
        <v>201</v>
      </c>
      <c r="AP151" s="13" t="s">
        <v>202</v>
      </c>
      <c r="AQ151" s="13" t="s">
        <v>527</v>
      </c>
      <c r="AR151" s="13">
        <v>1954</v>
      </c>
      <c r="AS151" s="36" t="s">
        <v>528</v>
      </c>
      <c r="AT151" s="37"/>
      <c r="AU151" s="36"/>
      <c r="AV151" s="36"/>
      <c r="AW151" s="43" t="s">
        <v>529</v>
      </c>
      <c r="AX151" s="43" t="s">
        <v>530</v>
      </c>
      <c r="AY151" s="43" t="s">
        <v>531</v>
      </c>
      <c r="AZ151" s="43"/>
      <c r="BA151" s="43"/>
    </row>
    <row r="152" ht="30" customHeight="1" outlineLevel="3" spans="1:53">
      <c r="A152" s="13">
        <v>114</v>
      </c>
      <c r="B152" s="13" t="s">
        <v>26</v>
      </c>
      <c r="C152" s="13" t="s">
        <v>147</v>
      </c>
      <c r="D152" s="13" t="s">
        <v>98</v>
      </c>
      <c r="E152" s="13">
        <v>1747</v>
      </c>
      <c r="F152" s="13">
        <v>1748</v>
      </c>
      <c r="G152" s="13" t="s">
        <v>98</v>
      </c>
      <c r="H152" s="13">
        <v>1721.681</v>
      </c>
      <c r="I152" s="13">
        <v>1722.681</v>
      </c>
      <c r="J152" s="13">
        <f t="shared" si="21"/>
        <v>1</v>
      </c>
      <c r="K152" s="13">
        <v>109.10348419</v>
      </c>
      <c r="L152" s="13">
        <v>27.33908441</v>
      </c>
      <c r="M152" s="13">
        <v>109.09343306</v>
      </c>
      <c r="N152" s="13">
        <v>27.33874137</v>
      </c>
      <c r="O152" s="13" t="s">
        <v>211</v>
      </c>
      <c r="P152" s="13" t="s">
        <v>70</v>
      </c>
      <c r="Q152" s="13">
        <v>8</v>
      </c>
      <c r="R152" s="13" t="s">
        <v>65</v>
      </c>
      <c r="S152" s="13" t="s">
        <v>199</v>
      </c>
      <c r="T152" s="13" t="s">
        <v>31</v>
      </c>
      <c r="U152" s="13" t="s">
        <v>468</v>
      </c>
      <c r="V152" s="13">
        <v>8</v>
      </c>
      <c r="W152" s="13">
        <v>8</v>
      </c>
      <c r="X152" s="13">
        <v>20</v>
      </c>
      <c r="Y152" s="13"/>
      <c r="Z152" s="13" t="s">
        <v>72</v>
      </c>
      <c r="AA152" s="13">
        <v>20</v>
      </c>
      <c r="AB152" s="13" t="s">
        <v>67</v>
      </c>
      <c r="AC152" s="13">
        <v>9</v>
      </c>
      <c r="AD152" s="13"/>
      <c r="AE152" s="13">
        <v>215</v>
      </c>
      <c r="AF152" s="13">
        <v>172</v>
      </c>
      <c r="AG152" s="13">
        <f t="shared" si="23"/>
        <v>172</v>
      </c>
      <c r="AH152" s="13">
        <v>2013</v>
      </c>
      <c r="AI152" s="13">
        <v>1</v>
      </c>
      <c r="AJ152" s="13" t="s">
        <v>532</v>
      </c>
      <c r="AK152" s="13"/>
      <c r="AL152" s="13"/>
      <c r="AM152" s="23" t="s">
        <v>29</v>
      </c>
      <c r="AN152" s="26" t="s">
        <v>201</v>
      </c>
      <c r="AO152" s="26" t="s">
        <v>201</v>
      </c>
      <c r="AP152" s="13" t="s">
        <v>202</v>
      </c>
      <c r="AQ152" s="13" t="s">
        <v>533</v>
      </c>
      <c r="AR152" s="13">
        <v>1954</v>
      </c>
      <c r="AS152" s="37" t="s">
        <v>534</v>
      </c>
      <c r="AT152" s="36" t="s">
        <v>535</v>
      </c>
      <c r="AU152" s="36"/>
      <c r="AV152" s="36"/>
      <c r="AW152" s="53" t="s">
        <v>536</v>
      </c>
      <c r="AX152" s="43" t="s">
        <v>537</v>
      </c>
      <c r="AY152" s="43" t="s">
        <v>530</v>
      </c>
      <c r="AZ152" s="43"/>
      <c r="BA152" s="43"/>
    </row>
    <row r="153" ht="30" customHeight="1" outlineLevel="3" spans="1:53">
      <c r="A153" s="13">
        <v>115</v>
      </c>
      <c r="B153" s="13" t="s">
        <v>26</v>
      </c>
      <c r="C153" s="13" t="s">
        <v>153</v>
      </c>
      <c r="D153" s="13" t="s">
        <v>113</v>
      </c>
      <c r="E153" s="13">
        <v>348</v>
      </c>
      <c r="F153" s="13">
        <v>349</v>
      </c>
      <c r="G153" s="13" t="s">
        <v>111</v>
      </c>
      <c r="H153" s="13">
        <v>439.395</v>
      </c>
      <c r="I153" s="13">
        <v>440.395</v>
      </c>
      <c r="J153" s="13">
        <f t="shared" si="21"/>
        <v>1</v>
      </c>
      <c r="K153" s="13">
        <v>110.77786179</v>
      </c>
      <c r="L153" s="13">
        <v>28.16213544</v>
      </c>
      <c r="M153" s="13">
        <v>110.77147328</v>
      </c>
      <c r="N153" s="13">
        <v>28.15744424</v>
      </c>
      <c r="O153" s="13" t="s">
        <v>211</v>
      </c>
      <c r="P153" s="13" t="s">
        <v>70</v>
      </c>
      <c r="Q153" s="13">
        <v>8</v>
      </c>
      <c r="R153" s="13" t="s">
        <v>84</v>
      </c>
      <c r="S153" s="13" t="s">
        <v>199</v>
      </c>
      <c r="T153" s="13" t="s">
        <v>31</v>
      </c>
      <c r="U153" s="23" t="s">
        <v>538</v>
      </c>
      <c r="V153" s="13">
        <v>8</v>
      </c>
      <c r="W153" s="13">
        <v>8</v>
      </c>
      <c r="X153" s="13"/>
      <c r="Y153" s="13" t="s">
        <v>94</v>
      </c>
      <c r="Z153" s="13" t="s">
        <v>72</v>
      </c>
      <c r="AA153" s="13">
        <v>30</v>
      </c>
      <c r="AB153" s="13" t="s">
        <v>67</v>
      </c>
      <c r="AC153" s="13">
        <v>9</v>
      </c>
      <c r="AD153" s="13"/>
      <c r="AE153" s="13">
        <v>210</v>
      </c>
      <c r="AF153" s="13">
        <v>176</v>
      </c>
      <c r="AG153" s="13">
        <f t="shared" si="23"/>
        <v>168</v>
      </c>
      <c r="AH153" s="13">
        <v>1942</v>
      </c>
      <c r="AI153" s="13">
        <v>1</v>
      </c>
      <c r="AJ153" s="13">
        <v>2019</v>
      </c>
      <c r="AK153" s="13"/>
      <c r="AL153" s="13"/>
      <c r="AM153" s="23" t="s">
        <v>29</v>
      </c>
      <c r="AN153" s="26" t="s">
        <v>201</v>
      </c>
      <c r="AO153" s="26" t="s">
        <v>201</v>
      </c>
      <c r="AP153" s="13" t="s">
        <v>202</v>
      </c>
      <c r="AQ153" s="13"/>
      <c r="AR153" s="13">
        <v>1942</v>
      </c>
      <c r="AS153" s="36" t="s">
        <v>539</v>
      </c>
      <c r="AT153" s="36"/>
      <c r="AU153" s="36"/>
      <c r="AV153" s="36"/>
      <c r="AW153" s="43"/>
      <c r="AX153" s="43"/>
      <c r="AY153" s="43"/>
      <c r="AZ153" s="43"/>
      <c r="BA153" s="43"/>
    </row>
    <row r="154" ht="30" customHeight="1" outlineLevel="1" spans="1:53">
      <c r="A154" s="13"/>
      <c r="B154" s="14" t="s">
        <v>154</v>
      </c>
      <c r="C154" s="13"/>
      <c r="D154" s="13"/>
      <c r="E154" s="13"/>
      <c r="F154" s="13"/>
      <c r="G154" s="13"/>
      <c r="H154" s="13"/>
      <c r="I154" s="13"/>
      <c r="J154" s="13">
        <f>SUBTOTAL(9,J156:J172)</f>
        <v>22.4190000000001</v>
      </c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>
        <f>SUBTOTAL(9,AG156:AG172)</f>
        <v>-215.740500000007</v>
      </c>
      <c r="AH154" s="13"/>
      <c r="AI154" s="13"/>
      <c r="AJ154" s="13"/>
      <c r="AK154" s="13"/>
      <c r="AL154" s="13"/>
      <c r="AM154" s="23"/>
      <c r="AN154" s="26"/>
      <c r="AO154" s="26"/>
      <c r="AP154" s="13"/>
      <c r="AQ154" s="13"/>
      <c r="AR154" s="13"/>
      <c r="AS154" s="36"/>
      <c r="AT154" s="36"/>
      <c r="AU154" s="36"/>
      <c r="AV154" s="36"/>
      <c r="AW154" s="43"/>
      <c r="AX154" s="43"/>
      <c r="AY154" s="43"/>
      <c r="AZ154" s="43"/>
      <c r="BA154" s="43"/>
    </row>
    <row r="155" ht="30" customHeight="1" outlineLevel="1" spans="1:53">
      <c r="A155" s="13"/>
      <c r="B155" s="15" t="s">
        <v>197</v>
      </c>
      <c r="C155" s="13"/>
      <c r="D155" s="13"/>
      <c r="E155" s="13"/>
      <c r="F155" s="13"/>
      <c r="G155" s="13"/>
      <c r="H155" s="13"/>
      <c r="I155" s="13"/>
      <c r="J155" s="13">
        <f>SUBTOTAL(9,J156:J160)</f>
        <v>3.15599999999995</v>
      </c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>
        <f>SUBTOTAL(9,AG156:AG160)</f>
        <v>575.459999999988</v>
      </c>
      <c r="AH155" s="13"/>
      <c r="AI155" s="13"/>
      <c r="AJ155" s="13"/>
      <c r="AK155" s="13"/>
      <c r="AL155" s="13"/>
      <c r="AM155" s="27"/>
      <c r="AN155" s="26"/>
      <c r="AO155" s="26"/>
      <c r="AP155" s="13"/>
      <c r="AQ155" s="13"/>
      <c r="AR155" s="13"/>
      <c r="AS155" s="36"/>
      <c r="AT155" s="36"/>
      <c r="AU155" s="36"/>
      <c r="AV155" s="36"/>
      <c r="AW155" s="43"/>
      <c r="AX155" s="43"/>
      <c r="AY155" s="43"/>
      <c r="AZ155" s="43"/>
      <c r="BA155" s="43"/>
    </row>
    <row r="156" ht="30" customHeight="1" outlineLevel="3" spans="1:53">
      <c r="A156" s="13">
        <v>116</v>
      </c>
      <c r="B156" s="13" t="s">
        <v>27</v>
      </c>
      <c r="C156" s="13" t="s">
        <v>157</v>
      </c>
      <c r="D156" s="13" t="s">
        <v>116</v>
      </c>
      <c r="E156" s="13">
        <v>3058</v>
      </c>
      <c r="F156" s="13">
        <v>3058.556</v>
      </c>
      <c r="G156" s="13" t="s">
        <v>116</v>
      </c>
      <c r="H156" s="13">
        <v>2491.312</v>
      </c>
      <c r="I156" s="13">
        <v>2491.868</v>
      </c>
      <c r="J156" s="13">
        <f t="shared" ref="J156:J160" si="24">F156-E156</f>
        <v>0.55600000000004</v>
      </c>
      <c r="K156" s="13">
        <v>111.77321443</v>
      </c>
      <c r="L156" s="13">
        <v>27.85641596</v>
      </c>
      <c r="M156" s="13">
        <v>111.77040714</v>
      </c>
      <c r="N156" s="13">
        <v>27.85200424</v>
      </c>
      <c r="O156" s="13" t="s">
        <v>270</v>
      </c>
      <c r="P156" s="13" t="s">
        <v>70</v>
      </c>
      <c r="Q156" s="13">
        <v>8.5</v>
      </c>
      <c r="R156" s="13" t="s">
        <v>84</v>
      </c>
      <c r="S156" s="13" t="s">
        <v>199</v>
      </c>
      <c r="T156" s="13" t="s">
        <v>31</v>
      </c>
      <c r="U156" s="13" t="s">
        <v>349</v>
      </c>
      <c r="V156" s="13">
        <v>8.5</v>
      </c>
      <c r="W156" s="13">
        <v>8.5</v>
      </c>
      <c r="X156" s="13"/>
      <c r="Y156" s="13" t="s">
        <v>94</v>
      </c>
      <c r="Z156" s="13" t="s">
        <v>95</v>
      </c>
      <c r="AA156" s="13">
        <v>10</v>
      </c>
      <c r="AB156" s="13" t="s">
        <v>67</v>
      </c>
      <c r="AC156" s="13">
        <v>5</v>
      </c>
      <c r="AD156" s="13"/>
      <c r="AE156" s="13">
        <v>180</v>
      </c>
      <c r="AF156" s="13">
        <v>62.86</v>
      </c>
      <c r="AG156" s="13">
        <f t="shared" ref="AG156:AG160" si="25">J156*V156*AE156*AI156*0.1</f>
        <v>85.0680000000061</v>
      </c>
      <c r="AH156" s="13">
        <v>2011</v>
      </c>
      <c r="AI156" s="13">
        <v>1</v>
      </c>
      <c r="AJ156" s="13"/>
      <c r="AK156" s="13"/>
      <c r="AL156" s="13" t="s">
        <v>540</v>
      </c>
      <c r="AM156" s="23" t="s">
        <v>29</v>
      </c>
      <c r="AN156" s="26" t="s">
        <v>201</v>
      </c>
      <c r="AO156" s="26" t="s">
        <v>541</v>
      </c>
      <c r="AP156" s="13" t="s">
        <v>202</v>
      </c>
      <c r="AQ156" s="13" t="s">
        <v>542</v>
      </c>
      <c r="AR156" s="13">
        <v>2011</v>
      </c>
      <c r="AS156" s="36" t="s">
        <v>543</v>
      </c>
      <c r="AT156" s="36"/>
      <c r="AU156" s="36"/>
      <c r="AV156" s="36"/>
      <c r="AW156" s="43" t="s">
        <v>544</v>
      </c>
      <c r="AX156" s="43"/>
      <c r="AY156" s="43"/>
      <c r="AZ156" s="43"/>
      <c r="BA156" s="43"/>
    </row>
    <row r="157" s="2" customFormat="1" ht="30" customHeight="1" outlineLevel="3" spans="1:53">
      <c r="A157" s="13">
        <v>117</v>
      </c>
      <c r="B157" s="47" t="s">
        <v>27</v>
      </c>
      <c r="C157" s="47" t="s">
        <v>157</v>
      </c>
      <c r="D157" s="47" t="s">
        <v>116</v>
      </c>
      <c r="E157" s="47">
        <v>3066</v>
      </c>
      <c r="F157" s="47">
        <v>3066.636</v>
      </c>
      <c r="G157" s="47" t="s">
        <v>116</v>
      </c>
      <c r="H157" s="47">
        <v>2499.312</v>
      </c>
      <c r="I157" s="47">
        <v>2499.948</v>
      </c>
      <c r="J157" s="47">
        <f t="shared" si="24"/>
        <v>0.635999999999967</v>
      </c>
      <c r="K157" s="47">
        <v>111.78350191</v>
      </c>
      <c r="L157" s="47">
        <v>27.79623135</v>
      </c>
      <c r="M157" s="47">
        <v>111.78794337</v>
      </c>
      <c r="N157" s="47">
        <v>27.79235489</v>
      </c>
      <c r="O157" s="47" t="s">
        <v>270</v>
      </c>
      <c r="P157" s="47" t="s">
        <v>70</v>
      </c>
      <c r="Q157" s="47">
        <v>13.5</v>
      </c>
      <c r="R157" s="47" t="s">
        <v>84</v>
      </c>
      <c r="S157" s="47" t="s">
        <v>199</v>
      </c>
      <c r="T157" s="47" t="s">
        <v>31</v>
      </c>
      <c r="U157" s="47" t="s">
        <v>349</v>
      </c>
      <c r="V157" s="47">
        <v>13.5</v>
      </c>
      <c r="W157" s="47">
        <v>13.5</v>
      </c>
      <c r="X157" s="47"/>
      <c r="Y157" s="47" t="s">
        <v>94</v>
      </c>
      <c r="Z157" s="47" t="s">
        <v>95</v>
      </c>
      <c r="AA157" s="47">
        <v>10</v>
      </c>
      <c r="AB157" s="47" t="s">
        <v>67</v>
      </c>
      <c r="AC157" s="47">
        <v>5</v>
      </c>
      <c r="AD157" s="47"/>
      <c r="AE157" s="47">
        <v>180</v>
      </c>
      <c r="AF157" s="47">
        <v>163.13</v>
      </c>
      <c r="AG157" s="47">
        <f t="shared" si="25"/>
        <v>154.547999999992</v>
      </c>
      <c r="AH157" s="47">
        <v>2011</v>
      </c>
      <c r="AI157" s="47">
        <v>1</v>
      </c>
      <c r="AJ157" s="47"/>
      <c r="AK157" s="47"/>
      <c r="AL157" s="47"/>
      <c r="AM157" s="48" t="s">
        <v>29</v>
      </c>
      <c r="AN157" s="28" t="s">
        <v>276</v>
      </c>
      <c r="AO157" s="49" t="s">
        <v>276</v>
      </c>
      <c r="AP157" s="47" t="s">
        <v>202</v>
      </c>
      <c r="AQ157" s="47"/>
      <c r="AR157" s="47"/>
      <c r="AS157" s="50"/>
      <c r="AT157" s="50"/>
      <c r="AU157" s="50"/>
      <c r="AV157" s="50"/>
      <c r="AW157" s="51"/>
      <c r="AX157" s="51"/>
      <c r="AY157" s="51"/>
      <c r="AZ157" s="51"/>
      <c r="BA157" s="51"/>
    </row>
    <row r="158" s="2" customFormat="1" ht="30" customHeight="1" outlineLevel="3" spans="1:53">
      <c r="A158" s="13">
        <v>118</v>
      </c>
      <c r="B158" s="47" t="s">
        <v>27</v>
      </c>
      <c r="C158" s="47" t="s">
        <v>157</v>
      </c>
      <c r="D158" s="47" t="s">
        <v>116</v>
      </c>
      <c r="E158" s="47">
        <v>3066.636</v>
      </c>
      <c r="F158" s="47">
        <v>3067</v>
      </c>
      <c r="G158" s="47" t="s">
        <v>116</v>
      </c>
      <c r="H158" s="47">
        <v>2499.948</v>
      </c>
      <c r="I158" s="47">
        <v>2500.312</v>
      </c>
      <c r="J158" s="47">
        <f t="shared" si="24"/>
        <v>0.364000000000033</v>
      </c>
      <c r="K158" s="47">
        <v>111.78794337</v>
      </c>
      <c r="L158" s="47">
        <v>27.79235489</v>
      </c>
      <c r="M158" s="47">
        <v>111.78526413</v>
      </c>
      <c r="N158" s="47">
        <v>27.79024734</v>
      </c>
      <c r="O158" s="47" t="s">
        <v>270</v>
      </c>
      <c r="P158" s="47" t="s">
        <v>70</v>
      </c>
      <c r="Q158" s="47">
        <v>9.5</v>
      </c>
      <c r="R158" s="47" t="s">
        <v>84</v>
      </c>
      <c r="S158" s="47" t="s">
        <v>199</v>
      </c>
      <c r="T158" s="47" t="s">
        <v>31</v>
      </c>
      <c r="U158" s="47" t="s">
        <v>349</v>
      </c>
      <c r="V158" s="47">
        <v>9.5</v>
      </c>
      <c r="W158" s="47">
        <v>9.5</v>
      </c>
      <c r="X158" s="47"/>
      <c r="Y158" s="47" t="s">
        <v>94</v>
      </c>
      <c r="Z158" s="47" t="s">
        <v>95</v>
      </c>
      <c r="AA158" s="47">
        <v>10</v>
      </c>
      <c r="AB158" s="47" t="s">
        <v>67</v>
      </c>
      <c r="AC158" s="47">
        <v>5</v>
      </c>
      <c r="AD158" s="47"/>
      <c r="AE158" s="47">
        <v>180</v>
      </c>
      <c r="AF158" s="47">
        <v>65.7</v>
      </c>
      <c r="AG158" s="47">
        <f t="shared" si="25"/>
        <v>62.2440000000056</v>
      </c>
      <c r="AH158" s="47">
        <v>2011</v>
      </c>
      <c r="AI158" s="47">
        <v>1</v>
      </c>
      <c r="AJ158" s="47"/>
      <c r="AK158" s="47"/>
      <c r="AL158" s="47"/>
      <c r="AM158" s="48" t="s">
        <v>29</v>
      </c>
      <c r="AN158" s="28" t="s">
        <v>276</v>
      </c>
      <c r="AO158" s="49" t="s">
        <v>276</v>
      </c>
      <c r="AP158" s="47" t="s">
        <v>202</v>
      </c>
      <c r="AQ158" s="47"/>
      <c r="AR158" s="47"/>
      <c r="AS158" s="50"/>
      <c r="AT158" s="50"/>
      <c r="AU158" s="50"/>
      <c r="AV158" s="50"/>
      <c r="AW158" s="51"/>
      <c r="AX158" s="51"/>
      <c r="AY158" s="51"/>
      <c r="AZ158" s="51"/>
      <c r="BA158" s="51"/>
    </row>
    <row r="159" s="2" customFormat="1" ht="30" customHeight="1" outlineLevel="3" spans="1:53">
      <c r="A159" s="13">
        <v>119</v>
      </c>
      <c r="B159" s="47" t="s">
        <v>27</v>
      </c>
      <c r="C159" s="47" t="s">
        <v>157</v>
      </c>
      <c r="D159" s="47" t="s">
        <v>116</v>
      </c>
      <c r="E159" s="47">
        <v>3067</v>
      </c>
      <c r="F159" s="47">
        <v>3068</v>
      </c>
      <c r="G159" s="47" t="s">
        <v>116</v>
      </c>
      <c r="H159" s="47">
        <v>2500.312</v>
      </c>
      <c r="I159" s="47">
        <v>2501.312</v>
      </c>
      <c r="J159" s="47">
        <f t="shared" si="24"/>
        <v>1</v>
      </c>
      <c r="K159" s="47">
        <v>111.78526413</v>
      </c>
      <c r="L159" s="47">
        <v>27.79024734</v>
      </c>
      <c r="M159" s="47">
        <v>111.77593809</v>
      </c>
      <c r="N159" s="47">
        <v>27.78911276</v>
      </c>
      <c r="O159" s="47" t="s">
        <v>270</v>
      </c>
      <c r="P159" s="47" t="s">
        <v>70</v>
      </c>
      <c r="Q159" s="47">
        <v>9.5</v>
      </c>
      <c r="R159" s="47" t="s">
        <v>84</v>
      </c>
      <c r="S159" s="47" t="s">
        <v>199</v>
      </c>
      <c r="T159" s="47" t="s">
        <v>31</v>
      </c>
      <c r="U159" s="47" t="s">
        <v>349</v>
      </c>
      <c r="V159" s="47">
        <v>9.5</v>
      </c>
      <c r="W159" s="47">
        <v>9.5</v>
      </c>
      <c r="X159" s="47"/>
      <c r="Y159" s="47" t="s">
        <v>94</v>
      </c>
      <c r="Z159" s="47" t="s">
        <v>95</v>
      </c>
      <c r="AA159" s="47">
        <v>10</v>
      </c>
      <c r="AB159" s="47" t="s">
        <v>67</v>
      </c>
      <c r="AC159" s="47">
        <v>5</v>
      </c>
      <c r="AD159" s="47"/>
      <c r="AE159" s="47">
        <v>180</v>
      </c>
      <c r="AF159" s="47">
        <v>180.5</v>
      </c>
      <c r="AG159" s="47">
        <f t="shared" si="25"/>
        <v>171</v>
      </c>
      <c r="AH159" s="47">
        <v>2011</v>
      </c>
      <c r="AI159" s="47">
        <v>1</v>
      </c>
      <c r="AJ159" s="47"/>
      <c r="AK159" s="47"/>
      <c r="AL159" s="47"/>
      <c r="AM159" s="48" t="s">
        <v>29</v>
      </c>
      <c r="AN159" s="28" t="s">
        <v>276</v>
      </c>
      <c r="AO159" s="49" t="s">
        <v>276</v>
      </c>
      <c r="AP159" s="47" t="s">
        <v>202</v>
      </c>
      <c r="AQ159" s="47"/>
      <c r="AR159" s="47"/>
      <c r="AS159" s="50"/>
      <c r="AT159" s="50"/>
      <c r="AU159" s="50"/>
      <c r="AV159" s="50"/>
      <c r="AW159" s="51"/>
      <c r="AX159" s="51"/>
      <c r="AY159" s="51"/>
      <c r="AZ159" s="51"/>
      <c r="BA159" s="51"/>
    </row>
    <row r="160" s="2" customFormat="1" ht="30" customHeight="1" outlineLevel="3" spans="1:53">
      <c r="A160" s="13">
        <v>120</v>
      </c>
      <c r="B160" s="47" t="s">
        <v>27</v>
      </c>
      <c r="C160" s="47" t="s">
        <v>157</v>
      </c>
      <c r="D160" s="47" t="s">
        <v>116</v>
      </c>
      <c r="E160" s="47">
        <v>3070</v>
      </c>
      <c r="F160" s="47">
        <v>3070.6</v>
      </c>
      <c r="G160" s="47" t="s">
        <v>116</v>
      </c>
      <c r="H160" s="47">
        <v>2503.312</v>
      </c>
      <c r="I160" s="47">
        <v>2503.912</v>
      </c>
      <c r="J160" s="47">
        <f t="shared" si="24"/>
        <v>0.599999999999909</v>
      </c>
      <c r="K160" s="47">
        <v>111.75783317</v>
      </c>
      <c r="L160" s="47">
        <v>27.78474881</v>
      </c>
      <c r="M160" s="47">
        <v>111.75365698</v>
      </c>
      <c r="N160" s="47">
        <v>27.78105809</v>
      </c>
      <c r="O160" s="47" t="s">
        <v>270</v>
      </c>
      <c r="P160" s="47" t="s">
        <v>70</v>
      </c>
      <c r="Q160" s="47">
        <v>9.5</v>
      </c>
      <c r="R160" s="47" t="s">
        <v>84</v>
      </c>
      <c r="S160" s="47" t="s">
        <v>199</v>
      </c>
      <c r="T160" s="47" t="s">
        <v>31</v>
      </c>
      <c r="U160" s="47" t="s">
        <v>349</v>
      </c>
      <c r="V160" s="47">
        <v>9.5</v>
      </c>
      <c r="W160" s="47">
        <v>9.5</v>
      </c>
      <c r="X160" s="47"/>
      <c r="Y160" s="47" t="s">
        <v>94</v>
      </c>
      <c r="Z160" s="47" t="s">
        <v>95</v>
      </c>
      <c r="AA160" s="47">
        <v>10</v>
      </c>
      <c r="AB160" s="47" t="s">
        <v>67</v>
      </c>
      <c r="AC160" s="47">
        <v>5</v>
      </c>
      <c r="AD160" s="47"/>
      <c r="AE160" s="47">
        <v>180</v>
      </c>
      <c r="AF160" s="47">
        <v>108.3</v>
      </c>
      <c r="AG160" s="47">
        <f t="shared" si="25"/>
        <v>102.599999999984</v>
      </c>
      <c r="AH160" s="47">
        <v>2011</v>
      </c>
      <c r="AI160" s="47">
        <v>1</v>
      </c>
      <c r="AJ160" s="47"/>
      <c r="AK160" s="47"/>
      <c r="AL160" s="47"/>
      <c r="AM160" s="48" t="s">
        <v>29</v>
      </c>
      <c r="AN160" s="28" t="s">
        <v>276</v>
      </c>
      <c r="AO160" s="49" t="s">
        <v>276</v>
      </c>
      <c r="AP160" s="47" t="s">
        <v>202</v>
      </c>
      <c r="AQ160" s="47"/>
      <c r="AR160" s="47"/>
      <c r="AS160" s="50"/>
      <c r="AT160" s="50"/>
      <c r="AU160" s="50"/>
      <c r="AV160" s="50"/>
      <c r="AW160" s="51"/>
      <c r="AX160" s="51"/>
      <c r="AY160" s="51"/>
      <c r="AZ160" s="51"/>
      <c r="BA160" s="51"/>
    </row>
    <row r="161" ht="78.9" customHeight="1" outlineLevel="1" spans="1:53">
      <c r="A161" s="13"/>
      <c r="B161" s="15" t="s">
        <v>208</v>
      </c>
      <c r="C161" s="13"/>
      <c r="D161" s="13"/>
      <c r="E161" s="13"/>
      <c r="F161" s="13"/>
      <c r="G161" s="13"/>
      <c r="H161" s="13"/>
      <c r="I161" s="13"/>
      <c r="J161" s="13">
        <f>SUBTOTAL(9,J162:J164)</f>
        <v>4.90000000000009</v>
      </c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>
        <f>SUBTOTAL(9,AG162:AG164)</f>
        <v>-147.270000000003</v>
      </c>
      <c r="AH161" s="13"/>
      <c r="AI161" s="13"/>
      <c r="AJ161" s="13"/>
      <c r="AK161" s="13"/>
      <c r="AL161" s="13"/>
      <c r="AM161" s="27"/>
      <c r="AN161" s="23"/>
      <c r="AO161" s="26"/>
      <c r="AP161" s="13"/>
      <c r="AQ161" s="13"/>
      <c r="AR161" s="13"/>
      <c r="AS161" s="36"/>
      <c r="AT161" s="37"/>
      <c r="AU161" s="36"/>
      <c r="AV161" s="36"/>
      <c r="AW161" s="43"/>
      <c r="AX161" s="43"/>
      <c r="AY161" s="43"/>
      <c r="AZ161" s="43"/>
      <c r="BA161" s="43"/>
    </row>
    <row r="162" ht="78.9" customHeight="1" outlineLevel="3" spans="1:54">
      <c r="A162" s="13">
        <v>121</v>
      </c>
      <c r="B162" s="13" t="s">
        <v>27</v>
      </c>
      <c r="C162" s="13" t="s">
        <v>157</v>
      </c>
      <c r="D162" s="13" t="s">
        <v>116</v>
      </c>
      <c r="E162" s="13">
        <v>3073</v>
      </c>
      <c r="F162" s="13">
        <v>3075</v>
      </c>
      <c r="G162" s="13" t="s">
        <v>116</v>
      </c>
      <c r="H162" s="13">
        <v>2506.312</v>
      </c>
      <c r="I162" s="13">
        <v>2508.312</v>
      </c>
      <c r="J162" s="13">
        <f t="shared" ref="J162:J164" si="26">F162-E162</f>
        <v>2</v>
      </c>
      <c r="K162" s="13">
        <v>111.73153291</v>
      </c>
      <c r="L162" s="13">
        <v>27.77882239</v>
      </c>
      <c r="M162" s="13">
        <v>111.71364338</v>
      </c>
      <c r="N162" s="13">
        <v>27.77213121</v>
      </c>
      <c r="O162" s="13" t="s">
        <v>270</v>
      </c>
      <c r="P162" s="13" t="s">
        <v>70</v>
      </c>
      <c r="Q162" s="13">
        <v>9.5</v>
      </c>
      <c r="R162" s="13" t="s">
        <v>84</v>
      </c>
      <c r="S162" s="13" t="s">
        <v>199</v>
      </c>
      <c r="T162" s="13" t="s">
        <v>31</v>
      </c>
      <c r="U162" s="13" t="s">
        <v>349</v>
      </c>
      <c r="V162" s="13">
        <v>9.5</v>
      </c>
      <c r="W162" s="13">
        <v>9.5</v>
      </c>
      <c r="X162" s="13"/>
      <c r="Y162" s="13" t="s">
        <v>94</v>
      </c>
      <c r="Z162" s="13" t="s">
        <v>95</v>
      </c>
      <c r="AA162" s="13">
        <v>10</v>
      </c>
      <c r="AB162" s="13" t="s">
        <v>67</v>
      </c>
      <c r="AC162" s="13">
        <v>5</v>
      </c>
      <c r="AD162" s="13"/>
      <c r="AE162" s="13">
        <v>180</v>
      </c>
      <c r="AF162" s="13">
        <v>361</v>
      </c>
      <c r="AG162" s="13">
        <f t="shared" ref="AG162:AG164" si="27">J162*V162*AE162*AI162*0.1-J162*V162*210*AI162*0.1</f>
        <v>-57</v>
      </c>
      <c r="AH162" s="13">
        <v>2011</v>
      </c>
      <c r="AI162" s="13">
        <v>1</v>
      </c>
      <c r="AJ162" s="13"/>
      <c r="AK162" s="13"/>
      <c r="AL162" s="13" t="s">
        <v>545</v>
      </c>
      <c r="AM162" s="23" t="s">
        <v>30</v>
      </c>
      <c r="AN162" s="23" t="s">
        <v>213</v>
      </c>
      <c r="AO162" s="26" t="s">
        <v>385</v>
      </c>
      <c r="AP162" s="13" t="s">
        <v>202</v>
      </c>
      <c r="AQ162" s="13" t="s">
        <v>546</v>
      </c>
      <c r="AR162" s="13">
        <v>2011</v>
      </c>
      <c r="AS162" s="36" t="s">
        <v>547</v>
      </c>
      <c r="AT162" s="37"/>
      <c r="AU162" s="36"/>
      <c r="AV162" s="36"/>
      <c r="AW162" s="43" t="s">
        <v>548</v>
      </c>
      <c r="AX162" s="43"/>
      <c r="AY162" s="43"/>
      <c r="AZ162" s="43"/>
      <c r="BA162" s="43"/>
      <c r="BB162">
        <f t="shared" ref="BB162:BB164" si="28">J162*V162*210*AI162*0.1</f>
        <v>399</v>
      </c>
    </row>
    <row r="163" ht="78.9" customHeight="1" outlineLevel="3" spans="1:54">
      <c r="A163" s="13">
        <v>122</v>
      </c>
      <c r="B163" s="13" t="s">
        <v>27</v>
      </c>
      <c r="C163" s="13" t="s">
        <v>157</v>
      </c>
      <c r="D163" s="13" t="s">
        <v>116</v>
      </c>
      <c r="E163" s="13">
        <v>3076</v>
      </c>
      <c r="F163" s="13">
        <v>3076.72</v>
      </c>
      <c r="G163" s="13" t="s">
        <v>116</v>
      </c>
      <c r="H163" s="13">
        <v>2509.178</v>
      </c>
      <c r="I163" s="13">
        <v>2509.898</v>
      </c>
      <c r="J163" s="13">
        <f t="shared" si="26"/>
        <v>0.7199999999998</v>
      </c>
      <c r="K163" s="13">
        <v>111.70645662</v>
      </c>
      <c r="L163" s="13">
        <v>27.76989271</v>
      </c>
      <c r="M163" s="13">
        <v>111.70778727</v>
      </c>
      <c r="N163" s="13">
        <v>27.76383207</v>
      </c>
      <c r="O163" s="13" t="s">
        <v>270</v>
      </c>
      <c r="P163" s="13" t="s">
        <v>70</v>
      </c>
      <c r="Q163" s="13">
        <v>10</v>
      </c>
      <c r="R163" s="13" t="s">
        <v>84</v>
      </c>
      <c r="S163" s="13" t="s">
        <v>199</v>
      </c>
      <c r="T163" s="13" t="s">
        <v>31</v>
      </c>
      <c r="U163" s="13" t="s">
        <v>349</v>
      </c>
      <c r="V163" s="13">
        <v>10</v>
      </c>
      <c r="W163" s="13">
        <v>10</v>
      </c>
      <c r="X163" s="13"/>
      <c r="Y163" s="13" t="s">
        <v>94</v>
      </c>
      <c r="Z163" s="13" t="s">
        <v>95</v>
      </c>
      <c r="AA163" s="13">
        <v>10</v>
      </c>
      <c r="AB163" s="13" t="s">
        <v>67</v>
      </c>
      <c r="AC163" s="13">
        <v>5</v>
      </c>
      <c r="AD163" s="13"/>
      <c r="AE163" s="13">
        <v>180</v>
      </c>
      <c r="AF163" s="13">
        <v>136.8</v>
      </c>
      <c r="AG163" s="13">
        <f t="shared" si="27"/>
        <v>-21.599999999994</v>
      </c>
      <c r="AH163" s="13">
        <v>2011</v>
      </c>
      <c r="AI163" s="13">
        <v>1</v>
      </c>
      <c r="AJ163" s="13"/>
      <c r="AK163" s="13"/>
      <c r="AL163" s="13" t="s">
        <v>549</v>
      </c>
      <c r="AM163" s="23" t="s">
        <v>30</v>
      </c>
      <c r="AN163" s="23" t="s">
        <v>213</v>
      </c>
      <c r="AO163" s="26" t="s">
        <v>385</v>
      </c>
      <c r="AP163" s="13" t="s">
        <v>202</v>
      </c>
      <c r="AQ163" s="13" t="s">
        <v>550</v>
      </c>
      <c r="AR163" s="13">
        <v>2011</v>
      </c>
      <c r="AS163" s="37" t="s">
        <v>551</v>
      </c>
      <c r="AT163" s="36"/>
      <c r="AU163" s="36"/>
      <c r="AV163" s="36"/>
      <c r="AW163" s="43"/>
      <c r="AX163" s="43"/>
      <c r="AY163" s="43"/>
      <c r="AZ163" s="43"/>
      <c r="BA163" s="43"/>
      <c r="BB163">
        <f t="shared" si="28"/>
        <v>151.199999999958</v>
      </c>
    </row>
    <row r="164" ht="78.9" customHeight="1" outlineLevel="3" spans="1:54">
      <c r="A164" s="13">
        <v>123</v>
      </c>
      <c r="B164" s="13" t="s">
        <v>27</v>
      </c>
      <c r="C164" s="13" t="s">
        <v>157</v>
      </c>
      <c r="D164" s="13" t="s">
        <v>116</v>
      </c>
      <c r="E164" s="13">
        <v>3076.72</v>
      </c>
      <c r="F164" s="13">
        <v>3078.9</v>
      </c>
      <c r="G164" s="13" t="s">
        <v>116</v>
      </c>
      <c r="H164" s="13">
        <v>2510.032</v>
      </c>
      <c r="I164" s="13">
        <v>2512.212</v>
      </c>
      <c r="J164" s="13">
        <f t="shared" si="26"/>
        <v>2.18000000000029</v>
      </c>
      <c r="K164" s="13">
        <v>111.70778727</v>
      </c>
      <c r="L164" s="13">
        <v>27.76383207</v>
      </c>
      <c r="M164" s="13">
        <v>111.6999301</v>
      </c>
      <c r="N164" s="13">
        <v>27.74727478</v>
      </c>
      <c r="O164" s="13" t="s">
        <v>270</v>
      </c>
      <c r="P164" s="13" t="s">
        <v>70</v>
      </c>
      <c r="Q164" s="13">
        <v>10.5</v>
      </c>
      <c r="R164" s="13" t="s">
        <v>84</v>
      </c>
      <c r="S164" s="13" t="s">
        <v>199</v>
      </c>
      <c r="T164" s="13" t="s">
        <v>31</v>
      </c>
      <c r="U164" s="13" t="s">
        <v>349</v>
      </c>
      <c r="V164" s="13">
        <v>10.5</v>
      </c>
      <c r="W164" s="13">
        <v>10.5</v>
      </c>
      <c r="X164" s="13"/>
      <c r="Y164" s="13" t="s">
        <v>94</v>
      </c>
      <c r="Z164" s="13" t="s">
        <v>95</v>
      </c>
      <c r="AA164" s="13">
        <v>10</v>
      </c>
      <c r="AB164" s="13" t="s">
        <v>67</v>
      </c>
      <c r="AC164" s="13">
        <v>5</v>
      </c>
      <c r="AD164" s="13"/>
      <c r="AE164" s="13">
        <v>180</v>
      </c>
      <c r="AF164" s="13">
        <v>434.91</v>
      </c>
      <c r="AG164" s="13">
        <f t="shared" si="27"/>
        <v>-68.6700000000092</v>
      </c>
      <c r="AH164" s="13">
        <v>2011</v>
      </c>
      <c r="AI164" s="13">
        <v>1</v>
      </c>
      <c r="AJ164" s="13"/>
      <c r="AK164" s="13"/>
      <c r="AL164" s="13" t="s">
        <v>552</v>
      </c>
      <c r="AM164" s="23" t="s">
        <v>30</v>
      </c>
      <c r="AN164" s="23" t="s">
        <v>213</v>
      </c>
      <c r="AO164" s="26" t="s">
        <v>385</v>
      </c>
      <c r="AP164" s="13" t="s">
        <v>202</v>
      </c>
      <c r="AQ164" s="13" t="s">
        <v>553</v>
      </c>
      <c r="AR164" s="13">
        <v>2011</v>
      </c>
      <c r="AS164" s="37" t="s">
        <v>554</v>
      </c>
      <c r="AT164" s="36"/>
      <c r="AU164" s="36"/>
      <c r="AV164" s="36"/>
      <c r="AW164" s="43"/>
      <c r="AX164" s="43"/>
      <c r="AY164" s="43"/>
      <c r="AZ164" s="43"/>
      <c r="BA164" s="43"/>
      <c r="BB164">
        <f t="shared" si="28"/>
        <v>480.690000000064</v>
      </c>
    </row>
    <row r="165" ht="30" customHeight="1" outlineLevel="1" spans="1:53">
      <c r="A165" s="13"/>
      <c r="B165" s="15" t="s">
        <v>197</v>
      </c>
      <c r="C165" s="13"/>
      <c r="D165" s="13"/>
      <c r="E165" s="13"/>
      <c r="F165" s="13"/>
      <c r="G165" s="13"/>
      <c r="H165" s="13"/>
      <c r="I165" s="13"/>
      <c r="J165" s="13">
        <f>SUBTOTAL(9,J166:J167)</f>
        <v>2.23800000000006</v>
      </c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>
        <f>SUBTOTAL(9,AG166:AG167)</f>
        <v>379.872000000008</v>
      </c>
      <c r="AH165" s="13"/>
      <c r="AI165" s="13"/>
      <c r="AJ165" s="13"/>
      <c r="AK165" s="13"/>
      <c r="AL165" s="13"/>
      <c r="AM165" s="27"/>
      <c r="AN165" s="26"/>
      <c r="AO165" s="26"/>
      <c r="AP165" s="13"/>
      <c r="AQ165" s="13"/>
      <c r="AR165" s="13"/>
      <c r="AS165" s="36"/>
      <c r="AT165" s="36"/>
      <c r="AU165" s="36"/>
      <c r="AV165" s="36"/>
      <c r="AW165" s="43"/>
      <c r="AX165" s="43"/>
      <c r="AY165" s="43"/>
      <c r="AZ165" s="43"/>
      <c r="BA165" s="43"/>
    </row>
    <row r="166" ht="30" customHeight="1" outlineLevel="3" spans="1:53">
      <c r="A166" s="13">
        <v>124</v>
      </c>
      <c r="B166" s="13" t="s">
        <v>27</v>
      </c>
      <c r="C166" s="13" t="s">
        <v>157</v>
      </c>
      <c r="D166" s="13" t="s">
        <v>116</v>
      </c>
      <c r="E166" s="13">
        <v>3081</v>
      </c>
      <c r="F166" s="13">
        <v>3082</v>
      </c>
      <c r="G166" s="13" t="s">
        <v>116</v>
      </c>
      <c r="H166" s="13">
        <v>2514.312</v>
      </c>
      <c r="I166" s="13">
        <v>2515.312</v>
      </c>
      <c r="J166" s="13">
        <f t="shared" ref="J166:J172" si="29">F166-E166</f>
        <v>1</v>
      </c>
      <c r="K166" s="13">
        <v>111.68573718</v>
      </c>
      <c r="L166" s="13">
        <v>27.73451993</v>
      </c>
      <c r="M166" s="13">
        <v>111.67836647</v>
      </c>
      <c r="N166" s="13">
        <v>27.72832402</v>
      </c>
      <c r="O166" s="13" t="s">
        <v>555</v>
      </c>
      <c r="P166" s="13" t="s">
        <v>70</v>
      </c>
      <c r="Q166" s="13">
        <v>11.2</v>
      </c>
      <c r="R166" s="13" t="s">
        <v>84</v>
      </c>
      <c r="S166" s="13" t="s">
        <v>199</v>
      </c>
      <c r="T166" s="13" t="s">
        <v>31</v>
      </c>
      <c r="U166" s="13" t="s">
        <v>349</v>
      </c>
      <c r="V166" s="13">
        <v>11.2</v>
      </c>
      <c r="W166" s="13">
        <v>11.2</v>
      </c>
      <c r="X166" s="13"/>
      <c r="Y166" s="13" t="s">
        <v>94</v>
      </c>
      <c r="Z166" s="13" t="s">
        <v>95</v>
      </c>
      <c r="AA166" s="13">
        <v>10</v>
      </c>
      <c r="AB166" s="13" t="s">
        <v>67</v>
      </c>
      <c r="AC166" s="13">
        <v>5</v>
      </c>
      <c r="AD166" s="13"/>
      <c r="AE166" s="13">
        <v>180</v>
      </c>
      <c r="AF166" s="13">
        <v>151.19</v>
      </c>
      <c r="AG166" s="13">
        <f>J166*V166*AE166*AI166*0.1</f>
        <v>201.6</v>
      </c>
      <c r="AH166" s="13">
        <v>2011</v>
      </c>
      <c r="AI166" s="13">
        <v>1</v>
      </c>
      <c r="AJ166" s="13"/>
      <c r="AK166" s="13"/>
      <c r="AL166" s="13" t="s">
        <v>540</v>
      </c>
      <c r="AM166" s="23" t="s">
        <v>29</v>
      </c>
      <c r="AN166" s="26" t="s">
        <v>201</v>
      </c>
      <c r="AO166" s="26" t="s">
        <v>541</v>
      </c>
      <c r="AP166" s="13" t="s">
        <v>202</v>
      </c>
      <c r="AQ166" s="13" t="s">
        <v>556</v>
      </c>
      <c r="AR166" s="13">
        <v>2011</v>
      </c>
      <c r="AS166" s="36" t="s">
        <v>557</v>
      </c>
      <c r="AT166" s="36"/>
      <c r="AU166" s="36"/>
      <c r="AV166" s="36"/>
      <c r="AW166" s="43" t="s">
        <v>558</v>
      </c>
      <c r="AX166" s="43" t="s">
        <v>559</v>
      </c>
      <c r="AY166" s="43" t="s">
        <v>560</v>
      </c>
      <c r="AZ166" s="43" t="s">
        <v>561</v>
      </c>
      <c r="BA166" s="43"/>
    </row>
    <row r="167" s="2" customFormat="1" ht="30" customHeight="1" outlineLevel="3" spans="1:53">
      <c r="A167" s="13">
        <v>125</v>
      </c>
      <c r="B167" s="47" t="s">
        <v>27</v>
      </c>
      <c r="C167" s="47" t="s">
        <v>158</v>
      </c>
      <c r="D167" s="47" t="s">
        <v>159</v>
      </c>
      <c r="E167" s="47">
        <v>657.063</v>
      </c>
      <c r="F167" s="47">
        <v>658.301</v>
      </c>
      <c r="G167" s="47" t="s">
        <v>160</v>
      </c>
      <c r="H167" s="47">
        <v>62.71</v>
      </c>
      <c r="I167" s="47">
        <v>61.472</v>
      </c>
      <c r="J167" s="47">
        <f t="shared" si="29"/>
        <v>1.23800000000006</v>
      </c>
      <c r="K167" s="47">
        <v>111.32030833</v>
      </c>
      <c r="L167" s="47">
        <v>27.74475919</v>
      </c>
      <c r="M167" s="47">
        <v>111.31983049</v>
      </c>
      <c r="N167" s="47">
        <v>27.75577846</v>
      </c>
      <c r="O167" s="47" t="s">
        <v>286</v>
      </c>
      <c r="P167" s="47" t="s">
        <v>70</v>
      </c>
      <c r="Q167" s="47">
        <v>8</v>
      </c>
      <c r="R167" s="47" t="s">
        <v>84</v>
      </c>
      <c r="S167" s="47" t="s">
        <v>199</v>
      </c>
      <c r="T167" s="47" t="s">
        <v>31</v>
      </c>
      <c r="U167" s="47" t="s">
        <v>349</v>
      </c>
      <c r="V167" s="47">
        <v>8</v>
      </c>
      <c r="W167" s="47">
        <v>8</v>
      </c>
      <c r="X167" s="47"/>
      <c r="Y167" s="47" t="s">
        <v>94</v>
      </c>
      <c r="Z167" s="47" t="s">
        <v>95</v>
      </c>
      <c r="AA167" s="47">
        <v>10</v>
      </c>
      <c r="AB167" s="47" t="s">
        <v>67</v>
      </c>
      <c r="AC167" s="47">
        <v>5</v>
      </c>
      <c r="AD167" s="47"/>
      <c r="AE167" s="47">
        <v>180</v>
      </c>
      <c r="AF167" s="47">
        <v>188.18</v>
      </c>
      <c r="AG167" s="47">
        <f>J167*V167*AE167*AI167*0.1</f>
        <v>178.272000000008</v>
      </c>
      <c r="AH167" s="47">
        <v>2011</v>
      </c>
      <c r="AI167" s="47">
        <v>1</v>
      </c>
      <c r="AJ167" s="47"/>
      <c r="AK167" s="47"/>
      <c r="AL167" s="47"/>
      <c r="AM167" s="48" t="s">
        <v>29</v>
      </c>
      <c r="AN167" s="28" t="s">
        <v>276</v>
      </c>
      <c r="AO167" s="49" t="s">
        <v>276</v>
      </c>
      <c r="AP167" s="47" t="s">
        <v>202</v>
      </c>
      <c r="AQ167" s="47"/>
      <c r="AR167" s="47"/>
      <c r="AS167" s="50"/>
      <c r="AT167" s="50"/>
      <c r="AU167" s="50"/>
      <c r="AV167" s="50"/>
      <c r="AW167" s="51"/>
      <c r="AX167" s="51"/>
      <c r="AY167" s="51"/>
      <c r="AZ167" s="51"/>
      <c r="BA167" s="51"/>
    </row>
    <row r="168" ht="78.9" customHeight="1" outlineLevel="1" spans="1:53">
      <c r="A168" s="13"/>
      <c r="B168" s="15" t="s">
        <v>208</v>
      </c>
      <c r="C168" s="13"/>
      <c r="D168" s="13"/>
      <c r="E168" s="13"/>
      <c r="F168" s="13"/>
      <c r="G168" s="13"/>
      <c r="H168" s="13"/>
      <c r="I168" s="13"/>
      <c r="J168" s="13">
        <f>SUBTOTAL(9,J169:J172)</f>
        <v>12.125</v>
      </c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>
        <f>SUBTOTAL(9,AG169:AG172)</f>
        <v>-1023.8025</v>
      </c>
      <c r="AH168" s="13"/>
      <c r="AI168" s="13"/>
      <c r="AJ168" s="13"/>
      <c r="AK168" s="13"/>
      <c r="AL168" s="26"/>
      <c r="AM168" s="27"/>
      <c r="AN168" s="23"/>
      <c r="AO168" s="23"/>
      <c r="AP168" s="13"/>
      <c r="AQ168" s="13"/>
      <c r="AR168" s="13"/>
      <c r="AS168" s="37"/>
      <c r="AT168" s="36"/>
      <c r="AU168" s="36"/>
      <c r="AV168" s="36"/>
      <c r="AW168" s="43"/>
      <c r="AX168" s="43"/>
      <c r="AY168" s="43"/>
      <c r="AZ168" s="43"/>
      <c r="BA168" s="43"/>
    </row>
    <row r="169" ht="118.05" customHeight="1" outlineLevel="3" spans="1:54">
      <c r="A169" s="13">
        <v>126</v>
      </c>
      <c r="B169" s="13" t="s">
        <v>27</v>
      </c>
      <c r="C169" s="13" t="s">
        <v>155</v>
      </c>
      <c r="D169" s="13" t="s">
        <v>126</v>
      </c>
      <c r="E169" s="13">
        <v>2279</v>
      </c>
      <c r="F169" s="13">
        <v>2281</v>
      </c>
      <c r="G169" s="13" t="s">
        <v>156</v>
      </c>
      <c r="H169" s="13">
        <v>0.415</v>
      </c>
      <c r="I169" s="13">
        <v>2.415</v>
      </c>
      <c r="J169" s="13">
        <f t="shared" si="29"/>
        <v>2</v>
      </c>
      <c r="K169" s="13">
        <v>112.02975119</v>
      </c>
      <c r="L169" s="13">
        <v>27.63538674</v>
      </c>
      <c r="M169" s="13">
        <v>112.0456406</v>
      </c>
      <c r="N169" s="13">
        <v>27.62640469</v>
      </c>
      <c r="O169" s="13" t="s">
        <v>286</v>
      </c>
      <c r="P169" s="13" t="s">
        <v>64</v>
      </c>
      <c r="Q169" s="13">
        <v>22.5</v>
      </c>
      <c r="R169" s="13" t="s">
        <v>65</v>
      </c>
      <c r="S169" s="13" t="s">
        <v>199</v>
      </c>
      <c r="T169" s="13" t="s">
        <v>32</v>
      </c>
      <c r="U169" s="13" t="s">
        <v>200</v>
      </c>
      <c r="V169" s="13">
        <v>22.5</v>
      </c>
      <c r="W169" s="13">
        <v>22.5</v>
      </c>
      <c r="X169" s="13"/>
      <c r="Y169" s="13" t="s">
        <v>66</v>
      </c>
      <c r="Z169" s="13"/>
      <c r="AA169" s="13"/>
      <c r="AB169" s="13" t="s">
        <v>67</v>
      </c>
      <c r="AC169" s="13">
        <v>4</v>
      </c>
      <c r="AD169" s="13"/>
      <c r="AE169" s="13">
        <v>70</v>
      </c>
      <c r="AF169" s="13">
        <v>382.5</v>
      </c>
      <c r="AG169" s="13">
        <f>J169*V169*AE169*AK169*0.1*0.4</f>
        <v>126</v>
      </c>
      <c r="AH169" s="13">
        <v>2019</v>
      </c>
      <c r="AI169" s="13"/>
      <c r="AJ169" s="13"/>
      <c r="AK169" s="13">
        <v>1</v>
      </c>
      <c r="AL169" s="26" t="s">
        <v>562</v>
      </c>
      <c r="AM169" s="23" t="s">
        <v>30</v>
      </c>
      <c r="AN169" s="23" t="s">
        <v>213</v>
      </c>
      <c r="AO169" s="23" t="s">
        <v>563</v>
      </c>
      <c r="AP169" s="13" t="s">
        <v>202</v>
      </c>
      <c r="AQ169" s="13" t="s">
        <v>564</v>
      </c>
      <c r="AR169" s="13">
        <v>2018</v>
      </c>
      <c r="AS169" s="37" t="s">
        <v>565</v>
      </c>
      <c r="AT169" s="36" t="s">
        <v>566</v>
      </c>
      <c r="AU169" s="36"/>
      <c r="AV169" s="36"/>
      <c r="AW169" s="43"/>
      <c r="AX169" s="43"/>
      <c r="AY169" s="43"/>
      <c r="AZ169" s="43"/>
      <c r="BA169" s="43"/>
      <c r="BB169">
        <f>J169*V169*AE169*AK169*0.1*0.6</f>
        <v>189</v>
      </c>
    </row>
    <row r="170" ht="78.9" customHeight="1" outlineLevel="3" spans="1:54">
      <c r="A170" s="13">
        <v>127</v>
      </c>
      <c r="B170" s="13" t="s">
        <v>27</v>
      </c>
      <c r="C170" s="13" t="s">
        <v>567</v>
      </c>
      <c r="D170" s="13" t="s">
        <v>159</v>
      </c>
      <c r="E170" s="13">
        <v>625.5</v>
      </c>
      <c r="F170" s="13">
        <v>628.202</v>
      </c>
      <c r="G170" s="13" t="s">
        <v>568</v>
      </c>
      <c r="H170" s="13">
        <v>118.376</v>
      </c>
      <c r="I170" s="13">
        <v>121.078</v>
      </c>
      <c r="J170" s="13">
        <f t="shared" si="29"/>
        <v>2.702</v>
      </c>
      <c r="K170" s="13">
        <v>111.52327524</v>
      </c>
      <c r="L170" s="13">
        <v>27.63332816</v>
      </c>
      <c r="M170" s="13">
        <v>111.50944728</v>
      </c>
      <c r="N170" s="13">
        <v>27.6111559</v>
      </c>
      <c r="O170" s="13" t="s">
        <v>211</v>
      </c>
      <c r="P170" s="13" t="s">
        <v>70</v>
      </c>
      <c r="Q170" s="13">
        <v>12</v>
      </c>
      <c r="R170" s="13" t="s">
        <v>65</v>
      </c>
      <c r="S170" s="13" t="s">
        <v>199</v>
      </c>
      <c r="T170" s="13" t="s">
        <v>31</v>
      </c>
      <c r="U170" s="13" t="s">
        <v>569</v>
      </c>
      <c r="V170" s="13">
        <v>12</v>
      </c>
      <c r="W170" s="13">
        <v>12</v>
      </c>
      <c r="X170" s="13" t="s">
        <v>570</v>
      </c>
      <c r="Y170" s="13"/>
      <c r="Z170" s="13"/>
      <c r="AA170" s="13"/>
      <c r="AB170" s="13" t="s">
        <v>67</v>
      </c>
      <c r="AC170" s="13">
        <v>5</v>
      </c>
      <c r="AD170" s="13"/>
      <c r="AE170" s="13">
        <v>140</v>
      </c>
      <c r="AF170" s="13">
        <v>45.39</v>
      </c>
      <c r="AG170" s="13">
        <f t="shared" ref="AG170:AG172" si="30">J170*V170*AE170*AI170*0.1-J170*V170*215*AI170*0.1</f>
        <v>-243.18</v>
      </c>
      <c r="AH170" s="13">
        <v>2014</v>
      </c>
      <c r="AI170" s="13">
        <v>1</v>
      </c>
      <c r="AJ170" s="13"/>
      <c r="AK170" s="13"/>
      <c r="AL170" s="13" t="s">
        <v>571</v>
      </c>
      <c r="AM170" s="23" t="s">
        <v>30</v>
      </c>
      <c r="AN170" s="23" t="s">
        <v>213</v>
      </c>
      <c r="AO170" s="26" t="s">
        <v>572</v>
      </c>
      <c r="AP170" s="13" t="s">
        <v>202</v>
      </c>
      <c r="AQ170" s="13" t="s">
        <v>573</v>
      </c>
      <c r="AR170" s="13">
        <v>2014</v>
      </c>
      <c r="AS170" s="36" t="s">
        <v>574</v>
      </c>
      <c r="AT170" s="36"/>
      <c r="AU170" s="36"/>
      <c r="AV170" s="36"/>
      <c r="AW170" s="43" t="s">
        <v>575</v>
      </c>
      <c r="AX170" s="43" t="s">
        <v>576</v>
      </c>
      <c r="AY170" s="43" t="s">
        <v>577</v>
      </c>
      <c r="AZ170" s="43"/>
      <c r="BA170" s="43"/>
      <c r="BB170">
        <f t="shared" ref="BB170:BB172" si="31">J170*V170*215*AI170*0.1</f>
        <v>697.116</v>
      </c>
    </row>
    <row r="171" ht="78.9" customHeight="1" outlineLevel="3" spans="1:54">
      <c r="A171" s="13">
        <v>128</v>
      </c>
      <c r="B171" s="13" t="s">
        <v>27</v>
      </c>
      <c r="C171" s="13" t="s">
        <v>567</v>
      </c>
      <c r="D171" s="13" t="s">
        <v>159</v>
      </c>
      <c r="E171" s="13">
        <v>628.202</v>
      </c>
      <c r="F171" s="13">
        <v>632.5</v>
      </c>
      <c r="G171" s="13" t="s">
        <v>568</v>
      </c>
      <c r="H171" s="13">
        <v>121.078</v>
      </c>
      <c r="I171" s="13">
        <v>125.376</v>
      </c>
      <c r="J171" s="13">
        <f t="shared" si="29"/>
        <v>4.298</v>
      </c>
      <c r="K171" s="13">
        <v>111.50944728</v>
      </c>
      <c r="L171" s="13">
        <v>27.6111559</v>
      </c>
      <c r="M171" s="13">
        <v>111.47698672</v>
      </c>
      <c r="N171" s="13">
        <v>27.62821033</v>
      </c>
      <c r="O171" s="13" t="s">
        <v>211</v>
      </c>
      <c r="P171" s="13" t="s">
        <v>64</v>
      </c>
      <c r="Q171" s="13">
        <v>21</v>
      </c>
      <c r="R171" s="13" t="s">
        <v>65</v>
      </c>
      <c r="S171" s="13" t="s">
        <v>199</v>
      </c>
      <c r="T171" s="13" t="s">
        <v>31</v>
      </c>
      <c r="U171" s="13" t="s">
        <v>569</v>
      </c>
      <c r="V171" s="13">
        <v>21</v>
      </c>
      <c r="W171" s="13">
        <v>21</v>
      </c>
      <c r="X171" s="13" t="s">
        <v>570</v>
      </c>
      <c r="Y171" s="13"/>
      <c r="Z171" s="13"/>
      <c r="AA171" s="13"/>
      <c r="AB171" s="13" t="s">
        <v>67</v>
      </c>
      <c r="AC171" s="13">
        <v>5</v>
      </c>
      <c r="AD171" s="13"/>
      <c r="AE171" s="13">
        <v>140</v>
      </c>
      <c r="AF171" s="13">
        <v>1263.61</v>
      </c>
      <c r="AG171" s="13">
        <f t="shared" si="30"/>
        <v>-676.935</v>
      </c>
      <c r="AH171" s="13">
        <v>2014</v>
      </c>
      <c r="AI171" s="13">
        <v>1</v>
      </c>
      <c r="AJ171" s="13"/>
      <c r="AK171" s="13"/>
      <c r="AL171" s="13" t="s">
        <v>578</v>
      </c>
      <c r="AM171" s="23" t="s">
        <v>30</v>
      </c>
      <c r="AN171" s="23" t="s">
        <v>213</v>
      </c>
      <c r="AO171" s="26" t="s">
        <v>572</v>
      </c>
      <c r="AP171" s="13" t="s">
        <v>202</v>
      </c>
      <c r="AQ171" s="13" t="s">
        <v>579</v>
      </c>
      <c r="AR171" s="13">
        <v>2014</v>
      </c>
      <c r="AS171" s="36" t="s">
        <v>580</v>
      </c>
      <c r="AT171" s="36"/>
      <c r="AU171" s="36"/>
      <c r="AV171" s="36"/>
      <c r="AW171" s="43" t="s">
        <v>581</v>
      </c>
      <c r="AX171" s="43" t="s">
        <v>582</v>
      </c>
      <c r="AY171" s="43" t="s">
        <v>583</v>
      </c>
      <c r="AZ171" s="43" t="s">
        <v>584</v>
      </c>
      <c r="BA171" s="43" t="s">
        <v>585</v>
      </c>
      <c r="BB171">
        <f t="shared" si="31"/>
        <v>1940.547</v>
      </c>
    </row>
    <row r="172" ht="78.9" customHeight="1" outlineLevel="3" spans="1:54">
      <c r="A172" s="13">
        <v>129</v>
      </c>
      <c r="B172" s="13" t="s">
        <v>27</v>
      </c>
      <c r="C172" s="13" t="s">
        <v>567</v>
      </c>
      <c r="D172" s="13" t="s">
        <v>159</v>
      </c>
      <c r="E172" s="13">
        <v>632.5</v>
      </c>
      <c r="F172" s="13">
        <v>635.625</v>
      </c>
      <c r="G172" s="13" t="s">
        <v>568</v>
      </c>
      <c r="H172" s="13">
        <v>125.376</v>
      </c>
      <c r="I172" s="13">
        <v>128.501</v>
      </c>
      <c r="J172" s="13">
        <f t="shared" si="29"/>
        <v>3.125</v>
      </c>
      <c r="K172" s="13">
        <v>111.47698672</v>
      </c>
      <c r="L172" s="13">
        <v>27.62821033</v>
      </c>
      <c r="M172" s="13">
        <v>111.47574218</v>
      </c>
      <c r="N172" s="13">
        <v>27.65414193</v>
      </c>
      <c r="O172" s="13" t="s">
        <v>211</v>
      </c>
      <c r="P172" s="13" t="s">
        <v>64</v>
      </c>
      <c r="Q172" s="13">
        <v>21</v>
      </c>
      <c r="R172" s="13" t="s">
        <v>65</v>
      </c>
      <c r="S172" s="13" t="s">
        <v>199</v>
      </c>
      <c r="T172" s="13" t="s">
        <v>31</v>
      </c>
      <c r="U172" s="13" t="s">
        <v>586</v>
      </c>
      <c r="V172" s="13">
        <v>21</v>
      </c>
      <c r="W172" s="13">
        <v>21</v>
      </c>
      <c r="X172" s="13">
        <v>20</v>
      </c>
      <c r="Y172" s="13"/>
      <c r="Z172" s="13" t="s">
        <v>95</v>
      </c>
      <c r="AA172" s="13">
        <v>8</v>
      </c>
      <c r="AB172" s="13" t="s">
        <v>67</v>
      </c>
      <c r="AC172" s="13">
        <v>4</v>
      </c>
      <c r="AD172" s="13"/>
      <c r="AE172" s="13">
        <v>180</v>
      </c>
      <c r="AF172" s="13">
        <v>1181.25</v>
      </c>
      <c r="AG172" s="13">
        <f t="shared" si="30"/>
        <v>-229.6875</v>
      </c>
      <c r="AH172" s="13">
        <v>2014</v>
      </c>
      <c r="AI172" s="13">
        <v>1</v>
      </c>
      <c r="AJ172" s="13"/>
      <c r="AK172" s="13"/>
      <c r="AL172" s="13" t="s">
        <v>587</v>
      </c>
      <c r="AM172" s="23" t="s">
        <v>30</v>
      </c>
      <c r="AN172" s="23" t="s">
        <v>213</v>
      </c>
      <c r="AO172" s="26" t="s">
        <v>588</v>
      </c>
      <c r="AP172" s="13" t="s">
        <v>202</v>
      </c>
      <c r="AQ172" s="13" t="s">
        <v>589</v>
      </c>
      <c r="AR172" s="13">
        <v>2014</v>
      </c>
      <c r="AS172" s="36" t="s">
        <v>590</v>
      </c>
      <c r="AT172" s="36"/>
      <c r="AU172" s="36"/>
      <c r="AV172" s="36"/>
      <c r="AW172" s="43" t="s">
        <v>591</v>
      </c>
      <c r="AX172" s="43" t="s">
        <v>592</v>
      </c>
      <c r="AY172" s="43" t="s">
        <v>593</v>
      </c>
      <c r="AZ172" s="43" t="s">
        <v>594</v>
      </c>
      <c r="BA172" s="43" t="s">
        <v>595</v>
      </c>
      <c r="BB172">
        <f t="shared" si="31"/>
        <v>1410.9375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6:BB172" etc:filterBottomFollowUsedRange="0">
    <extLst/>
  </autoFilter>
  <mergeCells count="38">
    <mergeCell ref="A2:AO2"/>
    <mergeCell ref="D3:F3"/>
    <mergeCell ref="G3:I3"/>
    <mergeCell ref="K3:N3"/>
    <mergeCell ref="V3:AE3"/>
    <mergeCell ref="K4:L4"/>
    <mergeCell ref="M4:N4"/>
    <mergeCell ref="X4:AC4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3:J5"/>
    <mergeCell ref="O3:O5"/>
    <mergeCell ref="P3:P5"/>
    <mergeCell ref="Q3:Q5"/>
    <mergeCell ref="R3:R5"/>
    <mergeCell ref="V4:V5"/>
    <mergeCell ref="W4:W5"/>
    <mergeCell ref="AD4:AD5"/>
    <mergeCell ref="AE4:AE5"/>
    <mergeCell ref="AF3:AF5"/>
    <mergeCell ref="AG3:AG5"/>
    <mergeCell ref="AH3:AH5"/>
    <mergeCell ref="AI3:AI5"/>
    <mergeCell ref="AJ3:AJ5"/>
    <mergeCell ref="AK3:AK5"/>
    <mergeCell ref="AL3:AL5"/>
    <mergeCell ref="AM3:AM5"/>
    <mergeCell ref="AN3:AN5"/>
    <mergeCell ref="AO3:AO5"/>
    <mergeCell ref="AP4:AP5"/>
    <mergeCell ref="S3:U4"/>
  </mergeCells>
  <pageMargins left="0.196527777777778" right="0.196527777777778" top="0.432638888888889" bottom="0.432638888888889" header="0.298611111111111" footer="0.298611111111111"/>
  <pageSetup paperSize="8" scale="64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汇总表党委会</vt:lpstr>
      <vt:lpstr>汇总表（省中心）</vt:lpstr>
      <vt:lpstr>明细表</vt:lpstr>
      <vt:lpstr>明细表 (颜色标注)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刘永红</cp:lastModifiedBy>
  <dcterms:created xsi:type="dcterms:W3CDTF">2026-09-11T11:57:00Z</dcterms:created>
  <dcterms:modified xsi:type="dcterms:W3CDTF">2026-09-28T09:07:49Z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EA6E96575A694E6998AD74F98B61A771_13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