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925" activeTab="2"/>
  </bookViews>
  <sheets>
    <sheet name="汇总表" sheetId="5" r:id="rId1"/>
    <sheet name="大中修明细表" sheetId="9" r:id="rId2"/>
    <sheet name="预防养护明细表" sheetId="7" r:id="rId3"/>
  </sheets>
  <externalReferences>
    <externalReference r:id="rId4"/>
  </externalReferences>
  <definedNames>
    <definedName name="_xlnm._FilterDatabase" localSheetId="1" hidden="1">大中修明细表!$A$5:$EN$486</definedName>
    <definedName name="_xlnm._FilterDatabase" localSheetId="2" hidden="1">预防养护明细表!$A$6:$CA$19</definedName>
    <definedName name="_xlnm.Print_Area" localSheetId="0">汇总表!$A$1:$G$19</definedName>
    <definedName name="_xlnm.Print_Area" localSheetId="2">预防养护明细表!$A$1:$BS$18</definedName>
    <definedName name="_xlnm.Print_Titles" localSheetId="2">预防养护明细表!$2:$5</definedName>
    <definedName name="_xlnm.Print_Area" localSheetId="1">大中修明细表!$F$1:$CC$465</definedName>
    <definedName name="_xlnm.Print_Titles" localSheetId="1">大中修明细表!$2:$5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<sst xmlns="http://schemas.openxmlformats.org/spreadsheetml/2006/main" count="15027" uniqueCount="1816">
  <si>
    <t>附件2-1</t>
  </si>
  <si>
    <t>2025年普通国省道路面大中修及预防养护任务计划汇总表</t>
  </si>
  <si>
    <t>市州</t>
  </si>
  <si>
    <t>2025年大中修任务计划</t>
  </si>
  <si>
    <t>2025年预防养护任务计划</t>
  </si>
  <si>
    <t>备注</t>
  </si>
  <si>
    <t>小计</t>
  </si>
  <si>
    <t>大修（公里）</t>
  </si>
  <si>
    <t>中修（公里）</t>
  </si>
  <si>
    <t>2024年目标任务里程   （公里）</t>
  </si>
  <si>
    <t>其中已明确到明细项目任务里程（公里）</t>
  </si>
  <si>
    <t>合计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</si>
  <si>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</si>
  <si>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</si>
  <si>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</si>
  <si>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</si>
  <si>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</si>
  <si>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</si>
  <si>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</si>
  <si>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</si>
  <si>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</si>
  <si>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</si>
  <si>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</si>
  <si>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</si>
  <si>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</si>
  <si>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湘西州</t>
  </si>
  <si>
    <t>附件2-2</t>
  </si>
  <si>
    <t>2025年普通国省道路面大中修任务计划明细表</t>
  </si>
  <si>
    <t>序号</t>
  </si>
  <si>
    <t>县区</t>
  </si>
  <si>
    <t>行政区划代码</t>
  </si>
  <si>
    <t>实地埋设桩号</t>
  </si>
  <si>
    <t>12505km线路情况</t>
  </si>
  <si>
    <t>市州上报规模里程
（公里）</t>
  </si>
  <si>
    <t>里程
（公里）</t>
  </si>
  <si>
    <t>技术等级</t>
  </si>
  <si>
    <t>系统上报路面宽度（m）</t>
  </si>
  <si>
    <t>原路面宽度（m）</t>
  </si>
  <si>
    <t>年报路基宽度（m）</t>
  </si>
  <si>
    <t>工程分类</t>
  </si>
  <si>
    <t>原路面结构</t>
  </si>
  <si>
    <t>处置方案类型</t>
  </si>
  <si>
    <t>实施路面宽度（m）</t>
  </si>
  <si>
    <t>实施路面情况</t>
  </si>
  <si>
    <t>预防性养护措施</t>
  </si>
  <si>
    <t>补助标准单价
（元/m²）</t>
  </si>
  <si>
    <t>市州申请补助资金
（万元）</t>
  </si>
  <si>
    <t>折前部省补助资金
（万元）</t>
  </si>
  <si>
    <t>计划资金情况</t>
  </si>
  <si>
    <t>初审结论</t>
  </si>
  <si>
    <t>复核结论1208</t>
  </si>
  <si>
    <t>理由</t>
  </si>
  <si>
    <t>初审结论理由</t>
  </si>
  <si>
    <t>历年计划情况</t>
  </si>
  <si>
    <t>分析审核</t>
  </si>
  <si>
    <t>干线公路规划改造情况</t>
  </si>
  <si>
    <t>对应项目库12505线路情况</t>
  </si>
  <si>
    <t>路况评定情况</t>
  </si>
  <si>
    <t>报送状态</t>
  </si>
  <si>
    <t>排序用</t>
  </si>
  <si>
    <t>对接会情况核对</t>
  </si>
  <si>
    <t>对接会通过里程</t>
  </si>
  <si>
    <t>2025年第一批灾毁恢复重建计划</t>
  </si>
  <si>
    <t>市州对接会后新增及修改桩号备注</t>
  </si>
  <si>
    <t>市州对接会结果</t>
  </si>
  <si>
    <t>厅核备注</t>
  </si>
  <si>
    <t>历史计划核对情况</t>
  </si>
  <si>
    <t>系统匹配情况</t>
  </si>
  <si>
    <t>基础属性分析（中修路面宽度不能超过原路面宽度）</t>
  </si>
  <si>
    <t>建设规划项目重复情况核对</t>
  </si>
  <si>
    <t>路况检测情况</t>
  </si>
  <si>
    <t>路线
编码</t>
  </si>
  <si>
    <t>起点桩号</t>
  </si>
  <si>
    <t>终点桩号</t>
  </si>
  <si>
    <t>路面结构最低要求</t>
  </si>
  <si>
    <t>国省补
助资金
（万元）</t>
  </si>
  <si>
    <t>大修或建成年度</t>
  </si>
  <si>
    <t>大修折算系数</t>
  </si>
  <si>
    <t>中修年度</t>
  </si>
  <si>
    <t>中修折算系数</t>
  </si>
  <si>
    <t>补助标准单价（元/m²）</t>
  </si>
  <si>
    <t>国省补助资金（万元）</t>
  </si>
  <si>
    <t>折后国省补助资金（万元）</t>
  </si>
  <si>
    <t>地方自筹资金（万元）</t>
  </si>
  <si>
    <t>是否按干线公路管养</t>
  </si>
  <si>
    <t>是否重复路段</t>
  </si>
  <si>
    <t>是否已下过计划（10年内大修/5年内中修）</t>
  </si>
  <si>
    <t>年报大修或改建年度</t>
  </si>
  <si>
    <t>是否为城管路段</t>
  </si>
  <si>
    <t>是否为骨架网</t>
  </si>
  <si>
    <t>是否为连接线</t>
  </si>
  <si>
    <t>是否与“十四五”建设干线规划、“十三五”建成项目重复</t>
  </si>
  <si>
    <t>共线情况</t>
  </si>
  <si>
    <t>共线-路线编码</t>
  </si>
  <si>
    <t>共线-起点桩号</t>
  </si>
  <si>
    <t>共线-终点桩号</t>
  </si>
  <si>
    <t>路线编码</t>
  </si>
  <si>
    <t>总里程（KM）</t>
  </si>
  <si>
    <t>优</t>
  </si>
  <si>
    <t>良</t>
  </si>
  <si>
    <t>中</t>
  </si>
  <si>
    <t>次</t>
  </si>
  <si>
    <t>差</t>
  </si>
  <si>
    <t>无</t>
  </si>
  <si>
    <t>优+良</t>
  </si>
  <si>
    <t>年报修建年度</t>
  </si>
  <si>
    <t>年报改建年度</t>
  </si>
  <si>
    <t>年报技术等级</t>
  </si>
  <si>
    <r>
      <rPr>
        <b/>
        <sz val="9"/>
        <rFont val="宋体"/>
        <charset val="134"/>
      </rPr>
      <t>年报路面宽度（</t>
    </r>
    <r>
      <rPr>
        <b/>
        <sz val="9"/>
        <rFont val="Calibri"/>
        <charset val="134"/>
      </rPr>
      <t>m</t>
    </r>
    <r>
      <rPr>
        <b/>
        <sz val="9"/>
        <rFont val="宋体"/>
        <charset val="134"/>
      </rPr>
      <t>）</t>
    </r>
  </si>
  <si>
    <r>
      <rPr>
        <b/>
        <sz val="9"/>
        <rFont val="宋体"/>
        <charset val="134"/>
      </rPr>
      <t>年报路基宽度（</t>
    </r>
    <r>
      <rPr>
        <b/>
        <sz val="9"/>
        <rFont val="Calibri"/>
        <charset val="134"/>
      </rPr>
      <t>m</t>
    </r>
    <r>
      <rPr>
        <b/>
        <sz val="9"/>
        <rFont val="宋体"/>
        <charset val="134"/>
      </rPr>
      <t>）</t>
    </r>
  </si>
  <si>
    <t>年报路面类型</t>
  </si>
  <si>
    <t>十四五中期调规情况核对</t>
  </si>
  <si>
    <t>规划共线情况核对</t>
  </si>
  <si>
    <r>
      <rPr>
        <b/>
        <sz val="9"/>
        <rFont val="宋体"/>
        <charset val="134"/>
      </rPr>
      <t>总里程（</t>
    </r>
    <r>
      <rPr>
        <b/>
        <sz val="9"/>
        <rFont val="Calibri"/>
        <charset val="134"/>
      </rPr>
      <t>KM</t>
    </r>
    <r>
      <rPr>
        <b/>
        <sz val="9"/>
        <rFont val="宋体"/>
        <charset val="134"/>
      </rPr>
      <t>）</t>
    </r>
  </si>
  <si>
    <t>不连续实施优良等路</t>
  </si>
  <si>
    <t>连续实施优良等路</t>
  </si>
  <si>
    <t>无路况数据</t>
  </si>
  <si>
    <t>实地埋设</t>
  </si>
  <si>
    <t>实地埋设查找</t>
  </si>
  <si>
    <t>老桩号</t>
  </si>
  <si>
    <t>老桩号查找</t>
  </si>
  <si>
    <t>实施就地冷再生层厚度
（cm）</t>
  </si>
  <si>
    <t>旧路面处治方案</t>
  </si>
  <si>
    <t>基层结构</t>
  </si>
  <si>
    <t>基层厚度(cm)</t>
  </si>
  <si>
    <t>面层
结构</t>
  </si>
  <si>
    <t>面层厚度
(cm)</t>
  </si>
  <si>
    <t>2024.11.11 对接会</t>
  </si>
  <si>
    <t>弯沉</t>
  </si>
  <si>
    <t>新老桩号差不为零</t>
  </si>
  <si>
    <t>与三重一大比对分析改变情况</t>
  </si>
  <si>
    <t>实施路面宽度</t>
  </si>
  <si>
    <t>次差等路合计</t>
  </si>
  <si>
    <t>一</t>
  </si>
  <si>
    <t>长沙市汇总</t>
  </si>
  <si>
    <t>（一）</t>
  </si>
  <si>
    <t>大修小计</t>
  </si>
  <si>
    <t>宁乡市</t>
  </si>
  <si>
    <t>G234</t>
  </si>
  <si>
    <t>二级</t>
  </si>
  <si>
    <t>大修</t>
  </si>
  <si>
    <t>水泥砼</t>
  </si>
  <si>
    <t>多锤头碎石化后加铺（220）</t>
  </si>
  <si>
    <t>多锤头碎石化</t>
  </si>
  <si>
    <t>水稳</t>
  </si>
  <si>
    <t>改性沥青砼</t>
  </si>
  <si>
    <t>通过</t>
  </si>
  <si>
    <t>路况中等</t>
  </si>
  <si>
    <t>根据切块资金安排，量裂缝</t>
  </si>
  <si>
    <t>是</t>
  </si>
  <si>
    <t>否</t>
  </si>
  <si>
    <t>2013年大修（X103线0.000-11.404）；</t>
  </si>
  <si>
    <t>G234线2181.294-2192.570</t>
  </si>
  <si>
    <t>X103</t>
  </si>
  <si>
    <t>市公路建养中心</t>
  </si>
  <si>
    <t>2019年第1批预防性养护(G234线2181.293-2192.569)；</t>
  </si>
  <si>
    <t>水泥混凝土</t>
  </si>
  <si>
    <t>浏阳市</t>
  </si>
  <si>
    <t>G354</t>
  </si>
  <si>
    <t>S309</t>
  </si>
  <si>
    <t>沥青砼</t>
  </si>
  <si>
    <t>就地冷再生（水泥）后加铺</t>
  </si>
  <si>
    <t>核实弯沉</t>
  </si>
  <si>
    <t>无弯沉</t>
  </si>
  <si>
    <t>S309 43-45 大修 2011第2批</t>
  </si>
  <si>
    <t>G354线307.927-309.604</t>
  </si>
  <si>
    <t>省公路事务中心</t>
  </si>
  <si>
    <t>沥青混凝土</t>
  </si>
  <si>
    <t>中中次</t>
  </si>
  <si>
    <t>G354线309.604-312.302</t>
  </si>
  <si>
    <t>S202</t>
  </si>
  <si>
    <t>X118</t>
  </si>
  <si>
    <t>三级</t>
  </si>
  <si>
    <t>通行能力不足</t>
  </si>
  <si>
    <t>通过，通行能力不足，宽度按年报宽度。</t>
  </si>
  <si>
    <t>不通过</t>
  </si>
  <si>
    <t>路况较好</t>
  </si>
  <si>
    <t>支持通行能力不足，年报宽度</t>
  </si>
  <si>
    <t>接S202 150-151.528 大修 2023第2批</t>
  </si>
  <si>
    <t>（二）</t>
  </si>
  <si>
    <t>中修小计</t>
  </si>
  <si>
    <t>G106</t>
  </si>
  <si>
    <t>中修</t>
  </si>
  <si>
    <t>铣刨重铺</t>
  </si>
  <si>
    <t>铣刨4cm沥青砼面层</t>
  </si>
  <si>
    <t>多修补纵裂缝三年内中修计划，计划实际防窥24米</t>
  </si>
  <si>
    <t>接G106 1701.049-1701.262 中修 2022第1批</t>
  </si>
  <si>
    <t>G106 1726.2-1736.142 大修 2016第2批</t>
  </si>
  <si>
    <t>2016年大修（G106线1726.200-1736.142）；</t>
  </si>
  <si>
    <t>G106线1701.262-1705.354</t>
  </si>
  <si>
    <t>双向六车道22米</t>
  </si>
  <si>
    <t>G106线1705.354-1710.770</t>
  </si>
  <si>
    <t>老桩号2016年第二批大修G106(1726.523-1726.534)</t>
  </si>
  <si>
    <t>2016年第二批大修G106(1726.523-1726.534)</t>
  </si>
  <si>
    <t>望城区</t>
  </si>
  <si>
    <t>G240</t>
  </si>
  <si>
    <t>一级</t>
  </si>
  <si>
    <t>路况较差</t>
  </si>
  <si>
    <t>纵横较多，车辙。上行一车道修补一公里左右。</t>
  </si>
  <si>
    <t>G240线1666.902-1674.615</t>
  </si>
  <si>
    <t>S102</t>
  </si>
  <si>
    <t>总共6车道，2024年已下3.75，2025年下20.25。部分反射裂缝，纵横向裂缝较多，局部有修补，1677-1680中间一车道有修补（国检途径路段）路况中等</t>
  </si>
  <si>
    <t>跟省中心对接，只报一次只报一边</t>
  </si>
  <si>
    <t>接G240 1680-1680.515 中修 2024第5批</t>
  </si>
  <si>
    <t>G240线1674.615-1680.515</t>
  </si>
  <si>
    <t>十三五建成项目：G240望城高岭塘-丁字(G240线1674.618-1686.235)</t>
  </si>
  <si>
    <t>是否2024年第一批计划为迎国检</t>
  </si>
  <si>
    <t>修补裂缝坑槽</t>
  </si>
  <si>
    <t>S309 30-32 大修 2016第1批</t>
  </si>
  <si>
    <t>2016年大修（S309线30.000-32.000）；</t>
  </si>
  <si>
    <t>G354线294.982-295.221</t>
  </si>
  <si>
    <t>老桩号2016年第一批大修S309(30.018-30.239)</t>
  </si>
  <si>
    <t>2015第一批大修S309(30.018-30.239),2016年第一批大修S309(30.018-30.239)</t>
  </si>
  <si>
    <t>修补裂缝坑槽，后接2023年中修</t>
  </si>
  <si>
    <t>接G354 296-297 中修 2023第2批</t>
  </si>
  <si>
    <t>G354线295.221-297.209</t>
  </si>
  <si>
    <t>老桩号2016年第一批大修S309(30.239-31.018)</t>
  </si>
  <si>
    <t>2015第一批大修S309(30.239-31.018),2016年第一批大修S309(30.239-31.018)</t>
  </si>
  <si>
    <t>桩号拆散</t>
  </si>
  <si>
    <t>S204</t>
  </si>
  <si>
    <t>X036</t>
  </si>
  <si>
    <t>2018年大修（S204线87.500-89.410）；2014年大修（X036线22.300-24.150）；</t>
  </si>
  <si>
    <t>S204线87.361-88.983</t>
  </si>
  <si>
    <t>对接会后桩号由1段拆成3段</t>
  </si>
  <si>
    <t>对接会后拆分桩号，里程不变</t>
  </si>
  <si>
    <t>2018第一批大修X036线（22.166-22.471）</t>
  </si>
  <si>
    <t>2018年第1批大修(S204线87.500-89.410)；</t>
  </si>
  <si>
    <t>2018第一批大修X036线（22.471-22.976）</t>
  </si>
  <si>
    <t>浏阳中心现场实测宽度为14m，省厅任务计划对接会核实宽度为14m。</t>
  </si>
  <si>
    <t>2018第一批大修X036线（22.976-23.149）</t>
  </si>
  <si>
    <t>X016</t>
  </si>
  <si>
    <t>2018年大修（S204线87.500-89.410）；2015年大修（X016线0.000-3.000）；</t>
  </si>
  <si>
    <t>S204线88.983-89.362</t>
  </si>
  <si>
    <t>十四五规划项目：S204浏阳普迹至株洲官庄公路(S204线88.987-99.654)</t>
  </si>
  <si>
    <t>完全共线</t>
  </si>
  <si>
    <t>2018第一批大修S204（88.983-89.362）</t>
  </si>
  <si>
    <t>完全共线(S204线88.983-89.362)</t>
  </si>
  <si>
    <t>拟调出项目</t>
  </si>
  <si>
    <t>该项目为拟调出项目。</t>
  </si>
  <si>
    <t>S324</t>
  </si>
  <si>
    <t>反射裂缝</t>
  </si>
  <si>
    <t>X104</t>
  </si>
  <si>
    <t>二</t>
  </si>
  <si>
    <t>株洲市汇总</t>
  </si>
  <si>
    <t>醴陵市</t>
  </si>
  <si>
    <t>旧路病害处治后加铺</t>
  </si>
  <si>
    <t xml:space="preserve">多修补 </t>
  </si>
  <si>
    <t>查计划,已查</t>
  </si>
  <si>
    <t>G106 1767.181-1768 中修 2021第2批</t>
  </si>
  <si>
    <t>G106 1793.4-1794.219 中修 2021第2批
G106 1793.4-1793.5 大修 2013第3批
G106 1793.5-1794 大修 2013第1批
G106 1794-1794.345 大修 2016第1批
G106 1794-1794.345 大修 2013第3批</t>
  </si>
  <si>
    <t>2021年中修（G106线1767.181-1768.000）；2016年大修（G106线1793.500-1794.000）；</t>
  </si>
  <si>
    <t>G106线1765.783-1767.289</t>
  </si>
  <si>
    <t>查计划</t>
  </si>
  <si>
    <t>2021年第二批中修G106(1767.181-1768)</t>
  </si>
  <si>
    <t>2021年第2批中修(G106线1767.181-1768.000)；</t>
  </si>
  <si>
    <t>（多段不一致）</t>
  </si>
  <si>
    <t>攸县</t>
  </si>
  <si>
    <t>路况差</t>
  </si>
  <si>
    <t>2021年迎国评提前实施路段</t>
  </si>
  <si>
    <t>G106 1777.235-1781.177 中修 2022第1批</t>
  </si>
  <si>
    <t>G106 1803.47-1806.638 中修 2022第1批
G106 1806.638-1807.412 中修 2022第1批
G106 1807.412-1807.839 中修 2022第1批
G106 1803.651-1806 大修 2013第1批
G106 1806.5-1808.054 大修 2013第1批</t>
  </si>
  <si>
    <t>2013年大修（G106线1803.651-1806.000）；</t>
  </si>
  <si>
    <t>G106线1777.235-1781.177</t>
  </si>
  <si>
    <t>对接会不通过，核查计划，中心二上通过</t>
  </si>
  <si>
    <t>2022第一批中修G106(1779.235-1781.177),计划文备注2021年迎国检路段</t>
  </si>
  <si>
    <t>2022第一批中修G106(1779.235-1781.177)</t>
  </si>
  <si>
    <t>2018第一批中修G106（1805.47-1806.638），2013第一批大修G106（1805.47-1806）,2010大修G106（1806-1806.5）,2013第一批大修G106(1806.5-1807.412)</t>
  </si>
  <si>
    <t>2018年第1批预防性养护(G106线1774.522-1779.522)；2022年第1批中修(G106线1777.235-1780.403)；2022年第1批中修(G106线1780.403-1781.177)；</t>
  </si>
  <si>
    <t>路况一般</t>
  </si>
  <si>
    <t>接G106 1787-1789 中修 2022第4批</t>
  </si>
  <si>
    <t>G106 1813.509-1824.171 大修 2014第1批</t>
  </si>
  <si>
    <t>2014年大修（G106线1813.509-1824.171）；</t>
  </si>
  <si>
    <t>G106线1787.827-1792.829</t>
  </si>
  <si>
    <t>十四五规划项目：G106攸县网岭联和至槐塘(G106线1790.474-1800.462)</t>
  </si>
  <si>
    <t>连续实施</t>
  </si>
  <si>
    <t>连续实施1公里</t>
  </si>
  <si>
    <t>接G106 1792-1793 中修 2023第2批</t>
  </si>
  <si>
    <t>2018年中修（G106线1794.983-1798.151）；2014年大修（G106线1813.509-1824.171）；</t>
  </si>
  <si>
    <t>G106线1792.829-1796.712</t>
  </si>
  <si>
    <t>2018年第1批中修(G106线1794.983-1798.151)；</t>
  </si>
  <si>
    <t>连续实施0.5公里</t>
  </si>
  <si>
    <t>G106线1797.127-1800.539</t>
  </si>
  <si>
    <t>2019年第2批预防性养护(G106线1796.100-1801.100)；2018年第1批中修(G106线1794.983-1798.151)；</t>
  </si>
  <si>
    <t>连续实施0.49公里</t>
  </si>
  <si>
    <t>2019年第2批预防性养护(G106线1796.100-1801.100)；</t>
  </si>
  <si>
    <t>接G106 1805-1806 中修 2023第2批</t>
  </si>
  <si>
    <t>2014年大修（G106线1825.000-1837.152）；</t>
  </si>
  <si>
    <t>G106线1805.315-1808.764</t>
  </si>
  <si>
    <t>路况好</t>
  </si>
  <si>
    <t>G106线1809.031-1811.329</t>
  </si>
  <si>
    <t>接G106 1812-1813 大修 2020第1批</t>
  </si>
  <si>
    <t>G106线1811.329-1821.496</t>
  </si>
  <si>
    <t>炎陵县</t>
  </si>
  <si>
    <t>白加黑 中修改大修</t>
  </si>
  <si>
    <t>中修改大修通过</t>
  </si>
  <si>
    <t>接G106 1961-1963 中修 2021第2批</t>
  </si>
  <si>
    <t>G106 1990.57-1993.57 中修 2022第4批（已核）</t>
  </si>
  <si>
    <t>G106线1959.650-1970.498</t>
  </si>
  <si>
    <t>对接会不通过</t>
  </si>
  <si>
    <t>老桩号2022第二批中修G106(1990.57-1991.57)</t>
  </si>
  <si>
    <t>2022第二批中修G106(1990.57-1991.57)</t>
  </si>
  <si>
    <t>G106 1970.253-1970.498 中修 2020第1批</t>
  </si>
  <si>
    <t>2020年中修（G106线1970.253-1970.351）；</t>
  </si>
  <si>
    <t>2020第一批中修G106(1970.253-1970.489)</t>
  </si>
  <si>
    <t>2020年第1批中修(G106线1970.253-1970.351)；2020年第1批中修(G106线1970.351-1970.498)；</t>
  </si>
  <si>
    <t>G106 1970.498-1970.853 中修 2020第1批</t>
  </si>
  <si>
    <t>2020年中修（G106线1970.498-1970.853）；</t>
  </si>
  <si>
    <t>G106线1970.498-1990.093</t>
  </si>
  <si>
    <t>2020第一批中修G106(1970.498-1970.853)</t>
  </si>
  <si>
    <t>2020年第1批中修(G106线1970.498-1970.853)；</t>
  </si>
  <si>
    <t>茶陵县</t>
  </si>
  <si>
    <t>G322</t>
  </si>
  <si>
    <t>S320</t>
  </si>
  <si>
    <t>大块修补块状裂缝</t>
  </si>
  <si>
    <t>核实厅审核老桩号。</t>
  </si>
  <si>
    <t>G322线1091.432-1095.377</t>
  </si>
  <si>
    <t>老桩号2018第一批大修S320(9.568-15.568)</t>
  </si>
  <si>
    <t>2018第一批大修S320(9.568-15.568)</t>
  </si>
  <si>
    <t>大块修补裂缝</t>
  </si>
  <si>
    <t>S320 16-43 大修 2017第2批</t>
  </si>
  <si>
    <t>2017年大修（S320线16.000-43.000）；</t>
  </si>
  <si>
    <t>G322线1109.274-1111.421</t>
  </si>
  <si>
    <t>十四五规划项目：G322茶陵县巨田至马家桥公路(G322线1109.743-1113.434)</t>
  </si>
  <si>
    <t>老桩号2017第二批灾毁大修S320(27.623-29.623)</t>
  </si>
  <si>
    <t>2017第二批灾毁大修S320(27.623-29.623)</t>
  </si>
  <si>
    <t>裂缝修补</t>
  </si>
  <si>
    <t>G322线1114.222-1125.256</t>
  </si>
  <si>
    <t>老桩号2017第二批灾毁大修S320(35.579-40.579)</t>
  </si>
  <si>
    <t>2017第二批灾毁大修S320(35.579-40.579)</t>
  </si>
  <si>
    <t>C151</t>
  </si>
  <si>
    <t>部分路基有少量沉降，</t>
  </si>
  <si>
    <t>X068</t>
  </si>
  <si>
    <t>S205</t>
  </si>
  <si>
    <t>X064</t>
  </si>
  <si>
    <t>车辙网裂核实弯沉</t>
  </si>
  <si>
    <t>接S205 60-61 中修 2023第2批</t>
  </si>
  <si>
    <t>2015年大修（X064线1.000-6.000）；</t>
  </si>
  <si>
    <t>S205线60.568-61.646</t>
  </si>
  <si>
    <t>1965（多段不一致）</t>
  </si>
  <si>
    <t>天元区</t>
  </si>
  <si>
    <t>S325</t>
  </si>
  <si>
    <t>四级</t>
  </si>
  <si>
    <t>前方影像显示为沥青路面，少量裂缝，核实路面结构及弯沉、考虑中修</t>
  </si>
  <si>
    <t>对应老桩号2.261-3.393</t>
  </si>
  <si>
    <t>沥青</t>
  </si>
  <si>
    <t>罩面</t>
  </si>
  <si>
    <t>接G106 1955-1957 中修 2024第2批</t>
  </si>
  <si>
    <t>G106线1955.779-1959.650</t>
  </si>
  <si>
    <t>裂缝</t>
  </si>
  <si>
    <t>G106 1960.285-1961.285 中修 2020第2批</t>
  </si>
  <si>
    <t>2020年中修（G106线1960.285-1961.285）；2017年大修（G106线1986.000-1987.000）；</t>
  </si>
  <si>
    <t>2020年第2批中修(G106线1960.285-1961.285</t>
  </si>
  <si>
    <t>2020年第2批中修</t>
  </si>
  <si>
    <t>2020年第2批中修(G106线1960.285-1961.285)；</t>
  </si>
  <si>
    <t>接G106 1968-1969 中修 2022第1批</t>
  </si>
  <si>
    <t>G106 1997.266-1997.4 中修 2023第2批</t>
  </si>
  <si>
    <t>老桩号2020第一批中修G106(1997.4-1997.57)</t>
  </si>
  <si>
    <t>2020第一批中修G106(1997.4-1997.57)</t>
  </si>
  <si>
    <t>接G106 1983-1984 中修 2023第2批</t>
  </si>
  <si>
    <t>G106 2011-2012 中修 2016第1批</t>
  </si>
  <si>
    <t>X067</t>
  </si>
  <si>
    <t>少量裂缝，日常养护不及时</t>
  </si>
  <si>
    <t>接S204 387-388 中修 2023第2批</t>
  </si>
  <si>
    <t>2014年大修（X067线10.000-16.000）；</t>
  </si>
  <si>
    <t>渌口区</t>
  </si>
  <si>
    <t>S207</t>
  </si>
  <si>
    <t>拆分核减新增</t>
  </si>
  <si>
    <t>S207线90.345-91.209</t>
  </si>
  <si>
    <t>S211</t>
  </si>
  <si>
    <t>此路段年报路面宽度为10.5m，实际路面宽度为21m</t>
  </si>
  <si>
    <t>未启动前期</t>
  </si>
  <si>
    <t>新增</t>
  </si>
  <si>
    <t>历年计划</t>
  </si>
  <si>
    <t>S207线91.209-91.555</t>
  </si>
  <si>
    <t>此路段年报路面宽度为10.5m，实际路面宽度为21m。</t>
  </si>
  <si>
    <t>对接会后新增</t>
  </si>
  <si>
    <t>局部裂缝</t>
  </si>
  <si>
    <t>接S207 118-119 中修 2023第2批</t>
  </si>
  <si>
    <t>S207线119.067-119.810</t>
  </si>
  <si>
    <t>十四五规划项目：S207渌口区都塘湾至朱家垄公路(S207线91.555-129.291)</t>
  </si>
  <si>
    <t>与十四五规划项目：S207渌口区都塘湾至朱家垄公路共线，该项目为保留项目。</t>
  </si>
  <si>
    <t>完全共线(S207线115.022-120.879)</t>
  </si>
  <si>
    <t>保留项目</t>
  </si>
  <si>
    <t>裂缝局部坑槽块状裂缝</t>
  </si>
  <si>
    <t>接S207 135-138 中修 2022第4批</t>
  </si>
  <si>
    <t>S207线137.848-139.558</t>
  </si>
  <si>
    <t>S329</t>
  </si>
  <si>
    <t>少量裂缝交叉口坑槽</t>
  </si>
  <si>
    <t>接S329 4-6.153 中修 2023第2批</t>
  </si>
  <si>
    <t>十四五规划项目：S329醴陵老关至东富(S329线0.422-6.477)</t>
  </si>
  <si>
    <t>S313</t>
  </si>
  <si>
    <t>与十四五规划项目：S329醴陵老关至东富(S329线0.422-6.477)共线，该项目为保留项目。</t>
  </si>
  <si>
    <t>完全共线(S329线0.000-6.477)</t>
  </si>
  <si>
    <t>平整度差</t>
  </si>
  <si>
    <t>S329 51.01-58.29 中修 2020第2批</t>
  </si>
  <si>
    <t>2020年中修（S329线51.010-58.290）；</t>
  </si>
  <si>
    <t>2020第二批中修S329(58.287-59)</t>
  </si>
  <si>
    <t>2020年第2批中修(S329线51.010-58.290)；</t>
  </si>
  <si>
    <t>S333</t>
  </si>
  <si>
    <t>WZX</t>
  </si>
  <si>
    <t>S333 71-72 中修 2021第1批
S333 72-74 中修 2020第1批</t>
  </si>
  <si>
    <t>2021年中修（S333线71.000-72.000）；</t>
  </si>
  <si>
    <t>网朱线</t>
  </si>
  <si>
    <t>2021年第1批中修(S333线71.000-72.000)</t>
  </si>
  <si>
    <t>2021年第1批中修(S333线71.000-72.000)；</t>
  </si>
  <si>
    <t>S333 72-74 中修 2020第1批</t>
  </si>
  <si>
    <t>2020年第1批中修(S333线72.000-74.000)</t>
  </si>
  <si>
    <t>2020年第1批中修(S333线72.000-74.000)；</t>
  </si>
  <si>
    <t>S336</t>
  </si>
  <si>
    <t>S315</t>
  </si>
  <si>
    <t>网状裂缝块状裂缝</t>
  </si>
  <si>
    <t>接S336 63-64 中修 2023第2批</t>
  </si>
  <si>
    <t>接S315 82.904-84.904 中修 2023第2批0</t>
  </si>
  <si>
    <t>S336线61.211-72.698</t>
  </si>
  <si>
    <t>S563</t>
  </si>
  <si>
    <t>X065</t>
  </si>
  <si>
    <t>裂缝 无日常养护痕迹，连续实施0.302</t>
  </si>
  <si>
    <t>接S563 2-4 中修 2024第2批</t>
  </si>
  <si>
    <t>2015年大修（X065线1.484-8.577）；</t>
  </si>
  <si>
    <t>对接会不通过，中心二上通过</t>
  </si>
  <si>
    <t>三</t>
  </si>
  <si>
    <t>湘潭市汇总</t>
  </si>
  <si>
    <t>湘潭县</t>
  </si>
  <si>
    <t>S219</t>
  </si>
  <si>
    <t>X022</t>
  </si>
  <si>
    <t>通过，彭德怀故居公路。</t>
  </si>
  <si>
    <t>S219线49.978-50.929</t>
  </si>
  <si>
    <t>年报为沥青路面实际为水泥路面，申请按220元/平方米进行补助</t>
  </si>
  <si>
    <t>新老桩号长度不一致</t>
  </si>
  <si>
    <t>S219线50.929-51.548</t>
  </si>
  <si>
    <t>少量断板断角裂缝</t>
  </si>
  <si>
    <t>2018年中修（S219线52.000-65.000）；</t>
  </si>
  <si>
    <t>S219线51.548-52.549</t>
  </si>
  <si>
    <t>中心一上不通过，中心二上通过</t>
  </si>
  <si>
    <t>2018年第1批中修(S219线52.000-65.000)；</t>
  </si>
  <si>
    <t>湘乡市</t>
  </si>
  <si>
    <t>S222</t>
  </si>
  <si>
    <t>X044</t>
  </si>
  <si>
    <t>中等路</t>
  </si>
  <si>
    <t>刘接对接后通过</t>
  </si>
  <si>
    <t>2015年大修（X044线0.000-7.000）；</t>
  </si>
  <si>
    <t>S222线0.000-1.182</t>
  </si>
  <si>
    <t>X019</t>
  </si>
  <si>
    <t>少量断板</t>
  </si>
  <si>
    <t>接S325 38-42 大修 2024第2批</t>
  </si>
  <si>
    <t>年报为沥青，实际为水泥</t>
  </si>
  <si>
    <t>年报为沥青，实际为水泥，申请按220标准进行补助</t>
  </si>
  <si>
    <t>S327</t>
  </si>
  <si>
    <t>X043</t>
  </si>
  <si>
    <t>多锤头碎石化后加铺（190）</t>
  </si>
  <si>
    <t>多锤头碎石化后加铺</t>
  </si>
  <si>
    <t>ATB沥青碎石</t>
  </si>
  <si>
    <t>核查计划，不管影像，计划无重复就通过</t>
  </si>
  <si>
    <t>前方影像显示已实施</t>
  </si>
  <si>
    <t>接S327 182.564-184.431 大修 2022第1批</t>
  </si>
  <si>
    <t>对接会通过</t>
  </si>
  <si>
    <t>路况较好，两端沥青路面，连续实施0.064</t>
  </si>
  <si>
    <t>核对</t>
  </si>
  <si>
    <t>S328</t>
  </si>
  <si>
    <t>S311</t>
  </si>
  <si>
    <t>局部断板断角村落段</t>
  </si>
  <si>
    <t>S311 40-52.413 大修 2011第1批</t>
  </si>
  <si>
    <t>十四五规划项目：S328长韶娄洪门连接线(S328线35.013-48.386)</t>
  </si>
  <si>
    <t>完全共线(S328线35.013-48.370)</t>
  </si>
  <si>
    <t>与十四五规划项目：S328长韶娄洪门连接线(S328线35.013-48.386)共线，该项目为拟调出项目。</t>
  </si>
  <si>
    <t>S330</t>
  </si>
  <si>
    <t>Y216</t>
  </si>
  <si>
    <t>已调出规划</t>
  </si>
  <si>
    <t>跟刘姐对接</t>
  </si>
  <si>
    <t>S330线155.336-165.891</t>
  </si>
  <si>
    <t>十四五规划项目：S330湘潭市乌石至韶山红色旅游公路（乌石至六豆圫段）(S330线155.336-165.891)</t>
  </si>
  <si>
    <t>2019年第2批预防性养护(S330线155.162-165.717)；</t>
  </si>
  <si>
    <t>通过，接沥青路</t>
  </si>
  <si>
    <t>G107</t>
  </si>
  <si>
    <t>灾毁重建项目</t>
  </si>
  <si>
    <t>第二批灾毁重建项目</t>
  </si>
  <si>
    <t>G107 1679.592-1686 大修 2017第1批</t>
  </si>
  <si>
    <t>G107 1679.592-1686 大修 2017第1批
G107 1684-1686.525 大修 2018第1批
G107 1686.525-1687 大修 2018第1批
G107 1688-1690 大修 2018第1批
G107 1690-1691.107 大修 2018第1批</t>
  </si>
  <si>
    <t>G107 1706-1707 大修 2017第1批</t>
  </si>
  <si>
    <t>G107 1707.172-1708.102 大修 2020第2批
G107 1705.396-1708.102 大修 2011第2批</t>
  </si>
  <si>
    <t>G107 1718.5-1721.8 大修 2017第1批</t>
  </si>
  <si>
    <t>2020年第2批预防性养护(G107线1815.205-1821.000)；2018年第1批预防性养护(G107线1805.923-1812.932)；</t>
  </si>
  <si>
    <t>2012（多段不一致）</t>
  </si>
  <si>
    <t>X050</t>
  </si>
  <si>
    <t>老桩号，X050 5-3.265 大修 2022第1批 市备注：2022年大修计划42-42.265段0.265公里对应老桩号为X050线5-3.265数据错误，该路段为新建路段</t>
  </si>
  <si>
    <t>X050 5-3.265 大修 2022第1批</t>
  </si>
  <si>
    <t>2018年中修（S222线2.000-58.000）；</t>
  </si>
  <si>
    <t>S222线34.320-35.634</t>
  </si>
  <si>
    <t>对接会新增，核查计划，中心二上通过</t>
  </si>
  <si>
    <t>2018年第1批中修(S222线2.000-58.000)；</t>
  </si>
  <si>
    <t>S222线35.634-38.059</t>
  </si>
  <si>
    <t>接S222 38.08-38.51 中修 2020第1批</t>
  </si>
  <si>
    <t>S222线38.059-38.968</t>
  </si>
  <si>
    <t>对接会通过，核查计划，中心二上通过</t>
  </si>
  <si>
    <t>S222 38.08-38.51 中修 2020第1批</t>
  </si>
  <si>
    <t>2020年中修（S222线38.080-38.510）；</t>
  </si>
  <si>
    <t>2020第一批中修S222(38.08-38.51)</t>
  </si>
  <si>
    <t>2020年第1批中修(S222线38.080-38.510)；2018年第1批中修(S222线2.000-58.000)；</t>
  </si>
  <si>
    <t>四</t>
  </si>
  <si>
    <t>衡阳市汇总</t>
  </si>
  <si>
    <t>衡山县</t>
  </si>
  <si>
    <t>非双层板，少量反射裂缝</t>
  </si>
  <si>
    <t>非双层板</t>
  </si>
  <si>
    <t>G107 1821.285-1822 中修 2021第1批</t>
  </si>
  <si>
    <t>G107 1704.672-1706 大修 2020第2批</t>
  </si>
  <si>
    <t>2021年中修（G107线1821.285-1822.000）；2015年大修（G107线1727.924-1731.000）；</t>
  </si>
  <si>
    <t>G107线1821.252-1824.327</t>
  </si>
  <si>
    <t>是否双层板，核查</t>
  </si>
  <si>
    <t>2021第一批中修G107(1821.285-1822)</t>
  </si>
  <si>
    <t>2021第一批中修G107（1727.924-1728.606），2015第一批大修G107（1727.924-1728.672）</t>
  </si>
  <si>
    <t>2021年第1批中修(G107线1821.285-1822.000)；</t>
  </si>
  <si>
    <t>G107 1822-1824.33 中修 2021第2批</t>
  </si>
  <si>
    <t>G107 1690-1691.107 大修 2018第1批</t>
  </si>
  <si>
    <t>2021年中修（G107线1822.000-1824.330）；2015年大修（G107线1727.924-1731.000）；</t>
  </si>
  <si>
    <t>2021第二批中修G107(1822-1823)</t>
  </si>
  <si>
    <t>2015第一批大修G107（1728.672-1729.672），2021第二批中修G107（1728.672-1729.672）</t>
  </si>
  <si>
    <t>2021年第2批中修(G107线1822.000-1824.330)；</t>
  </si>
  <si>
    <t>G107 1839-1842.8 中修 2020第2批</t>
  </si>
  <si>
    <t>G107 1695-1696 大修 2017第1批</t>
  </si>
  <si>
    <t>2020年中修（G107线1839.000-1842.800）；</t>
  </si>
  <si>
    <t>G107线1837.469-1842.792</t>
  </si>
  <si>
    <t>2020第二批中修G107(1839-1842.8)</t>
  </si>
  <si>
    <t>2020第二批中修G107（1745.8-1749.6）</t>
  </si>
  <si>
    <t>2020年第2批中修(G107线1839.000-1842.800)；</t>
  </si>
  <si>
    <t>珠晖区</t>
  </si>
  <si>
    <t>白加黑，反射裂缝较多</t>
  </si>
  <si>
    <t>待市州核实方案，双层板？</t>
  </si>
  <si>
    <t>G107 1696-1696.883 大修 2018第1批</t>
  </si>
  <si>
    <t>2019年大修（G107线1896.808-1899.223）；</t>
  </si>
  <si>
    <t>G107线1897.004-1897.150</t>
  </si>
  <si>
    <t>十四五规划项目：G107珠晖区五马归槽至向阳桥(G107线1897.007-1913.772)</t>
  </si>
  <si>
    <t>系统有误！对应调整前路线G107(1805.457-1805.603),最近一次大修年度：2009年；折扣系数：1,折后国省补助资金：50.224万元。</t>
  </si>
  <si>
    <t>2019年第1批大修(G107线1896.808-1899.223)；2018年第1批大修(G107线1896.808-1899.223)；</t>
  </si>
  <si>
    <t>完全共线(G107线1897.004-1913.801)</t>
  </si>
  <si>
    <t>与十四五规划项目：G107珠晖区五马归槽至向阳桥(G107线1897.007-1913.772)共线，该项目为拟调出项目。</t>
  </si>
  <si>
    <t>G107线1897.150-1897.834</t>
  </si>
  <si>
    <t>系统有误！对应调整前路线G107（1805.603-1805.763）；最近一次大修年度：2009年；折扣系数：1；折后国省补助资金41.28万元。</t>
  </si>
  <si>
    <t xml:space="preserve">待市州核实方案，双层板？，桩号到1989.484 </t>
  </si>
  <si>
    <t>接G107 1806.54-1811.056 大修 2022第1批</t>
  </si>
  <si>
    <t>系统有误！对应调整前路线G107(1805.763-1806.937),最近一次大修年度：2009年；折扣系数：1,折后国省补助资金：302.892万元。</t>
  </si>
  <si>
    <t>1988（多段不一致）</t>
  </si>
  <si>
    <t>2011（多段不一致）</t>
  </si>
  <si>
    <t>白加黑，反射裂缝有修补</t>
  </si>
  <si>
    <t>2019年大修（G107线1905.030-1907.076）；</t>
  </si>
  <si>
    <t>G107线1904.849-1906.819</t>
  </si>
  <si>
    <t>系统有误！对应调整前路线G107(1814.9-1815.272),最近一次大修年度：2010年；折扣系数：1,折后国省补助资金：95.976万元。</t>
  </si>
  <si>
    <t>2020第三批预防性养护G107（1814.9-1815.272）</t>
  </si>
  <si>
    <t>2019年第1批大修(G107线1905.030-1907.076)；2018年第1批大修(G107线1905.030-1907.076)；</t>
  </si>
  <si>
    <t>G107 1906.862-1908.822 预防性养护 2020第3批</t>
  </si>
  <si>
    <t>2019年大修（G107线1907.076-1908.000）；</t>
  </si>
  <si>
    <t>G107线1906.819-1908.822</t>
  </si>
  <si>
    <t>系统有误！对应调整前路线G107(1815.272-无)（较原里程长416m，12505km线路无原桩号对应）,最近一次大修年度：2010年；折扣系数：1,折后国省补助资金：516.774万元。</t>
  </si>
  <si>
    <t>2020第三批预防性养护G107(1906.862-1908.822)</t>
  </si>
  <si>
    <t>2020年第3批预防性养护(G107线1906.862-1908.822)</t>
  </si>
  <si>
    <t>衡阳县</t>
  </si>
  <si>
    <t>S210</t>
  </si>
  <si>
    <t>纵缝较多，部分破碎板</t>
  </si>
  <si>
    <t>对接会后新增，中心二上通过</t>
  </si>
  <si>
    <t>2019年第2批预防性养护(G234线2343.153-2369.622)；</t>
  </si>
  <si>
    <t>祁东县</t>
  </si>
  <si>
    <t>G356</t>
  </si>
  <si>
    <t>S317</t>
  </si>
  <si>
    <t>路面较窄建议路面改善</t>
  </si>
  <si>
    <t>G356线1256.619-1260.708</t>
  </si>
  <si>
    <t>十四五规划项目：S227祁阳县龚家坪-长虹公路(G356线1239.573-1269.759)</t>
  </si>
  <si>
    <t>2019年第2批预防性养护(G356线1239.551-1284.090)；</t>
  </si>
  <si>
    <t>2023年报存在错误，经现场核实该段实际路面宽度为6米</t>
  </si>
  <si>
    <t>新增，断板裂缝</t>
  </si>
  <si>
    <t>不通过，路况较好，待市确定是否路面改善</t>
  </si>
  <si>
    <t>接G356 1268-1270 大修 2021第2批</t>
  </si>
  <si>
    <t>G356线1260.708-1270.000</t>
  </si>
  <si>
    <t>S240</t>
  </si>
  <si>
    <t>X089</t>
  </si>
  <si>
    <t>老桩号未重复进一步核实，核实无误</t>
  </si>
  <si>
    <t>2019年第2批预防性养护(S240线298.067-366.856)；2019年第2批预防性养护(S240线298.067-366.856)；2019年第2批预防性养护(S240线298.067-366.856)；</t>
  </si>
  <si>
    <t/>
  </si>
  <si>
    <t>对接会新增？</t>
  </si>
  <si>
    <t>接S240 322.6-324.1 大修 2022第1批</t>
  </si>
  <si>
    <t>2014年竣工</t>
  </si>
  <si>
    <t>新增裂缝</t>
  </si>
  <si>
    <t>S240 327-327.1 大修 2024第2批</t>
  </si>
  <si>
    <t>S331</t>
  </si>
  <si>
    <t>X033</t>
  </si>
  <si>
    <t>2024年旅发大会</t>
  </si>
  <si>
    <t>？系统未报市反馈需增加会上无结论</t>
  </si>
  <si>
    <t>6.00（多段不一致）</t>
  </si>
  <si>
    <t>衡东县</t>
  </si>
  <si>
    <t>反射裂缝疑似白加黑</t>
  </si>
  <si>
    <t>S336线132.180-133.342</t>
  </si>
  <si>
    <t>核实高速？</t>
  </si>
  <si>
    <t>提交移交协议做中修，裂缝断板</t>
  </si>
  <si>
    <t>待与刘姐确认</t>
  </si>
  <si>
    <t>提交移交协议做中修</t>
  </si>
  <si>
    <t>S336线138.082-138.453</t>
  </si>
  <si>
    <t>2019年第2批预防性养护(S336线138.220-146.080)；</t>
  </si>
  <si>
    <t>耒阳市</t>
  </si>
  <si>
    <t>车辙修补裂缝较多</t>
  </si>
  <si>
    <t>G107 1849.621-1850.851 大修 2018第1批
G107 1850-1852 大修 2017第1批</t>
  </si>
  <si>
    <t>2017年大修（G107线1850.000-1852.000）；</t>
  </si>
  <si>
    <t>G107线1940.668-1941.901</t>
  </si>
  <si>
    <t>十四五规划项目：G107耒阳绕城公路(G107线1942.278-1964.914)</t>
  </si>
  <si>
    <t>核实</t>
  </si>
  <si>
    <t>老桩号2017年第一批大修G107（1850-1852），2015灾毁大修G107（1852-1852.1）</t>
  </si>
  <si>
    <t>2017年第一批大修G107（1850-1852），2015灾毁大修G107（1852-1852.1）</t>
  </si>
  <si>
    <t>2018年第1批预防性养护(G107线1937.458-1945.572)；</t>
  </si>
  <si>
    <t>横向裂缝修补车辙</t>
  </si>
  <si>
    <t>接G107 1948.9-1952.567 大修 2020第1批</t>
  </si>
  <si>
    <t>G107 1856-1868 大修 2013第1批</t>
  </si>
  <si>
    <t>2018年大修（G107线1945.700-1946.970）；2013年大修（G107线1856.000-1868.000）；</t>
  </si>
  <si>
    <t>G107线1944.797-1945.718</t>
  </si>
  <si>
    <t>老桩号2015灾毁大修G107（1853.1-1856）</t>
  </si>
  <si>
    <t>2015灾毁大修G107（1853.1-1856）</t>
  </si>
  <si>
    <t>2018年第1批大修(G107线1945.700-1946.970)；2018年第1批预防性养护(G107线1937.458-1945.572)；</t>
  </si>
  <si>
    <t>车辙修补</t>
  </si>
  <si>
    <t>G107线1979.206-1980.715</t>
  </si>
  <si>
    <t>常宁市</t>
  </si>
  <si>
    <t>市州自己做弯沉，根据弯沉确定大中修。待与刘姐确认</t>
  </si>
  <si>
    <t>1124-1125 优等路</t>
  </si>
  <si>
    <t>接G356 1126-1127 中修 2024第2批</t>
  </si>
  <si>
    <t>接S320 182.133-183.133 中修 2024第2批</t>
  </si>
  <si>
    <t>G356线1116.130-1133.584</t>
  </si>
  <si>
    <t>十四五规划项目：G356常宁宜阳至荫田(G356线1113.361-1135.699)</t>
  </si>
  <si>
    <t>与十四五规划项目：G356常宁宜阳至荫田(G356线1113.361-1135.699)共线，该项目为局部调整项目。</t>
  </si>
  <si>
    <t>老桩号2018第一批大修S320(177.133-177.732)</t>
  </si>
  <si>
    <t>2018第一批大修S320(177.133-177.732),2017年第一批大修S320(177.732-182),2015灾毁大修S320(180-182.133)</t>
  </si>
  <si>
    <t>完全共线(G356线1113.354-1142.129)</t>
  </si>
  <si>
    <t>局部调整项目</t>
  </si>
  <si>
    <t>S320 220-222 大修 2011第2批</t>
  </si>
  <si>
    <t>G356线1156.477-1164.867</t>
  </si>
  <si>
    <t>十三五建成项目：G356常宁宜阳-柏树下(G356线1142.530-1164.867)</t>
  </si>
  <si>
    <t>完全共线(G356线1164.867-1165.854)</t>
  </si>
  <si>
    <t>/</t>
  </si>
  <si>
    <t>与十三五建成项目：G356常宁宜阳-柏树下(G356线1142.530-1164.867)共线，该项目为局部调整项目。</t>
  </si>
  <si>
    <t>S214</t>
  </si>
  <si>
    <t>修补多</t>
  </si>
  <si>
    <t>接S222 262-263 中修 2024第5批</t>
  </si>
  <si>
    <t>S222线260.171-262.696</t>
  </si>
  <si>
    <t>计划系统没及时更新年报基础数据，实际路基路面12米。</t>
  </si>
  <si>
    <t>2018（多段不一致）</t>
  </si>
  <si>
    <t>30.00（多段不一致）</t>
  </si>
  <si>
    <t>33.00（多段不一致）</t>
  </si>
  <si>
    <t>否（多段不一致）</t>
  </si>
  <si>
    <t>接S222 264-265 中修 2023第2批</t>
  </si>
  <si>
    <t>S222线260.171-268.195</t>
  </si>
  <si>
    <t>路况一般，成线实施</t>
  </si>
  <si>
    <t>接S222 264-265 中修 2023第2批
接S222 267-268.195 中修 2023第2批</t>
  </si>
  <si>
    <t>纵向裂缝较多块状裂缝</t>
  </si>
  <si>
    <t>接S336 156.057-157 中修 2021第2批</t>
  </si>
  <si>
    <t>2013年大修（S315线169.500-175.264）；</t>
  </si>
  <si>
    <t>S336线156.155-158.274</t>
  </si>
  <si>
    <t>老桩号2015灾毁大修S315(174.42-175.694)</t>
  </si>
  <si>
    <t>2015灾毁大修S315(174.42-175.694)</t>
  </si>
  <si>
    <t>S336 158.274-158.402 大修 2021第2批</t>
  </si>
  <si>
    <t>2021年大修（S336线158.274-158.402）；</t>
  </si>
  <si>
    <t>S336线158.274-158.402</t>
  </si>
  <si>
    <t>2021第二批大修S336(158.274-158.402)</t>
  </si>
  <si>
    <t>2015灾毁大修S315(175.694-175.822)</t>
  </si>
  <si>
    <t>2019年第2批预防性养护(S336线158.274-163.214)；2021年第2批大修(S336线158.274-158.402)；</t>
  </si>
  <si>
    <t>11.00（多段不一致）</t>
  </si>
  <si>
    <t>提交移交协议做中修，修补较多裂缝疑似建议中修</t>
  </si>
  <si>
    <t>核实是否城管路段，如移交城管可中修,待与刘姐确认</t>
  </si>
  <si>
    <t>S336线135.940-138.082</t>
  </si>
  <si>
    <t>改为中修</t>
  </si>
  <si>
    <t>提交移交协议做中修，局部修补建议中修核实弯沉</t>
  </si>
  <si>
    <t>如移交城管可中修 待与刘姐确认</t>
  </si>
  <si>
    <t>接S336 146.08-147 中修 2024第2批</t>
  </si>
  <si>
    <t>接S315 165.918-169.418 中修 2022第4批</t>
  </si>
  <si>
    <t>S336线146.080-151.641</t>
  </si>
  <si>
    <t>2018年第1批预防性养护(S336线146.312-148.312)；</t>
  </si>
  <si>
    <t>根据切块资金安排，新增建议中修。</t>
  </si>
  <si>
    <t>S336 248-249 中修 2022第1批</t>
  </si>
  <si>
    <t>2013年大修（S315线262.604-265.724）；</t>
  </si>
  <si>
    <t>S336线245.544-249.339</t>
  </si>
  <si>
    <t>2020年第2批预防性养护(S336线245.544-249.339)；</t>
  </si>
  <si>
    <t>S569</t>
  </si>
  <si>
    <t>根据且块资金安排</t>
  </si>
  <si>
    <t>接S569 2.566-7 中修 2022第1批</t>
  </si>
  <si>
    <t>对接会备注路况好</t>
  </si>
  <si>
    <t>五</t>
  </si>
  <si>
    <t>邵阳市汇总</t>
  </si>
  <si>
    <t>邵阳县</t>
  </si>
  <si>
    <t>G207</t>
  </si>
  <si>
    <t>局部裂缝断板，老桩号与计划重复已核，剩余路段根据资金安排</t>
  </si>
  <si>
    <t>已核实老桩号</t>
  </si>
  <si>
    <t>G207 2639.354-2635.1 大修 2021第1批</t>
  </si>
  <si>
    <t>G207线3195.441-3212.332</t>
  </si>
  <si>
    <t>对接会后修改老桩号</t>
  </si>
  <si>
    <t>纵向裂缝局部断板局部修补</t>
  </si>
  <si>
    <t>接G207 3210-3214.946 大修 2022第1批</t>
  </si>
  <si>
    <t>2014年大修（G207线2648.300-2652.200）；</t>
  </si>
  <si>
    <t>核实是否全线为沥青</t>
  </si>
  <si>
    <t>隆回县</t>
  </si>
  <si>
    <t>X038</t>
  </si>
  <si>
    <t>连续实施0.204</t>
  </si>
  <si>
    <t>接S240 171.444-171.796 大修 2020第3批</t>
  </si>
  <si>
    <t>2020年第3批预防性养护(S240线171.796-174.796)；</t>
  </si>
  <si>
    <t>连续实施0.042</t>
  </si>
  <si>
    <t>S240线172.407-173.042</t>
  </si>
  <si>
    <t>连续实施2.025</t>
  </si>
  <si>
    <t>2013年大修（X038线26.000-28.500）；</t>
  </si>
  <si>
    <t>S240线173.042-173.942</t>
  </si>
  <si>
    <t>连续实施0.869</t>
  </si>
  <si>
    <t>2019年第1批预防性养护(S240线178.604-180.604)；2019年第2批预防性养护(S240线178.604-180.604)；</t>
  </si>
  <si>
    <t>裂缝断板，根据资金安排成线实施</t>
  </si>
  <si>
    <t>2014年大修（X038线10.000-16.000）；</t>
  </si>
  <si>
    <t>2002（多段不一致）</t>
  </si>
  <si>
    <t>新宁县</t>
  </si>
  <si>
    <t>S341</t>
  </si>
  <si>
    <t>S218</t>
  </si>
  <si>
    <t>不通过，路况较好</t>
  </si>
  <si>
    <t>洞口县</t>
  </si>
  <si>
    <t>G241</t>
  </si>
  <si>
    <t>多纵向裂缝有横缝</t>
  </si>
  <si>
    <t>核查裂分原因，核查弯沉</t>
  </si>
  <si>
    <t>G241线2471.238-2474.701</t>
  </si>
  <si>
    <t>十三五建成项目：G320洞口县城－江口(G241线2469.907-2496.628)</t>
  </si>
  <si>
    <t>G320</t>
  </si>
  <si>
    <t>裂缝多</t>
  </si>
  <si>
    <t>G241线2474.701-2475.072</t>
  </si>
  <si>
    <t>G241线2475.072-2478.996</t>
  </si>
  <si>
    <t>G241线2478.996-2482.673</t>
  </si>
  <si>
    <t>G241线2482.673-2488.345</t>
  </si>
  <si>
    <t>2013年大修（G320线1479.000-1481.000）；</t>
  </si>
  <si>
    <t>G241线2488.345-2488.445</t>
  </si>
  <si>
    <t>G241线2488.445-2492.488</t>
  </si>
  <si>
    <t>G241线2492.488-2496.696</t>
  </si>
  <si>
    <t>G241线2496.696-2499.587</t>
  </si>
  <si>
    <t>S322</t>
  </si>
  <si>
    <t>S312</t>
  </si>
  <si>
    <t>四级公路</t>
  </si>
  <si>
    <t>中等路应补未补</t>
  </si>
  <si>
    <t>2019第二批灾毁大修S322（119-119.375）</t>
  </si>
  <si>
    <t xml:space="preserve">中等路应补未补 老桩号S312 207.096-210.096 中修 2021第2批 </t>
  </si>
  <si>
    <t>S312 207.096-210.096 中修 2021第2批</t>
  </si>
  <si>
    <t xml:space="preserve">老桩号S312线207.096-210.096 2021第2批 中修 </t>
  </si>
  <si>
    <t>老桩号S312线207.096-210.096 2021第2批 中修</t>
  </si>
  <si>
    <t>六</t>
  </si>
  <si>
    <t>岳阳市汇总</t>
  </si>
  <si>
    <t>平江县</t>
  </si>
  <si>
    <t>二级公路</t>
  </si>
  <si>
    <t>路况较差，应报未报增报</t>
  </si>
  <si>
    <t>路况较好，平整度差</t>
  </si>
  <si>
    <t>路况较好少量平整度</t>
  </si>
  <si>
    <t>岳阳市107国道养护中心</t>
  </si>
  <si>
    <t>十四五规划项目：G107岳阳市改线提质工程（临湘至汨罗）(G107线1509.107-1630.445)</t>
  </si>
  <si>
    <t>完全共线(G107线1618.884-1630.267)</t>
  </si>
  <si>
    <t>十四五规划项目：G107岳阳市改线提质工程（汨罗京古塘至青山铺段）（一期）(G107线1630.445-1672.076)</t>
  </si>
  <si>
    <t>华容县</t>
  </si>
  <si>
    <t>S306</t>
  </si>
  <si>
    <t>1971（多段不一致）</t>
  </si>
  <si>
    <t>2000（多段不一致）</t>
  </si>
  <si>
    <t>15.00（多段不一致）</t>
  </si>
  <si>
    <t>16.00（多段不一致）</t>
  </si>
  <si>
    <t>1472.539-1474段次等路，建议全部报进来，待市与线对接，系统已报在市一级</t>
  </si>
  <si>
    <t>G240线1472.539-1499.264</t>
  </si>
  <si>
    <t>十三五建成项目：岳阳长江经济带沿江公路（华容段）(G240线1466.396-1472.911)</t>
  </si>
  <si>
    <t>断板断角裂缝</t>
  </si>
  <si>
    <t>路况中等，断板较多</t>
  </si>
  <si>
    <t>岳阳县</t>
  </si>
  <si>
    <t>S308</t>
  </si>
  <si>
    <t>对接会调整及新增</t>
  </si>
  <si>
    <t>2013年大修（S306线4.880-155.000）；</t>
  </si>
  <si>
    <t>中修铣刨重铺</t>
  </si>
  <si>
    <t>2015年大修（S306线46.500-48.500）；</t>
  </si>
  <si>
    <t>老桩号2015第一批大修S306(46.803-48.5)</t>
  </si>
  <si>
    <t>2015第一批大修S306(46.803-48.5)</t>
  </si>
  <si>
    <t>沥青表面处治</t>
  </si>
  <si>
    <t>2015年大修（S306线51.000-59.500）；</t>
  </si>
  <si>
    <t>君山区</t>
  </si>
  <si>
    <t>S509</t>
  </si>
  <si>
    <t>断板纵向裂缝,4-5路况较差</t>
  </si>
  <si>
    <t>年报沥青路实际为水泥路面，裂缝断板</t>
  </si>
  <si>
    <t>待市州确认排序</t>
  </si>
  <si>
    <t>接S509 19-20 大修 2023第2批</t>
  </si>
  <si>
    <t>排序</t>
  </si>
  <si>
    <t>2018年第1批预防性养护(S509线4.357-20.357)；</t>
  </si>
  <si>
    <t>老桩号G107 1514-1518 大修 2024第2批
老桩号G107 1514-1518 中修 2019第1批</t>
  </si>
  <si>
    <t>G107 1508.308-1521.427 中修 2020第3批
G107 1508.308-1521.56 预防性养护 2019第2批</t>
  </si>
  <si>
    <t xml:space="preserve">老桩号G107 1514-1518 大修 2024第2批
老桩号G107 1514-1518 中修 2019第1批
</t>
  </si>
  <si>
    <t>2020第三批中修G107线（1516-1517）</t>
  </si>
  <si>
    <t>2020年第3批中修(G107线1508.308-1521.427)；2019年第2批预防性养护(G107线1508.308-1521.560)；2018年第1批预防性养护(G107线1514.000-1517.000)；</t>
  </si>
  <si>
    <t>一级公路</t>
  </si>
  <si>
    <t>十三五建成项目：G107与巴陵东路立交跨线桥(G107线1560.986-1569.987)</t>
  </si>
  <si>
    <t>2020第三批中修G107线（1620-1621）</t>
  </si>
  <si>
    <t>老桩号2020第三批中修G107线（1528.378-1529.738）</t>
  </si>
  <si>
    <t>2020年第3批中修(G107线1619.200-1623.400)；</t>
  </si>
  <si>
    <t>2020第三批中修G107线（1621-1622）</t>
  </si>
  <si>
    <t>老桩号2020第三批中修G107线（1529.738-1530.738）</t>
  </si>
  <si>
    <t>2020第三批中修G107线（1622-1623）</t>
  </si>
  <si>
    <t>老桩号2020第三批中修G107线（1530.738-1531.738）</t>
  </si>
  <si>
    <t>老桩号2015第一批大修G107线（1566.784-1567.1）</t>
  </si>
  <si>
    <t>2019年第2批预防性养护(G234线1984.090-2002.090)；</t>
  </si>
  <si>
    <t>十四五规划项目：G234华容县杨家桥至田家湖公路(G234线1998.146-2004.092)</t>
  </si>
  <si>
    <t>2020年第1批大修(G234线2015.000-2018.000)</t>
  </si>
  <si>
    <t>2020年第1批大修(G234线2015.000-2018.000)；</t>
  </si>
  <si>
    <t>S201</t>
  </si>
  <si>
    <t>2021年迎国检路段 无日常养护痕迹，反射裂缝，加强日常养护</t>
  </si>
  <si>
    <t>2022第一批中修，计划文备注2021年迎国检路段</t>
  </si>
  <si>
    <t>老桩号2022第一批中修S201线（85.545-86.774）</t>
  </si>
  <si>
    <t>2022年第1批中修(G240线1557.000-1557.771)；2022年第1批中修(G240线1557.771-1562.410)；</t>
  </si>
  <si>
    <t>十四五规划项目：G240君山至湖滨公路(G240线1553.418-1564.677)</t>
  </si>
  <si>
    <t>老桩号2022第一批中修S201线（86.774-87.774）</t>
  </si>
  <si>
    <t>2022年第1批中修(G240线1557.771-1562.410)；</t>
  </si>
  <si>
    <t>老桩号2022第一批中修S201线（87.774-88.774）</t>
  </si>
  <si>
    <t>湘阴县</t>
  </si>
  <si>
    <t>裂缝、修补、车辙、裂缝多局部城镇</t>
  </si>
  <si>
    <t>G240线1643.910-1655.404</t>
  </si>
  <si>
    <t>G353</t>
  </si>
  <si>
    <t>S306 154-155 大修 2014第1批</t>
  </si>
  <si>
    <t>局部坑槽集镇段车辙修补多</t>
  </si>
  <si>
    <t>2017年大修（S308线33.960-43.780）；</t>
  </si>
  <si>
    <t>S201线39.528-44.023</t>
  </si>
  <si>
    <t>9.00（多段不一致）</t>
  </si>
  <si>
    <t>12.00（多段不一致）</t>
  </si>
  <si>
    <t>拆分</t>
  </si>
  <si>
    <t>前方影像都是沥青路，上报方案为换板，核实方案是否报错已改为中修  82-83良等路路况中等，其余路段较好</t>
  </si>
  <si>
    <t>拟通过，查建设年份，按宽度重新拆分。 82.164-83.009 路面宽15米 路基18</t>
  </si>
  <si>
    <t>S202 66.166-83.499 大修 2018第1批</t>
  </si>
  <si>
    <t>2018年大修（S202线66.166-83.499）；2017年大修（S308线62.100-66.120）；</t>
  </si>
  <si>
    <t>S202线82.164-82.737</t>
  </si>
  <si>
    <t>建议年报，宽度拆分。</t>
  </si>
  <si>
    <t>对接会后桩号拆分减少，宽度拆分</t>
  </si>
  <si>
    <t>2018年第1批大修(S202线66.166-83.499)；</t>
  </si>
  <si>
    <t>汨罗市</t>
  </si>
  <si>
    <t>S307</t>
  </si>
  <si>
    <t>S307 4.423-17.546 大修 2017第1批</t>
  </si>
  <si>
    <t>2017年大修（S307线4.423-17.546）；</t>
  </si>
  <si>
    <t>老桩号2017年第一批大修S307(5.01-6.01)</t>
  </si>
  <si>
    <t>2017年第一批大修S307(5.01-6.01)</t>
  </si>
  <si>
    <t>露骨裂缝</t>
  </si>
  <si>
    <t>2018年大修（S210线66.000-68.068）；2017年大修（S307线4.423-17.546）；</t>
  </si>
  <si>
    <t>老桩号2018第一批大修S307(2.24-3.01)</t>
  </si>
  <si>
    <t>2018第一批大修S307(2.24-3.01)</t>
  </si>
  <si>
    <t>2018年第1批大修(S210线66.000-68.068)；</t>
  </si>
  <si>
    <t>S310</t>
  </si>
  <si>
    <t>S310 63.32-69.77 大修 2019第1批</t>
  </si>
  <si>
    <t>S201 115.977-122.427 大修 2019第1批</t>
  </si>
  <si>
    <t>2019第一批大修S310线（66-67）</t>
  </si>
  <si>
    <t>老桩号2019第一批大修S201线(118.657-119.657)</t>
  </si>
  <si>
    <t>2019年第1批大修(S310线63.320-69.770)；</t>
  </si>
  <si>
    <t>2021年中修（S308线67.144-67.987）；2013年大修（S306线4.880-155.000）；</t>
  </si>
  <si>
    <t>s306</t>
  </si>
  <si>
    <t>年报沥青表处，疑似白加黑</t>
  </si>
  <si>
    <t>老桩号2015第一批大修S306(51.931-54.931)</t>
  </si>
  <si>
    <t>2015第一批大修S306(51.931-54.931)</t>
  </si>
  <si>
    <t>老桩号2015第一批大修S306(57.231-57.381)</t>
  </si>
  <si>
    <t>2015第一批大修S306(57.231-57.381)</t>
  </si>
  <si>
    <t>2015年大修（S306线64.000-68.000）；</t>
  </si>
  <si>
    <t>七</t>
  </si>
  <si>
    <t>常德市汇总</t>
  </si>
  <si>
    <t>鼎城区</t>
  </si>
  <si>
    <t>水泥路路况中等</t>
  </si>
  <si>
    <t>2019年第2批预防性养护(G207线2888.586-2926.785)；</t>
  </si>
  <si>
    <t>石门县</t>
  </si>
  <si>
    <t>S303</t>
  </si>
  <si>
    <t>三级公路</t>
  </si>
  <si>
    <t>未上报原因 路况中等断板断角建议一起大修</t>
  </si>
  <si>
    <t>十三五建成项目：石门柳家垭-官庄坪(G241线1947.766-1985.887)</t>
  </si>
  <si>
    <t>少量断板断角少量换板，建议G241 1951-1953段大修一同处治</t>
  </si>
  <si>
    <t>路况较差冷再生</t>
  </si>
  <si>
    <t>G241线1949.670-1956.000</t>
  </si>
  <si>
    <t>建议多报</t>
  </si>
  <si>
    <t>路况中等，断板断角多，建议大修</t>
  </si>
  <si>
    <t>老桩号2018第一批灾毁大修S303线（67.155-68.155）</t>
  </si>
  <si>
    <t>十四五规划项目：G241石门壶瓶山至磨市(G241线1949.670-1990.728)</t>
  </si>
  <si>
    <t>老桩号2018第一批灾毁大修S303线（67.155-66.155）</t>
  </si>
  <si>
    <t>老桩号2018第一批灾毁大修S303线（66.155-65）</t>
  </si>
  <si>
    <t>老桩号S303 64-65 大修 2017第2批路况中等，断板断角多，建议大修</t>
  </si>
  <si>
    <t>S303 64-65 大修 2017第2批</t>
  </si>
  <si>
    <t>老桩号2017第一批灾毁大修S303线（65-64）</t>
  </si>
  <si>
    <t>老桩号2018第一批灾毁大修S303线（63.155-64）</t>
  </si>
  <si>
    <t>老桩号2018第一批灾毁大修S303线（63.155-62.155）</t>
  </si>
  <si>
    <t>老桩号2020第一批大修S303线（62.155-61.155）</t>
  </si>
  <si>
    <t>老桩号S303 59-60 大修 2017第2批路况中等，断板断角多，建议大修</t>
  </si>
  <si>
    <t>S303 59-60 大修 2017第2批</t>
  </si>
  <si>
    <t>老桩号不重复</t>
  </si>
  <si>
    <t>老桩号S303 59-60 大修 2017第2批,任务计划上报桩号60-60.845</t>
  </si>
  <si>
    <t>老桩号S303 50.3-55 大修 2017第2批 路况较差，建议大修</t>
  </si>
  <si>
    <t>S303 50.3-55 大修 2017第2批</t>
  </si>
  <si>
    <t>老桩号2017第二批灾毁大修S303线（54.155-53.155）</t>
  </si>
  <si>
    <t>老桩号2017第二批灾毁大修S303线（53.155-52.155）</t>
  </si>
  <si>
    <t>老桩号2017第二批灾毁大修S303线（52.155-51.155）</t>
  </si>
  <si>
    <t>老桩号S303 50.3-55 大修 路况较差，断板断角多，建议大修</t>
  </si>
  <si>
    <t>老桩号2017第二批灾毁大修S303线（51.155-50.3）</t>
  </si>
  <si>
    <t>路况较差，断板断角多，建议大修</t>
  </si>
  <si>
    <t>S304</t>
  </si>
  <si>
    <t>下穿涵洞路面较窄500米，路况中等，部分断角 纵向裂缝</t>
  </si>
  <si>
    <t>津市</t>
  </si>
  <si>
    <t>S224</t>
  </si>
  <si>
    <t>X015</t>
  </si>
  <si>
    <t>2019年第2批预防性养护(S224线52.808-62.000)；</t>
  </si>
  <si>
    <t>砂石路面（多段不一致）</t>
  </si>
  <si>
    <t>3.50（多段不一致）</t>
  </si>
  <si>
    <t>5.50（多段不一致）</t>
  </si>
  <si>
    <t>津市市</t>
  </si>
  <si>
    <t>S205 25.26-35.58 大修 2013第3批</t>
  </si>
  <si>
    <t>2013年大修（S205线25.260-35.580）；</t>
  </si>
  <si>
    <t>S224线89.323-93.785</t>
  </si>
  <si>
    <t>对接会通过，路况通过。</t>
  </si>
  <si>
    <t>路况通过</t>
  </si>
  <si>
    <t>澧县</t>
  </si>
  <si>
    <t>S233</t>
  </si>
  <si>
    <t>S302</t>
  </si>
  <si>
    <t>路况中等，可做大修，断板断角裂缝路况</t>
  </si>
  <si>
    <t>桃源县</t>
  </si>
  <si>
    <t>S234</t>
  </si>
  <si>
    <t>X021</t>
  </si>
  <si>
    <t>部分断板断角纵向裂缝较多</t>
  </si>
  <si>
    <t>经核无历年计划</t>
  </si>
  <si>
    <t>接S234 102.923-105.173 大修 2022第4批</t>
  </si>
  <si>
    <t>S234线103.016-105.223</t>
  </si>
  <si>
    <t>S237</t>
  </si>
  <si>
    <t>S237线65.000-65.787</t>
  </si>
  <si>
    <t>S237线65.787-94.846</t>
  </si>
  <si>
    <t>路况一般，有换板</t>
  </si>
  <si>
    <t>少量断板断角换板=90.19-90.665 易家坡隧道，建议优先把G241 1951-1953段大修处治</t>
  </si>
  <si>
    <t>换差等路段65-68</t>
  </si>
  <si>
    <t>应补未补则纳入</t>
  </si>
  <si>
    <t>该路段年报数据路面宽6.5m，实际路面宽7m。补助资金应按7m补助。12505km不含此路段，所以填现有桩号。</t>
  </si>
  <si>
    <t>该路段年报数据路面宽度为6.5m，实际路面宽度为7.0m。补助资金应按7m计算。12505km线路不含此路段，故写现有桩号。</t>
  </si>
  <si>
    <t>S238</t>
  </si>
  <si>
    <t>路况一般，纵向裂缝</t>
  </si>
  <si>
    <t>路况较差，裂缝多，断板断角，老桩号已更正，计划老桩号应为倒序</t>
  </si>
  <si>
    <t>老桩号拆分</t>
  </si>
  <si>
    <t>接S238 28.651-28.78 大修 2024第2批</t>
  </si>
  <si>
    <t>S306 348.411-348.724 大修 2024第2批
S306 348.072-347.876 大修 2024第2批</t>
  </si>
  <si>
    <t>2015年大修（S306线347.379-348.144）；</t>
  </si>
  <si>
    <t>老桩号2024年第一批大修S306(347.747-347.876)</t>
  </si>
  <si>
    <t>老桩号2024年第一批大修S306(347.747-347.876),2024年第一批大修S306(347.747-347.876)</t>
  </si>
  <si>
    <t>2015第一批大修S306(347.157-347.876),2024年第一批大修S306(347.747-347.876),2024年第一批大修S306(347.747-347.876)</t>
  </si>
  <si>
    <t>纵向裂缝多、断板断角34-37.2路况较差为什么不连续实施</t>
  </si>
  <si>
    <t>S306 302.7-349 大修 2013第3批</t>
  </si>
  <si>
    <t>2015年大修（S306线347.000-347.379）；</t>
  </si>
  <si>
    <t>老桩号2015第一批大修S306(347-347.157)</t>
  </si>
  <si>
    <t>2015第一批大修S306(347-347.157)</t>
  </si>
  <si>
    <t>路况一般断角多</t>
  </si>
  <si>
    <t>裂缝多、断板多34-37.2路况较差为什么不连续实施</t>
  </si>
  <si>
    <t>2013年大修（S306线235.000-358.000）；</t>
  </si>
  <si>
    <t>路况一般有换板痕迹</t>
  </si>
  <si>
    <t>三级（多段不一致）</t>
  </si>
  <si>
    <t>水泥混凝土（多段不一致）</t>
  </si>
  <si>
    <t>路况中等换板裂缝较多，可做大修</t>
  </si>
  <si>
    <t>S227</t>
  </si>
  <si>
    <t xml:space="preserve">路况一般老桩号S227 0-1 大修 2017第2批 </t>
  </si>
  <si>
    <t>老桩号S227 0-1 大修 2017第2批</t>
  </si>
  <si>
    <t>老桩号2017第二批灾毁大修S227线（0.25-0.45）</t>
  </si>
  <si>
    <t>水泥路路况中等裂缝断板可大修</t>
  </si>
  <si>
    <t>十四五规划项目：S315、S238桃源县陬市至漆河公路(S315线76.541-93.000)</t>
  </si>
  <si>
    <t>部分共线(S315线85.382-86.662)</t>
  </si>
  <si>
    <t>路况中等，纵向裂缝、横向裂缝断板，少量新换板，可大修</t>
  </si>
  <si>
    <t>老桩号2020第一批大修S306线（321.2-322.2）</t>
  </si>
  <si>
    <t>老桩号2020第一批大修S306线（322.2-324.195）</t>
  </si>
  <si>
    <t>路况较差92-93.012为次等路，老路疑似白加黑</t>
  </si>
  <si>
    <t>不通过，是反馈取消</t>
  </si>
  <si>
    <t>接S315 91.28-92.28 大修 2020第1批</t>
  </si>
  <si>
    <t>2015年大修（S306线325.000-325.750）；</t>
  </si>
  <si>
    <t>该段为集镇路段，2015年漆河镇在城镇建设时在原有水泥混凝土面板上加铺了9cm沥青砼面层，并未对原有面板进行处治。</t>
  </si>
  <si>
    <t>市交通运输局</t>
  </si>
  <si>
    <t>2020第一批大修S315(92-92.28)，拆分打折</t>
  </si>
  <si>
    <t>2020第一批大修S315(92-92.28)</t>
  </si>
  <si>
    <t>2015第一批大修S306(325-325.019)</t>
  </si>
  <si>
    <t>2020年第1批大修(S315线91.280-92.280)；</t>
  </si>
  <si>
    <t>部分共线(S315线90.915-91.565)</t>
  </si>
  <si>
    <t>与十四五规划项目：S315、S238桃源县陬市至漆河公路(S315线76.541-93.000)，该项目为拟调出项目。</t>
  </si>
  <si>
    <t>S306 325-325.75 大修 2015第1批</t>
  </si>
  <si>
    <t>老桩号2015第一批大修S306(325.019-325.75)</t>
  </si>
  <si>
    <t>2015第一批大修S306(325.019-325.75)</t>
  </si>
  <si>
    <t>临澧县</t>
  </si>
  <si>
    <t>S514</t>
  </si>
  <si>
    <t>断板断角多</t>
  </si>
  <si>
    <t>接S514 1-3.878 大修 2024第2批</t>
  </si>
  <si>
    <t>2018年中修（S514线3.875-7.575）；</t>
  </si>
  <si>
    <t>2018年第1批中修(S514线3.875-7.575)；2018年第1批预防性养护(S514线3.875-7.575)；</t>
  </si>
  <si>
    <t>S517</t>
  </si>
  <si>
    <t>路况中等，水泥路面，露骨纵向裂缝断板少量换板，可做大修</t>
  </si>
  <si>
    <t>2019年第2批预防性养护(S517线4.792-13.292)；2018年第1批中修(S517线4.795-12.562)；2018年第1批预防性养护(S517线4.795-7.795)；</t>
  </si>
  <si>
    <t>完全共线(S517线0.000-10.036)</t>
  </si>
  <si>
    <t>2019年第2批预防性养护(S517线4.792-13.292)；2018年第1批中修(S517线4.795-12.562)；</t>
  </si>
  <si>
    <t>少量车辙裂缝不多</t>
  </si>
  <si>
    <t>G207 2792-2793 大修 2019第1批</t>
  </si>
  <si>
    <t>2019年大修（G207线2792.000-2793.000）；</t>
  </si>
  <si>
    <t>G207线2787.542-2795.683</t>
  </si>
  <si>
    <t>2019第一批大修G207(2792-2793)</t>
  </si>
  <si>
    <t>2019年第1批大修(G207线2792.000-2793.000)；2019年第2批预防性养护(G207线2787.542-2796.540)；</t>
  </si>
  <si>
    <t>G207 2794-2795 大修 2019第1批</t>
  </si>
  <si>
    <t>2019年大修（G207线2794.000-2795.000）；2017年大修（G207线2224.000-2227.000）；</t>
  </si>
  <si>
    <t>2019第一批大修G207(2794-2795)</t>
  </si>
  <si>
    <t>2019年第1批大修(G207线2794.000-2795.000)；2019年第2批预防性养护(G207线2787.542-2796.540)；</t>
  </si>
  <si>
    <t>路况中等，通过上行12米宽</t>
  </si>
  <si>
    <t>本次安排上行线半幅路段</t>
  </si>
  <si>
    <t>只报上行</t>
  </si>
  <si>
    <t>接G207 2845-2846 中修 2023第2批</t>
  </si>
  <si>
    <t>G207线2836.115-2847.802</t>
  </si>
  <si>
    <t>十三五建成项目：沅澧城镇快速干线G207鼎城区雷公庙至岗市(G207线2807.694-2857.348)</t>
  </si>
  <si>
    <t>上行方向 （G207 2843-2845 右幅 主车道3车道12米宽）</t>
  </si>
  <si>
    <t>本次安排上行线半幅路段，写到备注</t>
  </si>
  <si>
    <t>接G207 2846-2847 中修 2024第2批</t>
  </si>
  <si>
    <t>2018年中修（G207线2846.904-2861.334）；</t>
  </si>
  <si>
    <t>上行方向 （G207 2847-2847.802右幅）</t>
  </si>
  <si>
    <t>2018年第1批中修(G207线2846.904-2861.334)；</t>
  </si>
  <si>
    <t>裂缝修补网裂纵向裂缝，核实上报路面宽度</t>
  </si>
  <si>
    <t>G207线2847.802-2857.375</t>
  </si>
  <si>
    <t>上行方向（G207 2847.802-2851右幅）</t>
  </si>
  <si>
    <t>安乡县</t>
  </si>
  <si>
    <t>裂缝多网状裂缝</t>
  </si>
  <si>
    <t>接G353 1225.967-1230.401 大修 2020第1批</t>
  </si>
  <si>
    <t>S306 202.72-235 大修 2013第3批</t>
  </si>
  <si>
    <t>2013年大修（S306线202.720-235.000）；</t>
  </si>
  <si>
    <t>G353线1230.401-1230.714</t>
  </si>
  <si>
    <t>十三五建成项目：G353安乡三岔河-安乡县城(G353线1230.457-1241.134)</t>
  </si>
  <si>
    <t>G353线1230.714-1230.795</t>
  </si>
  <si>
    <t>G353线1231.650-1235.121</t>
  </si>
  <si>
    <t>对接会通过1231.65-1238.563 6.913公里；对接会后桩号拆分，中心二上不通过1235.235-1236.3 1.065公里，</t>
  </si>
  <si>
    <t>1973（多段不一致）</t>
  </si>
  <si>
    <t>2016（多段不一致）</t>
  </si>
  <si>
    <t>八</t>
  </si>
  <si>
    <t>张家界市
汇总</t>
  </si>
  <si>
    <t>桑植县</t>
  </si>
  <si>
    <t>S305</t>
  </si>
  <si>
    <t>1公里连续实施</t>
  </si>
  <si>
    <t>2017年大修（S305线195.000-197.000）；</t>
  </si>
  <si>
    <t>G353线1598.197-1628.008</t>
  </si>
  <si>
    <t>2020第一批薄层罩面G353(1625-1626)</t>
  </si>
  <si>
    <t>2020第一批薄层罩面S305（195.317-197.011），2017第二批灾毁大修S305（195.317-197）</t>
  </si>
  <si>
    <t>2020年第1批预防性养护(G353线1625.000-1628.008)；</t>
  </si>
  <si>
    <t>少量裂缝核实弯沉已改为中修</t>
  </si>
  <si>
    <t>S305 175.82-178.5 大修 2013第1批</t>
  </si>
  <si>
    <t>2013年大修（S305线175.820-178.500）；</t>
  </si>
  <si>
    <t>九</t>
  </si>
  <si>
    <t>益阳市汇总</t>
  </si>
  <si>
    <t>安化县</t>
  </si>
  <si>
    <t>少量裂缝断板</t>
  </si>
  <si>
    <t>通过，路况中等</t>
  </si>
  <si>
    <t>G207 2437.2-2437.545 大修 2021第1批</t>
  </si>
  <si>
    <t>G207线3005.084-3011.635</t>
  </si>
  <si>
    <t>2019年第2批预防性养护(G207线3005.600-3014.410)；</t>
  </si>
  <si>
    <t>S225</t>
  </si>
  <si>
    <t>山区道路平整度较差</t>
  </si>
  <si>
    <t>通过，连续实施路段，前2022年大修后2024年大修</t>
  </si>
  <si>
    <t>接G354 733-739 大修 2022第1批</t>
  </si>
  <si>
    <t>G354线731.539-740.497</t>
  </si>
  <si>
    <t>对接会情况通过，两头为沥青路</t>
  </si>
  <si>
    <t>桃江县</t>
  </si>
  <si>
    <t>G536</t>
  </si>
  <si>
    <t>连续实施0.108</t>
  </si>
  <si>
    <t>不通过，市确定不做路况较好</t>
  </si>
  <si>
    <t>接G536 178.6-178.642 中修 2022第4批</t>
  </si>
  <si>
    <t>G536线178.642-181.797</t>
  </si>
  <si>
    <t>南县</t>
  </si>
  <si>
    <t>断板</t>
  </si>
  <si>
    <t>接S218 51.79-55 大修 2020第3批</t>
  </si>
  <si>
    <t>S218线51.159-51.790</t>
  </si>
  <si>
    <t>部分路段路况一般，连续实施，根据资金资金安排安排</t>
  </si>
  <si>
    <t>S218线55.000-56.752</t>
  </si>
  <si>
    <t>2007（多段不一致）</t>
  </si>
  <si>
    <t>接S218 63.503-64.413 预防性养护 2019第2批</t>
  </si>
  <si>
    <t>S218线60.629-63.503</t>
  </si>
  <si>
    <t>前方影像显示68.8往后为沥青路</t>
  </si>
  <si>
    <t>接S202 90.035-93.473 大修 2020第3批</t>
  </si>
  <si>
    <t>S218线63.503-68.057</t>
  </si>
  <si>
    <t>十三五建成项目：G234南县至茅草街公路新改建工程(S218线68.609-72.261)</t>
  </si>
  <si>
    <t>2019年第2批预防性养护(S218线63.503-64.413)；</t>
  </si>
  <si>
    <t>2004（多段不一致）</t>
  </si>
  <si>
    <t>接G234 2026.615-2027.245 大修 2022第1批</t>
  </si>
  <si>
    <t>G234线2027.245-2029.705</t>
  </si>
  <si>
    <t>沅江市</t>
  </si>
  <si>
    <t>少量裂缝修补</t>
  </si>
  <si>
    <t>接G234 2094.787-2096.364 中修 2022第1批</t>
  </si>
  <si>
    <t>2013年大修（S204线0.000-71.000）；</t>
  </si>
  <si>
    <t>G234线2096.364-2097.533</t>
  </si>
  <si>
    <t>十四五规划项目：G234沅江北互通至胭脂湖公路（含白沙二桥）(G234线2091.933-2105.922)</t>
  </si>
  <si>
    <t>2018第二批灾毁大修S204(67.422-67.83)、2018第一批大修S204(67.83-68.591)</t>
  </si>
  <si>
    <t>G353线1219.555-1225.967</t>
  </si>
  <si>
    <t>十三五建成项目：G353南县浪拔湖镇改线(G353线1219.567-1225.957)</t>
  </si>
  <si>
    <t>拟增加一公里，待市州反馈</t>
  </si>
  <si>
    <t>本次补20.75米，2022年迎国评已下3.75米，局部坑槽、纵向裂缝、反射裂缝172+100-174相对较好，右侧一幅相对较差</t>
  </si>
  <si>
    <t>通过，路况较差，迎国检做了一个车道3.75，本次按车道下计划</t>
  </si>
  <si>
    <t>G536 171-172 中修 2022第4批
G536 171-178.6 中修 2021第1批
G536 172-174.058 中修 2022第4批</t>
  </si>
  <si>
    <t xml:space="preserve">前接S308 254.917-256.581 中修 2022第4批0
S308 256.581-257.581 中修 2022第4批
S308 256.581-264.181 中修 2021第1批
S308 257.581-259.639 中修 2022第4批
S308 259.639-264.181 中修 2022第4批
</t>
  </si>
  <si>
    <t>2021年中修（G536线171.000-178.600）；2013年大修（S308线253.540-257.659）；</t>
  </si>
  <si>
    <t>G536线166.060-174.058</t>
  </si>
  <si>
    <t>按20.25米，补助，对接会情况待确定</t>
  </si>
  <si>
    <t>按20.25米补助</t>
  </si>
  <si>
    <t>2022第二批中修G536（171-174.058）2022年迎国检路段补助宽度3.75米、2021第一批中修G536(171-174.058)、</t>
  </si>
  <si>
    <t>2021第一批中修G536(171-174.058)、2022第二批中修G536（171-172）、2022第二批中修G536（172-174.058）</t>
  </si>
  <si>
    <t>2021第一批中修S308(256.581-259.639),2022第二批中修S308(256.581-259.639),</t>
  </si>
  <si>
    <t>2021年第1批中修(G536线171.000-178.600)；2022年第4批中修(G536线171.000-172.000)；2022年第4批中修(G536线172.000-174.058)；</t>
  </si>
  <si>
    <t>三本次补20.75米，2022年迎国评已下3.75米，少量网状裂缝，最右幅车道有少量反射裂缝，174.890-175.250桥梁较好，175.250网状裂缝，修补，纵缝，最右幅横向裂缝</t>
  </si>
  <si>
    <t>G536 171-178.6 中修 2021第1批
G536 174.058-178.6 中修 2022第4批
G536 178.6-178.642 中修 2022第4批</t>
  </si>
  <si>
    <t xml:space="preserve">S308 256.581-264.181 中修 2021第1批
前接S308 257.581-259.639 中修 2022第4批0
S308 259.639-264.181 中修 2022第4批
S308 264.181-264.223 中修 2022第4批
</t>
  </si>
  <si>
    <t>2021年中修（G536线171.000-178.600）；2013年大修（S308线257.659-259.700）；</t>
  </si>
  <si>
    <t>G536线174.058-178.642</t>
  </si>
  <si>
    <t>补助，对接会情况待确定</t>
  </si>
  <si>
    <t>2022第二批中修G536（174.058-178.642）2022年迎国检路段补助宽度3.75米</t>
  </si>
  <si>
    <t>2022第二批中修G536（174.058-178.642）</t>
  </si>
  <si>
    <t>2021第一批中修S308(259.639-264.181),2022第二批中修S308(259.639-264.223),</t>
  </si>
  <si>
    <t>2021年第1批中修(G536线171.000-178.600)；2022年第4批中修(G536线174.058-178.600)；2022年第4批中修(G536线178.600-178.642)；</t>
  </si>
  <si>
    <t>防滑差</t>
  </si>
  <si>
    <t>G536 182-188.362 预防性养护 2022第4批</t>
  </si>
  <si>
    <t>S308 269.093-275.455 预防性养护 2022第4批</t>
  </si>
  <si>
    <t>2017年大修（S308线271.000-273.000）；</t>
  </si>
  <si>
    <t>G536线181.797-182.687</t>
  </si>
  <si>
    <t>中心一上不通过，对接会后续安排，中心二上通过</t>
  </si>
  <si>
    <t>对接会备注后续安排</t>
  </si>
  <si>
    <t>2022第二批薄层罩面G536（182-185.8）</t>
  </si>
  <si>
    <t>2018第一批灾毁大修S308(267.534-271.381)</t>
  </si>
  <si>
    <t>2018年第1批预防性养护(G536线182.907-183.000)；2018年第1批预防性养护(G536线183.000-189.273)；2022年第4批预防性养护(G536线182.000-188.362)；</t>
  </si>
  <si>
    <t>资阳区</t>
  </si>
  <si>
    <t>S221</t>
  </si>
  <si>
    <t>反射裂缝较多</t>
  </si>
  <si>
    <t>接S221 26.2-29 中修 2022第1批</t>
  </si>
  <si>
    <t>S221线24.667-26.275</t>
  </si>
  <si>
    <t>2015灾毁大修S221(24.667-26)、2022第一批大修S221（24.667-24.671）</t>
  </si>
  <si>
    <t>S223</t>
  </si>
  <si>
    <t>S206</t>
  </si>
  <si>
    <t>块状裂缝，根据切块资金安排</t>
  </si>
  <si>
    <t>市反馈2023年已扣回。不打折，经审核，2023年扣回203.043-205.464，接2024年第二批 203.043-204</t>
  </si>
  <si>
    <t>S223 199-211.934 中修 2021第1批</t>
  </si>
  <si>
    <t>S206 5.079-18.013 中修 2021第1批
前接S206 9.122-10.079 中修 2024第2批0</t>
  </si>
  <si>
    <t>2021年中修（S223线199.000-211.934）；2015年大修（S206线4.300-18.101）；</t>
  </si>
  <si>
    <t>2023年扣回</t>
  </si>
  <si>
    <t>2021年第1批中修（199-211.934），2023年详见湘交函〔2023〕99号扣回该计划</t>
  </si>
  <si>
    <t>2021年第1批中修(S223线199.000-211.934)；2023年第2批中修(S223线203.043-205.464)；</t>
  </si>
  <si>
    <t>S319</t>
  </si>
  <si>
    <t>裂缝修补多</t>
  </si>
  <si>
    <t>S319线169.421-188.018</t>
  </si>
  <si>
    <t>十三五建成项目：沅江-宁乡菁华铺公路（资阳段）(S319线182.998-188.016)</t>
  </si>
  <si>
    <t>X039</t>
  </si>
  <si>
    <t>S319 317-317.851 中修 2024第2批
S319 320-326.2 中修 2022第1批</t>
  </si>
  <si>
    <t>十四五规划项目：安化龙塘-江南（含江南资江大桥）(S319线318.056-318.263)</t>
  </si>
  <si>
    <t>与十四五规划项目：安化龙塘-江南（含江南资江大桥）(S319线318.056-318.263)共线，该项目为局部调整项目</t>
  </si>
  <si>
    <t>完全共线(S319线317.851-318.265)</t>
  </si>
  <si>
    <t>与十四五规划项目：安化龙塘-江南（含江南资江大桥）(S319线318.056-318.263)共线，该项目为局部调整项目。</t>
  </si>
  <si>
    <t>十</t>
  </si>
  <si>
    <t>郴州市汇总</t>
  </si>
  <si>
    <t>永兴县</t>
  </si>
  <si>
    <t>应报为报，次等路</t>
  </si>
  <si>
    <t>无老桩号</t>
  </si>
  <si>
    <t>S212</t>
  </si>
  <si>
    <t>对接会市取消上报，实际路况较差。修补多。</t>
  </si>
  <si>
    <t>不通过，市反馈暂时不报</t>
  </si>
  <si>
    <t>接G240 2042-2043 中修 2023第2批</t>
  </si>
  <si>
    <t xml:space="preserve">后S212 98.854-99.854 中修 2023第2批0
S212 96-98 大修 2015第1批
S212 98-99 大修 2016第1批
</t>
  </si>
  <si>
    <t>2016年大修（S212线98.000-99.000）；</t>
  </si>
  <si>
    <t>G240线2039.777-2040.286</t>
  </si>
  <si>
    <t>2015第一批大修S212（96.631-98）、2016年第一批大修S212（98-98.854）</t>
  </si>
  <si>
    <t xml:space="preserve">接S212 98.854-99.854 中修 2023第2批0
S212 99-102 大修 2015第1批
S212 102-103 大修 2016第1批
</t>
  </si>
  <si>
    <t>2016年大修（S212线102.000-103.000）；</t>
  </si>
  <si>
    <t>G240线2040.286-2045.583</t>
  </si>
  <si>
    <t>2015第一批大修S212（99-102）、2016第一批大修S212（102-102.437）</t>
  </si>
  <si>
    <t>安仁县</t>
  </si>
  <si>
    <t>裂缝多，连续实施1公里</t>
  </si>
  <si>
    <t>接G322 1155.54-1163 大修 2021第2批</t>
  </si>
  <si>
    <t>S320 72.008-79.468 大修 2021第2批</t>
  </si>
  <si>
    <t>G322线1158.804-1167.451</t>
  </si>
  <si>
    <t>连续实施0.032</t>
  </si>
  <si>
    <t>接G356 1033.195-1035 大修 2023第2批</t>
  </si>
  <si>
    <t>G356线1033.195-1042.259</t>
  </si>
  <si>
    <t>嘉禾县</t>
  </si>
  <si>
    <t>G357</t>
  </si>
  <si>
    <t>双</t>
  </si>
  <si>
    <t>双层连铺 方向裂缝较多，修补较多。疑似白加黑。</t>
  </si>
  <si>
    <t>双层连铺</t>
  </si>
  <si>
    <t>接G357 1030-1031 中修 2023第2批</t>
  </si>
  <si>
    <t xml:space="preserve">后接S322 239.583-240.583 中修 2023第2批0
前接S322 225.204-225.9 大修 2013第3批0
S322 225.9-232.648 中修 2014第1批
S322 232.648-240.848 中修 2012第1批
</t>
  </si>
  <si>
    <t>2013年大修（S322线225.900-232.648）；</t>
  </si>
  <si>
    <t>G357线1016.317-1030.977</t>
  </si>
  <si>
    <t>破碎板断板断角</t>
  </si>
  <si>
    <t>S212 43-47 大修 2017第1批</t>
  </si>
  <si>
    <t>2017年大修（S212线43.000-47.000）；</t>
  </si>
  <si>
    <t>G240线1983.733-1990.681</t>
  </si>
  <si>
    <t>2017年第一批大修S212(43.388-46.388)</t>
  </si>
  <si>
    <t>修补多，核实弯沉</t>
  </si>
  <si>
    <t>2016年大修（S212线51.000-52.000）；</t>
  </si>
  <si>
    <t>G240线1990.681-2002.558</t>
  </si>
  <si>
    <t>十四五规划项目：G240安仁县灵官至永兴(G240线1990.786-2002.550)</t>
  </si>
  <si>
    <t>2015第一批大修S212(50.388-51)、2018第二批灾毁大修S212（51-51.388）</t>
  </si>
  <si>
    <t>完全共线(G240线1990.681-2002.558)</t>
  </si>
  <si>
    <t>与十四五规划项目：G240安仁县灵官至永兴(G240线1990.786-2002.550)共线，该项目为拟调出项目。</t>
  </si>
  <si>
    <t>应报未报中等路</t>
  </si>
  <si>
    <t>2015年大修（S212线52.000-59.467）；</t>
  </si>
  <si>
    <t>老桩号2015第一批大修S212线(54.738-55.738)</t>
  </si>
  <si>
    <t>汝城县</t>
  </si>
  <si>
    <t>应报未报补报</t>
  </si>
  <si>
    <t>S205线260.953-265.648</t>
  </si>
  <si>
    <t>桂阳县</t>
  </si>
  <si>
    <t>S215</t>
  </si>
  <si>
    <t>X055</t>
  </si>
  <si>
    <t>通过，非历年计划，前2023年中修，后接2024年中修</t>
  </si>
  <si>
    <t>接S215 40-41 中修 2023第2批</t>
  </si>
  <si>
    <t>接X055 20.379-22.379 中修 2023第2批0
X055 22.378-23.378 中修 2024第2批</t>
  </si>
  <si>
    <t>2014年大修（X055线20.000-22.000）；</t>
  </si>
  <si>
    <t>2024年第一批中修X055(22.379-23.378)</t>
  </si>
  <si>
    <t>2016年大修（S214线183.301-189.301）；</t>
  </si>
  <si>
    <t>S215线79.022-79.733</t>
  </si>
  <si>
    <t>S346</t>
  </si>
  <si>
    <t>对接会同意新增</t>
  </si>
  <si>
    <t>S346线28.382-30.561</t>
  </si>
  <si>
    <t>宜章县</t>
  </si>
  <si>
    <t>修补多，日常养护未及时有裂缝。</t>
  </si>
  <si>
    <t>接S346 63.887-67.96 中修 2024第2批</t>
  </si>
  <si>
    <t>S346线63.887-72.132</t>
  </si>
  <si>
    <t>S571</t>
  </si>
  <si>
    <t>少量裂缝，与2024年计划连续实施</t>
  </si>
  <si>
    <t>桩号为上下行</t>
  </si>
  <si>
    <t>接S571 1.127-3 中修 2024第2批</t>
  </si>
  <si>
    <t xml:space="preserve">S322 250.636-254.336 大修 2020第2批
接S322 251.351-253.224 中修 2024第2批0
</t>
  </si>
  <si>
    <t>2016年大修（S322线242.823-254.590）；</t>
  </si>
  <si>
    <t>2020第二批大修S322(253.224-254.224)</t>
  </si>
  <si>
    <t>十一</t>
  </si>
  <si>
    <t>永州市汇总</t>
  </si>
  <si>
    <t>道县</t>
  </si>
  <si>
    <t>拟申报第二批灾毁恢复重建项目 老桩号G207 2846.904-2861.334 中修 2018第1批</t>
  </si>
  <si>
    <t>G207 2846.904-2861.334 中修 2018第1批</t>
  </si>
  <si>
    <t>G357线1090.348-1094.330</t>
  </si>
  <si>
    <t>十四五规划项目：G357宁远-道县快速通道(G357线1085.297-1108.349)</t>
  </si>
  <si>
    <t>S323</t>
  </si>
  <si>
    <t>1992（多段不一致）</t>
  </si>
  <si>
    <t>二级（多段不一致）</t>
  </si>
  <si>
    <t>拟申报第二批灾毁恢复重建项目，双层连铺</t>
  </si>
  <si>
    <t>G207线3419.708-3433.157</t>
  </si>
  <si>
    <t>十三五建成项目：G207东安界牌-江华界牌井(G207线3419.143-3458.968)</t>
  </si>
  <si>
    <t>G 20</t>
  </si>
  <si>
    <t>实施宽度变更为12米</t>
  </si>
  <si>
    <t>2021（多段不一致）</t>
  </si>
  <si>
    <t>一级（多段不一致）</t>
  </si>
  <si>
    <t>40.00（多段不一致）</t>
  </si>
  <si>
    <t>60.00（多段不一致）</t>
  </si>
  <si>
    <t>江华瑶族自治县</t>
  </si>
  <si>
    <t>移交城管路段</t>
  </si>
  <si>
    <t>拟申报第二批灾毁恢复重建项目，厅同意提交移交协议安排大修</t>
  </si>
  <si>
    <t>2020年大修（G207线3464.900-3467.100）；2017年大修（G207线2922.000-2923.000）；</t>
  </si>
  <si>
    <t>G207线3460.099-3464.902</t>
  </si>
  <si>
    <t>拟申报第二批灾毁恢复重建项目</t>
  </si>
  <si>
    <t>2017年大修（G207线2923.000-2924.000）；</t>
  </si>
  <si>
    <t>G207线3464.902-3467.103</t>
  </si>
  <si>
    <t>2019年第1批预防性养护(G207线3459.444-3461.444)；</t>
  </si>
  <si>
    <t>拟申报第二批灾毁恢复重建项目 老桩号G207 2922.2-2924.4 大修 2019第2批</t>
  </si>
  <si>
    <t>G207 2922.2-2924.4 大修 2019第2批</t>
  </si>
  <si>
    <t>老桩号2019第二批大修G207线（2923.506-2924.4）</t>
  </si>
  <si>
    <t>沥青混凝土（多段不一致）</t>
  </si>
  <si>
    <t>新田县</t>
  </si>
  <si>
    <t>S228</t>
  </si>
  <si>
    <t>S227线300.879-302.606</t>
  </si>
  <si>
    <t>S231</t>
  </si>
  <si>
    <t>部分共线(G234线2580.364-2581.016)</t>
  </si>
  <si>
    <t>S227线310.760-320.777</t>
  </si>
  <si>
    <t>十四五规划项目：S229、S227新田关口至黄沙溪公路(G234线2580.364-2584.463)</t>
  </si>
  <si>
    <t>祁阳</t>
  </si>
  <si>
    <t>老桩号2015第一批大修S320线（247.044-250.312）</t>
  </si>
  <si>
    <t>十四五规划项目：G356祁阳县城至白水(G356线1179.981-1206.083)</t>
  </si>
  <si>
    <t>部分共线(G356线1197.600-1202.600)</t>
  </si>
  <si>
    <t>连续实施1.652</t>
  </si>
  <si>
    <t>完全共线(G357线1085.292-1108.407)</t>
  </si>
  <si>
    <t>与十四五规划项目：G357宁远-道县快速通道(G357线1085.297-1108.349)共线，该项目为拟调出项目。</t>
  </si>
  <si>
    <t>东安县</t>
  </si>
  <si>
    <t>S340</t>
  </si>
  <si>
    <t>X100</t>
  </si>
  <si>
    <t>老桩号X100 23.024-20 大修 2022第1批 计划备注：提前实施，后续年度安排补助资金798万元。 裂缝多，（资金切块额度安排）</t>
  </si>
  <si>
    <t>通过 X100 23.024-20 大修 2022第1批，</t>
  </si>
  <si>
    <t>X100 23.024-20 大修 2022第1批</t>
  </si>
  <si>
    <t>S340线48.252-58.524</t>
  </si>
  <si>
    <t>路况中等，对接会安排6.5公里</t>
  </si>
  <si>
    <t>对接会后拆分桩号</t>
  </si>
  <si>
    <t>江永县</t>
  </si>
  <si>
    <t>S348</t>
  </si>
  <si>
    <t>接S348 140.5-146.3 大修 2024第2批</t>
  </si>
  <si>
    <t>S348线145.731-157.211</t>
  </si>
  <si>
    <t>路况一般，对接会通过</t>
  </si>
  <si>
    <t>零陵区</t>
  </si>
  <si>
    <t>G322 1422.055-1426.773 大修 2020第1批</t>
  </si>
  <si>
    <t>2020年大修（G322线1422.055-1426.773）；</t>
  </si>
  <si>
    <t>G322线1422.058-1422.532</t>
  </si>
  <si>
    <t>2020第一批大修G322(1422.058-1425.3)</t>
  </si>
  <si>
    <t>2020第一批大修G322(140-143.242)</t>
  </si>
  <si>
    <t>2020年第1批大修(G322线1422.055-1426.773)；</t>
  </si>
  <si>
    <t>0.3公里路况较好，其它路况较差。裂缝，修补多。</t>
  </si>
  <si>
    <t>接G322 1458.085-1459.256 大修 2024第2批</t>
  </si>
  <si>
    <t>G322线1459.256-1462.032</t>
  </si>
  <si>
    <t>裂缝较多</t>
  </si>
  <si>
    <t>2016年大修（G322线186.900-188.078）；</t>
  </si>
  <si>
    <t>G322线1465.115-1469.066</t>
  </si>
  <si>
    <t>老桩号 G322 187-188.078 大修 2016第2批 裂缝较多</t>
  </si>
  <si>
    <t>G322 187-188.078 大修 2016第2批</t>
  </si>
  <si>
    <t>增加中间一段</t>
  </si>
  <si>
    <t>G322线1469.066-1470.031</t>
  </si>
  <si>
    <t>老桩号2016年第二批大修G322（187.04-187.078）</t>
  </si>
  <si>
    <t>2016年第二批大修G322（187.04-187.078）</t>
  </si>
  <si>
    <t>改中修</t>
  </si>
  <si>
    <t>中修，路况差</t>
  </si>
  <si>
    <t>G322 1471-1474 中修 2020第1批</t>
  </si>
  <si>
    <t>2020年中修（G322线1471.000-1474.000）；</t>
  </si>
  <si>
    <t>G322线1470.031-1472.795</t>
  </si>
  <si>
    <t>2020第一批中修G322线（1470-1471）</t>
  </si>
  <si>
    <t>2020年第1批中修(G322线1471.000-1474.000)；</t>
  </si>
  <si>
    <t>十二</t>
  </si>
  <si>
    <t>怀化市汇总</t>
  </si>
  <si>
    <t>洪江市</t>
  </si>
  <si>
    <t>中中中良中中优良次中，2461.7-2462.243集镇段已自行处治</t>
  </si>
  <si>
    <t>接G241 2462.243-2466.06 中修 2021第1批</t>
  </si>
  <si>
    <t>2013年大修（S224线71.000-74.000）；</t>
  </si>
  <si>
    <t>G241线2451.823-2462.243</t>
  </si>
  <si>
    <t>2461.7-2462.243已安排，前面路况差，后面中等</t>
  </si>
  <si>
    <t>2461.7-2462.243已实施</t>
  </si>
  <si>
    <t>老桩号2015灾毁大修S224(70.661-81.081)</t>
  </si>
  <si>
    <t>2015灾毁大修S224(70.661-81.081)</t>
  </si>
  <si>
    <t>靖州苗族侗族自治县</t>
  </si>
  <si>
    <t>次中各一公里</t>
  </si>
  <si>
    <t>中次各一公里</t>
  </si>
  <si>
    <t>G356 1628.028-1630.028 中修 2020第2批</t>
  </si>
  <si>
    <t>2020年中修（G356线1628.028-1630.028）；</t>
  </si>
  <si>
    <t>G356线1623.596-1638.216</t>
  </si>
  <si>
    <t>提供弯沉，路况中等</t>
  </si>
  <si>
    <t>2020年第2批中修(G356线1628.028-1630.028)；</t>
  </si>
  <si>
    <t>溆浦县</t>
  </si>
  <si>
    <t>麻面多</t>
  </si>
  <si>
    <t>不通过，路况较好。前方影像为水泥路</t>
  </si>
  <si>
    <t>G536线352.621-359.344</t>
  </si>
  <si>
    <t>2019年第2批预防性养护(G536线340.711-359.314)；</t>
  </si>
  <si>
    <t>沅陵县</t>
  </si>
  <si>
    <t>S241</t>
  </si>
  <si>
    <t>多纵向裂缝 弯沉中</t>
  </si>
  <si>
    <t>S241 231-236 中修 2020第1批</t>
  </si>
  <si>
    <t xml:space="preserve">接S227 112.322-119.322 中修 2022第1批0
S227 119.322-124.322 中修 2020第1批
</t>
  </si>
  <si>
    <t>2020年中修（S241线231.000-236.000）；</t>
  </si>
  <si>
    <t>S241线224.305-235.790</t>
  </si>
  <si>
    <t>2020第一批中修S241(231-232)</t>
  </si>
  <si>
    <t>2020第一批中修S227(119.322-120.322)</t>
  </si>
  <si>
    <t>2020年第1批中修(S241线231.000-236.000)；</t>
  </si>
  <si>
    <t>S227 119.322-124.322 中修 2020第1批</t>
  </si>
  <si>
    <t>2020第一批中修S241(232-233)</t>
  </si>
  <si>
    <t>2020第一批中修S227(120.322-121.322)</t>
  </si>
  <si>
    <t>中方县</t>
  </si>
  <si>
    <t>S249</t>
  </si>
  <si>
    <t>前方影像水泥路，属于连续实施，路段一般，插花路段</t>
  </si>
  <si>
    <t>S312 300-308.75 中修 2011第1批</t>
  </si>
  <si>
    <t>S249线81.246-87.827</t>
  </si>
  <si>
    <t>十四五规划项目：S320、S249溆浦县油洋乡至枣子坡公路(S249线75.685-88.916)</t>
  </si>
  <si>
    <t>水泥路</t>
  </si>
  <si>
    <t>对接会备注水泥砼</t>
  </si>
  <si>
    <t>通过大修</t>
  </si>
  <si>
    <t>会同县</t>
  </si>
  <si>
    <t>原路疑似白加黑，反射裂缝多 新桩号接S249 174.8-175.102 中修 2021第1批，老桩号S222 62.731-63.94 大修 2015第1批</t>
  </si>
  <si>
    <t>接S249 174.8-175.102 中修 2021第1批</t>
  </si>
  <si>
    <t>接S222 62.998-63.3 中修 2021第1批
S222 62.731-63.94 大修 2015第1批</t>
  </si>
  <si>
    <t>2015年大修（S222线62.731-63.940）；</t>
  </si>
  <si>
    <t>S249线174.244-174.957</t>
  </si>
  <si>
    <t>老桩号2015第一批大修S222(62.731-62.998)</t>
  </si>
  <si>
    <t>2015第一批大修S222(62.731-62.998)</t>
  </si>
  <si>
    <t>多修补纵裂缝</t>
  </si>
  <si>
    <t>S312 232.02-255 中修 2011第1批</t>
  </si>
  <si>
    <t>S322线148.624-168.847</t>
  </si>
  <si>
    <t>S342</t>
  </si>
  <si>
    <t>S318</t>
  </si>
  <si>
    <t>S342 156-161 中修 2020第1批</t>
  </si>
  <si>
    <t>S318 49.766-54.766 中修 2020第1批</t>
  </si>
  <si>
    <t>2020年中修（S342线156.000-161.000）；</t>
  </si>
  <si>
    <t>十四五规划项目：S342线会同大石板至广坪大湾公路(S342线138.079-164.441)</t>
  </si>
  <si>
    <t>2020第一批中修S342线（159-160）</t>
  </si>
  <si>
    <t>老庄好2020第一批中修S318线（52.766-53.766）</t>
  </si>
  <si>
    <t>2020年第1批中修(S342线156.000-161.000)；2018年第1批预防性养护(S342线159.464-160.000)；</t>
  </si>
  <si>
    <t>完全共线(S342线137.992-164.554)</t>
  </si>
  <si>
    <t>G209</t>
  </si>
  <si>
    <t>旅发大会线路圈</t>
  </si>
  <si>
    <t>拟通过，提供线路圈佐证资料</t>
  </si>
  <si>
    <t>G209线2869.564-2879.335</t>
  </si>
  <si>
    <t>省旅发大会路线圈项目</t>
  </si>
  <si>
    <t>旅发大会，提供资料，中心二上通过</t>
  </si>
  <si>
    <t>对接会备注旅发大会，提供资料</t>
  </si>
  <si>
    <t>旅发大会线路圈，多纵向裂缝有横缝</t>
  </si>
  <si>
    <t>拟通过，旅发大会，线路圈提供佐证资料</t>
  </si>
  <si>
    <t>接G209 2881.986-2890.708 中修 2023第2批</t>
  </si>
  <si>
    <t>G209 2495.686-2504.408 中修 2023第2批</t>
  </si>
  <si>
    <t>2013年大修（G209线2494.700-2495.000）；</t>
  </si>
  <si>
    <t>G209线2879.335-2881.986</t>
  </si>
  <si>
    <t>通道侗族自治县</t>
  </si>
  <si>
    <t>非旅发大会重点线路圈，多修补纵裂缝</t>
  </si>
  <si>
    <t>G209 2707.22-2708.9 大修 2017第1批</t>
  </si>
  <si>
    <t>2017年大修（G209线2707.220-2708.900）；</t>
  </si>
  <si>
    <t>G209线3085.012-3103.431</t>
  </si>
  <si>
    <t>老桩号2017年第一批大修G209(2708.749-2708.9),2015灾毁大修G209(2708.9-2709.749)</t>
  </si>
  <si>
    <t>2017年第一批大修G209(2708.749-2708.9),2015灾毁大修G209(2708.9-2709.749)</t>
  </si>
  <si>
    <t>接G209 3099-3100 中修 2022第4批</t>
  </si>
  <si>
    <t>老桩号2015灾毁大修G209(2711.749-2712.749)</t>
  </si>
  <si>
    <t>2015灾毁大修G209(2711.749-2712.749)</t>
  </si>
  <si>
    <t>非旅发大会重点线路圈多修补纵裂缝</t>
  </si>
  <si>
    <t>2013年大修（G209线2713.000-2715.000）；</t>
  </si>
  <si>
    <t>老桩号2015灾毁大修G209(2713.749-2714.749)</t>
  </si>
  <si>
    <t>2015灾毁大修G209(2713.749-2714.749)</t>
  </si>
  <si>
    <t>G319</t>
  </si>
  <si>
    <t>G319 1764.071-1767 中修 2020第2批</t>
  </si>
  <si>
    <t xml:space="preserve">G319 1546.05-1548.979 中修 2020第2批
接G319 1548.979-1549 中修 2020第2批0
</t>
  </si>
  <si>
    <t>2020年中修（G319线1764.071-1767.000）；2014年大修（G319线1547.000-1549.000）；</t>
  </si>
  <si>
    <t>G319线1759.667-1769.671</t>
  </si>
  <si>
    <t>2020第二批中修G319(1766-1767)</t>
  </si>
  <si>
    <t>2014大修G319(1547.979-1548.979),2020第二批中修G319(1547.979-1548.979)</t>
  </si>
  <si>
    <t>2020年第2批中修(G319线1764.071-1767.000)；</t>
  </si>
  <si>
    <t>G319 1768-1769 中修 2020第2批</t>
  </si>
  <si>
    <t xml:space="preserve">接G319 1549-1549.979 中修 2020第2批0
G319 1549.979-1550.979 中修 2020第2批
</t>
  </si>
  <si>
    <t>2020年中修（G319线1768.000-1769.000）；</t>
  </si>
  <si>
    <t>2020第二批中修G319(1768-1769)</t>
  </si>
  <si>
    <t>2020第二批中修G319（1549.979-1550.979）</t>
  </si>
  <si>
    <t>2020年第2批中修(G319线1768.000-1769.000)；</t>
  </si>
  <si>
    <t>接G319 1768-1769 中修 2020第2批</t>
  </si>
  <si>
    <t xml:space="preserve">接G319 1549.979-1550.979 中修 2020第2批0
接G319 1551.65-1552 大修 2021第1批0
</t>
  </si>
  <si>
    <t>G319 1770.021-1770.778 大修 2020第2批</t>
  </si>
  <si>
    <t xml:space="preserve">接G319 1551.65-1552 大修 2021第1批0
G319 1552-1552.757 大修 2020第2批
接G319 1552.757-1552.923 大修 2020第2批0
</t>
  </si>
  <si>
    <t>2020年大修（G319线1770.021-1770.778）；</t>
  </si>
  <si>
    <t>G319线1770.021-1770.778</t>
  </si>
  <si>
    <t>2020第二批大修G319(1770.021-1770.778)</t>
  </si>
  <si>
    <t>2020第二批大修G319（1552-1552.757）</t>
  </si>
  <si>
    <t>2020年第2批大修(G319线1770.021-1770.778)；</t>
  </si>
  <si>
    <t>G319 1770.778--1772 大修 2020第2批</t>
  </si>
  <si>
    <t xml:space="preserve">接G319 1552-1552.757 大修 2020第2批0
G319 1552.757-1552.923 大修 2020第2批
G319 1552.973-1553.979 大修 2020第2批
</t>
  </si>
  <si>
    <t>2020年大修（G319线1770.778-1770.944）；</t>
  </si>
  <si>
    <t>G319线1770.778-1770.944</t>
  </si>
  <si>
    <t>2020第二批大修G319(1770.778-1770.944)</t>
  </si>
  <si>
    <t>2020第二批大修G319（1552.757-1552.923），2020第二批大修G319（1552.973-1552.979）</t>
  </si>
  <si>
    <t>2020年第2批大修(G319线1770.778-1770.944)；2020年第2批大修(G319线1770.994-1772.000)；</t>
  </si>
  <si>
    <t>2020（多段不一致）</t>
  </si>
  <si>
    <t>多修补，旅发大会重点线路圈</t>
  </si>
  <si>
    <t>接G320 1571.76-1574 中修 2021第1批</t>
  </si>
  <si>
    <t>G320 1536-1537 大修 2017第1批</t>
  </si>
  <si>
    <t>2017年大修（G320线1536.000-1537.000）；</t>
  </si>
  <si>
    <t>G320线1570.237-1571.588</t>
  </si>
  <si>
    <t>老桩号2017年第一批大修G320(1536.24-1537)</t>
  </si>
  <si>
    <t>2017年第一批大修G320(1536.24-1537)</t>
  </si>
  <si>
    <t>G320 1571.76-1574 中修 2021第1批</t>
  </si>
  <si>
    <t>G320 1537-1539.24 中修 2021第1批</t>
  </si>
  <si>
    <t>2021年中修（G320线1571.760-1574.000）；</t>
  </si>
  <si>
    <t>G320线1571.588-1575.867</t>
  </si>
  <si>
    <t>2023年G320线中修路段桩号为K1553-K1559,G320线K1571.760-K1573是2021年实施的中修，折扣系数应是0.9。</t>
  </si>
  <si>
    <t>2021年第1批中修(G320线1571.760-1574.000)</t>
  </si>
  <si>
    <t>2021年第1批中修(G320线1571.760-1574.000)；2023年第2批中修(G320线1571.760-1574.000)；</t>
  </si>
  <si>
    <t>根据切块资金安排，旅发大会重点线路圈</t>
  </si>
  <si>
    <t>G320线1575.867-1583.971</t>
  </si>
  <si>
    <t>G320线1583.971-1590.831</t>
  </si>
  <si>
    <t>部分裂分、部分修补，旅发大会重点线路圈G320 1607-1609 中修 2020第1批</t>
  </si>
  <si>
    <t>不通过，路况较好1607-1609 2020年中修</t>
  </si>
  <si>
    <t>G320 1607-1609 中修 2020第1批</t>
  </si>
  <si>
    <t>G320 1572.5-1573 中修 2020第2批
G320 1573-1575 中修 2020第1批
G320 1572-1573 大修 2014第1批</t>
  </si>
  <si>
    <t>2020年中修（G320线1607.000-1609.000）；2016年大修（G320线1567.000-1575.000）；</t>
  </si>
  <si>
    <t>G320线1594.006-1605.366</t>
  </si>
  <si>
    <t>2020年第1批中修(G320线1607-1609</t>
  </si>
  <si>
    <t>2020年第1批中修(G320线1607.000-1609.000)；</t>
  </si>
  <si>
    <t>车辙、网裂，未见日常养护痕迹，旅发大会重点线路圈</t>
  </si>
  <si>
    <t>G320 1610-1611.448 中修 2020第2批</t>
  </si>
  <si>
    <t>G320 1575.765-1577.017 中修 2020第2批
G320 1575.13-1579.701 大修 2018第1批</t>
  </si>
  <si>
    <t>2020年中修（G320线1610.000-1611.448）；2014年大修（G320线1575.000-1577.000）；</t>
  </si>
  <si>
    <t>G320线1610.202-1610.260</t>
  </si>
  <si>
    <t>2020第二批中修G320(1610.202-1610.26)</t>
  </si>
  <si>
    <t>2020第二批中修G320（1575.765-1575.823），2014大修G320（1575.765-1575.823）</t>
  </si>
  <si>
    <t>2020年第2批中修(G320线1610.000-1611.448)；</t>
  </si>
  <si>
    <t xml:space="preserve">G320 1575.765-1577.017 中修 2020第2批
后接  G320 1578.563-1579.563 中修 2024第2批0
G320 1575.13-1579.701 大修 2018第1批
</t>
  </si>
  <si>
    <t>2020年中修（G320线1610.000-1611.448）；2016年大修（G320线1578.000-1581.000）；</t>
  </si>
  <si>
    <t>G320线1610.260-1615.609</t>
  </si>
  <si>
    <t>省旅发大会路线圈项目。</t>
  </si>
  <si>
    <t>2020第二批中修G320(1610.26-1611.448),2019第一批双层再生雾封层G320(1610.8-1613)</t>
  </si>
  <si>
    <t>2014大修G320（1575.823-1577），2022第一批中修G320（1575.823-1575.765），2020第二批中修G320（1575.823-1577.017），2019第一批双层再生雾封层G320（1576-1571578.563），2018第一批灾毁中修G320（1577.823-1578.563）</t>
  </si>
  <si>
    <t>2020年第2批中修(G320线1610.000-1611.448)；2019年第1批预防性养护(G320线1610.800-1614.800)；</t>
  </si>
  <si>
    <t>车辙、小裂缝，未见日常养护痕迹，旅发大会重点线路圈</t>
  </si>
  <si>
    <t>G320 1575.13-1580.13 中修 2018第1批</t>
  </si>
  <si>
    <t>2016年大修（G320线1578.000-1581.000）；</t>
  </si>
  <si>
    <t>2019第一批双层再生雾封层G320（1579.563-1580）</t>
  </si>
  <si>
    <t>2019年第1批预防性养护(G320线1610.800-1614.800)；</t>
  </si>
  <si>
    <t>旅发大会重点线路圈</t>
  </si>
  <si>
    <t>提供线路圈佐证资料</t>
  </si>
  <si>
    <t>G320 1616.5-1617.7 中修 2020第3批</t>
  </si>
  <si>
    <t xml:space="preserve">接G320 1580.563-1582.063 中修 2024第2批0
接G320 1586.563-1587.563 中修 2024第2批0
G320 1582.063-1583.263 中修 2020第3批
G320 1585-1585.983 大修 2018第1批
</t>
  </si>
  <si>
    <t>2020年中修（G320线1616.500-1617.700）；2014年大修（G320线1614.920-1617.420）；</t>
  </si>
  <si>
    <t>G320线1615.609-1622.734</t>
  </si>
  <si>
    <t>2020第三批中修G320(1616.5-1617.7),2018第一批灾毁大修G320(1617.398-1618.226)</t>
  </si>
  <si>
    <t>2013第一批大修G320(1582.063-1583),2020第三批中修G320（1582.062-1583.263）、2014大修G320（1583-1585）、2013第一批大修G320(1584-1586.563)</t>
  </si>
  <si>
    <t>2020年第3批中修(G320线1616.500-1617.700)；2018年第1批大修(G320线1617.398-1618.226)；</t>
  </si>
  <si>
    <t>麻阳苗族自治县</t>
  </si>
  <si>
    <t>接G354 875.756-875.91 中修 2021第1批</t>
  </si>
  <si>
    <t>G354线875.910-876.590</t>
  </si>
  <si>
    <t>接G354 878-880 中修 2024第2批</t>
  </si>
  <si>
    <t>G354线876.590-883.474</t>
  </si>
  <si>
    <t>G354 896.698-898.698 中修 2020第2批</t>
  </si>
  <si>
    <t>S308 582.05-582.7 中修 2016第1批</t>
  </si>
  <si>
    <t>2020年中修（G354线896.698-898.698）；</t>
  </si>
  <si>
    <t>G354线894.838-903.615</t>
  </si>
  <si>
    <t>2020年第2批中修(G354线896.698-898.698)；</t>
  </si>
  <si>
    <t>S308 583.4-586 中修 2016第1批</t>
  </si>
  <si>
    <t>无弯沉数据</t>
  </si>
  <si>
    <t>通过，改中修</t>
  </si>
  <si>
    <t>2020年中修（S241线231.000-236.000）；2013年大修（S227线123.250-124.000）；</t>
  </si>
  <si>
    <t>2020第一批中修S241(234-235)</t>
  </si>
  <si>
    <t>2020第一批中修S227(122.322-123.322)</t>
  </si>
  <si>
    <t>S241 236-236.412 大修 2020第2批</t>
  </si>
  <si>
    <t xml:space="preserve">接S227 119.322-124.322 中修 2020第1批0
S227 124.322-124.734 大修 2020第2批
</t>
  </si>
  <si>
    <t>2020年大修（S241线236.000-236.412）；2013年大修（S227线124.000-124.930）；</t>
  </si>
  <si>
    <t>S241线235.790-236.842</t>
  </si>
  <si>
    <t>2020第二批大修S241(236-236.412)</t>
  </si>
  <si>
    <t>2013第一批大修S227(124.322-124.734),2020第二批大修S227（124.322-124.734），2020第一批大修S227（124.5-124.734）</t>
  </si>
  <si>
    <t>2020年第2批大修(S241线236.000-236.412)；</t>
  </si>
  <si>
    <t>S241 236.412-236.657 大修 2020第1批</t>
  </si>
  <si>
    <t xml:space="preserve">接S227 124.322-124.734 大修 2020第2批0
S227 124.5-124.745 大修 2020第1批
</t>
  </si>
  <si>
    <t>2020年大修（S241线236.412-236.657）；2013年大修（S227线124.000-124.930）；</t>
  </si>
  <si>
    <t>2020第一批大修S241(236.412-236.657)</t>
  </si>
  <si>
    <t>2020第一批大修S227（124.734-124.745）</t>
  </si>
  <si>
    <t>2020年第1批大修(S241线236.412-236.657)；</t>
  </si>
  <si>
    <t>接S241 236.412-236.657 大修 2020第1批</t>
  </si>
  <si>
    <t>老线S227对应的新线S241是短链，所以该路段S241对应的12505KM线路没有对应的S227桩号。</t>
  </si>
  <si>
    <t>S244</t>
  </si>
  <si>
    <t>修补多，弯沉次差</t>
  </si>
  <si>
    <t>次差</t>
  </si>
  <si>
    <t>对接会备注中修</t>
  </si>
  <si>
    <t>弯沉193-194差 194-195中</t>
  </si>
  <si>
    <t>建议189-195.476连续报中修</t>
  </si>
  <si>
    <t>193-194差 194-195中</t>
  </si>
  <si>
    <t>S249线188.078-195.476</t>
  </si>
  <si>
    <t>网裂纵向裂缝，未见日常养护</t>
  </si>
  <si>
    <t>网裂纵向裂缝，大块修补</t>
  </si>
  <si>
    <t>多修补纵裂缝 老桩号S222 76.409-77.098 中修 2021第1批</t>
  </si>
  <si>
    <t>接S249 188.211-188.9 中修 2021第1批</t>
  </si>
  <si>
    <t>多修补</t>
  </si>
  <si>
    <t>接S249 197-198 中修 2021第1批</t>
  </si>
  <si>
    <t>S249线195.476-195.594</t>
  </si>
  <si>
    <t>接S249 208.6-209 中修 2021第1批</t>
  </si>
  <si>
    <t>S222 96.1-96.5 中修 2021第1批</t>
  </si>
  <si>
    <t>2014年大修（S222线87.500-119.200）；</t>
  </si>
  <si>
    <t>S249线195.594-230.500</t>
  </si>
  <si>
    <t>辰溪县</t>
  </si>
  <si>
    <t>S250</t>
  </si>
  <si>
    <t>建议中修</t>
  </si>
  <si>
    <t>报大修，提供弯沉，市反馈中修无法解决</t>
  </si>
  <si>
    <t>S250 33.889-35.089 中修 2020第2批</t>
  </si>
  <si>
    <t>S223 34-35.2 中修 2020第2批
S223 35.2-35.239 中修 2021第1批</t>
  </si>
  <si>
    <t>2020年中修（S250线33.889-35.089）；</t>
  </si>
  <si>
    <t>S250线26.470-35.128</t>
  </si>
  <si>
    <t>2020第二批中修S250(33.889-35.089)</t>
  </si>
  <si>
    <t>2020第二批中修S223(34.002-35.2)、2015灾毁大修S223（34.002-35.202）</t>
  </si>
  <si>
    <t>2020年第2批中修(S250线33.889-35.089)；</t>
  </si>
  <si>
    <t>S250 35.089-35.128 中修 2021第1批</t>
  </si>
  <si>
    <t>S223 35.2-35.239 中修 2021第1批</t>
  </si>
  <si>
    <t>2021年中修（S250线35.089-35.128）；</t>
  </si>
  <si>
    <t>2021年第1批中修(S250线35.089-35.128)</t>
  </si>
  <si>
    <t>2015灾毁大修S223（35.202-35.241）</t>
  </si>
  <si>
    <t>2021年第1批中修(S250线35.089-35.128)；</t>
  </si>
  <si>
    <t>裂缝,修补较多</t>
  </si>
  <si>
    <t>接S250 70.2-76.1 中修 2021第1批</t>
  </si>
  <si>
    <t>2015年大修（S223线76.000-82.400）；</t>
  </si>
  <si>
    <t>老桩号2015第一批大修S223（76-76.754）</t>
  </si>
  <si>
    <t>2015第一批大修S223（76-76.754）</t>
  </si>
  <si>
    <t>S250 85-86 中修 2020第2批</t>
  </si>
  <si>
    <t>接S223 83.8-84.754 中修 2024第2批0
S223 84.754-85.754 中修 2020第2批</t>
  </si>
  <si>
    <t>2020年中修（S250线85.000-86.000）；2017年大修（S223线82.400-85.600）；</t>
  </si>
  <si>
    <t>实际路面宽度11米</t>
  </si>
  <si>
    <t>2020第二批中修S250(85-85.87)</t>
  </si>
  <si>
    <t>2020第二批中修S223（84.854-85.624）、2015第一批大修S223（85.6-85.624）、</t>
  </si>
  <si>
    <t>2020年第2批中修(S250线85.000-86.000)；</t>
  </si>
  <si>
    <t>S223 84.754-85.754 中修 2020第2批</t>
  </si>
  <si>
    <t>2020年中修（S250线85.000-86.000）；2015年大修（S223线85.600-86.400）；</t>
  </si>
  <si>
    <t>实际路面宽度为23米。</t>
  </si>
  <si>
    <t>2020第二批中修S250(85.87-85.999)</t>
  </si>
  <si>
    <t>2020第二批中修S223（85.624-85.753）</t>
  </si>
  <si>
    <t>S332</t>
  </si>
  <si>
    <t>S338</t>
  </si>
  <si>
    <t>2公里中6公里次差</t>
  </si>
  <si>
    <t>改中修拆分</t>
  </si>
  <si>
    <t>2.842中其余次差</t>
  </si>
  <si>
    <t>对接会后拆分桩号，备注中修</t>
  </si>
  <si>
    <t>2013年大修（S312线272.000-275.000）；</t>
  </si>
  <si>
    <t>S322线183.855-191.921</t>
  </si>
  <si>
    <t>2013年大修（S312线276.000-277.000）；</t>
  </si>
  <si>
    <t>S322线191.921-192.115</t>
  </si>
  <si>
    <t>2013年大修（S312线278.000-278.598）；</t>
  </si>
  <si>
    <t>S322线193.426-194.252</t>
  </si>
  <si>
    <t>S322线204.791-211.173</t>
  </si>
  <si>
    <t>S322 236-240.517 中修 2020第3批</t>
  </si>
  <si>
    <t>S312 322.121-326.638 中修 2020第3批</t>
  </si>
  <si>
    <t>2020年中修（S322线236.000-240.517）；</t>
  </si>
  <si>
    <t>S322线239.097-240.078</t>
  </si>
  <si>
    <t>2020年第3批中修(S322线236.000-240.517)；</t>
  </si>
  <si>
    <t>鹤城区</t>
  </si>
  <si>
    <t>旅发大会重点线路圈连续实施</t>
  </si>
  <si>
    <t>S322 245.51-246 中修 2020第3批
S322 246-248.438 中修 2020第1批</t>
  </si>
  <si>
    <t xml:space="preserve">S312 331.856-332.346 中修 2020第3批
S312 332.346-334.784 中修 2020第1批
</t>
  </si>
  <si>
    <t>2020年中修（S322线246.000-248.438）；2016年大修（S322线242.823-254.590）；</t>
  </si>
  <si>
    <t>S322线240.827-247.724</t>
  </si>
  <si>
    <t>2020第三批中修S322(245.8-246)、2020第一批中修S322（246-247.724）</t>
  </si>
  <si>
    <t>2020第三批中修S312(332.146-332.346),2020第一批中修S312(332.346-334.07)</t>
  </si>
  <si>
    <t>2020年第1批中修(S322线246.000-248.438)；2020年第3批中修(S322线245.510-246.000)；2018年第1批预防性养护(S322线244.000-248.000)；</t>
  </si>
  <si>
    <t>S322 246-248.438 中修 2020第1批</t>
  </si>
  <si>
    <t xml:space="preserve">S312 332.346-334.784 中修 2020第1批
S312 334.784-336.695 中修 2020第1批
</t>
  </si>
  <si>
    <t>2020年中修（S322线246.000-248.438）；</t>
  </si>
  <si>
    <t>S322线247.724-248.438</t>
  </si>
  <si>
    <t>2020第一批中修S322（247.724-248.438）</t>
  </si>
  <si>
    <t>2020第一批中修S312(334.07-334.784)</t>
  </si>
  <si>
    <t>2020年第1批中修(S322线246.000-248.438)；2018年第1批预防性养护(S322线244.000-248.000)；</t>
  </si>
  <si>
    <t>S322 248.438-250.349 中修 2020第1批</t>
  </si>
  <si>
    <t>S312 334.784-336.695 中修 2020第1批</t>
  </si>
  <si>
    <t>2020年中修（S322线248.438-250.349）；</t>
  </si>
  <si>
    <t>S322线248.438-249.710</t>
  </si>
  <si>
    <t>2020第一批中修S322（248.438-249.4）</t>
  </si>
  <si>
    <t>2020第一批中修S312(334.784-335.746)</t>
  </si>
  <si>
    <t>2020年第1批中修(S322线248.438-250.349)；</t>
  </si>
  <si>
    <t>S334</t>
  </si>
  <si>
    <t>S257</t>
  </si>
  <si>
    <t>301.190往前路况较好，往后中修，旅发大会重点线路圈</t>
  </si>
  <si>
    <t>S334线300.626-303.644</t>
  </si>
  <si>
    <t>路况较差，旅发大会重点线路圈</t>
  </si>
  <si>
    <t>S334线303.644-304.632</t>
  </si>
  <si>
    <t>十三</t>
  </si>
  <si>
    <t>娄底市汇总</t>
  </si>
  <si>
    <t>缩短</t>
  </si>
  <si>
    <t>娄星区</t>
  </si>
  <si>
    <t>S209</t>
  </si>
  <si>
    <t>接G234 2275.401-2278.8 大修 2021第1批</t>
  </si>
  <si>
    <t>S209 123.106-126.505 大修 2021第1批</t>
  </si>
  <si>
    <t>G234线2270.795-2273.862</t>
  </si>
  <si>
    <t>十四五规划项目：G234娄底石井至喻家祠堂(G234线2260.279-2278.115)</t>
  </si>
  <si>
    <t>部分共线</t>
  </si>
  <si>
    <t>实际实施方案为就地冷再生加铺</t>
  </si>
  <si>
    <t>中心一上不通过2270.795-2275.401 4.606公里，中心二上拆分桩号，通过2270.795-2273.88 3.085公里</t>
  </si>
  <si>
    <t>对接会后桩号拆分减少</t>
  </si>
  <si>
    <t>部分共线(G234线2272.892-2273.543)</t>
  </si>
  <si>
    <t>涟源市</t>
  </si>
  <si>
    <t>S326</t>
  </si>
  <si>
    <t>中等路新增</t>
  </si>
  <si>
    <t>1911</t>
  </si>
  <si>
    <t>2011</t>
  </si>
  <si>
    <t>双峰县</t>
  </si>
  <si>
    <t>已改为中修</t>
  </si>
  <si>
    <t>G234线2309.390-2310.029</t>
  </si>
  <si>
    <t>十四五规划项目：G320双峰大埠至金鸡坳公路(G234线2309.390-2310.029)</t>
  </si>
  <si>
    <t>老桩号2015灾毁大修S210(69.364-69.974)</t>
  </si>
  <si>
    <t>2015灾毁大修S210(69.364-69.974)</t>
  </si>
  <si>
    <t>完全共线(G234线2309.390-2310.029)</t>
  </si>
  <si>
    <t>与十四五规划项目：G320双峰大埠至金鸡坳公路(G234线2309.390-2310.029)共线，该项目为拟调出项目。</t>
  </si>
  <si>
    <t>已改为中修，横向裂缝，中间纵向裂缝、网状裂缝，局部有修补，根据资金安排</t>
  </si>
  <si>
    <t>S312 54.21-104.9 中修 2011第1批</t>
  </si>
  <si>
    <t>G354线561.396-564.386</t>
  </si>
  <si>
    <t>十四五规划项目：国家区域性公路交通应急装备物资（湖南）储备中心进出口道路(G354线561.572-564.267)</t>
  </si>
  <si>
    <t>对接会后由一上大修改为中修</t>
  </si>
  <si>
    <t>冷水江市</t>
  </si>
  <si>
    <t>已改为中修，纵向裂缝弯沉较差</t>
  </si>
  <si>
    <t>提供弯沉，双层连铺</t>
  </si>
  <si>
    <t>0.5公里中，其余优良</t>
  </si>
  <si>
    <t>2014年大修（S312线121.100-128.239）；</t>
  </si>
  <si>
    <t>G354线628.202-637.275</t>
  </si>
  <si>
    <t>桩号不同</t>
  </si>
  <si>
    <t>新化县</t>
  </si>
  <si>
    <t>S217</t>
  </si>
  <si>
    <t>报中修，折扣项目。核实弯沉能做中修做中修。</t>
  </si>
  <si>
    <t>S322 54.318-56.318 大修 2019第1批</t>
  </si>
  <si>
    <t>S217 54-56 大修 2019第1批
S217 52-56 大修 2015第1批
S217 56-61.2 大修 2017第2批</t>
  </si>
  <si>
    <t>2019年大修（S322线54.318-56.318）；2015年大修（S217线52.000-56.000）；</t>
  </si>
  <si>
    <t>S322线51.386-54.983</t>
  </si>
  <si>
    <t>十四五规划项目：S322 新化上渡至吉庆黄柏界公路(S322线20.495-61.388)</t>
  </si>
  <si>
    <t>根据省中心下达计划任务书中在2019年S322线K54+318至K56+318段
己实施该段大修，对应老桩号是S217K54-K56，实际情况是在2017年年底年报S322线的起点桩号是K18+530,2018年年底进行桩号传递年报S322线的起点桩号改为K20+475,两段相差1.945公里，2019年下达计划是2018年12月上报计划是根据2017年年报起点桩号计算的，根据现在年报桩号相差1.945公里，实际实施桩号是S322K56+263-K58+263。</t>
  </si>
  <si>
    <t>路况一般，中修</t>
  </si>
  <si>
    <t>对接后桩号调整</t>
  </si>
  <si>
    <t>2019第一批大修S322线（54.318-56.318）</t>
  </si>
  <si>
    <t>老桩号2019第一批大修S217线（54-56）</t>
  </si>
  <si>
    <t>2019年第1批大修(S322线54.318-56.318)；</t>
  </si>
  <si>
    <t>完全共线(S322线20.475-61.395)</t>
  </si>
  <si>
    <t>S314</t>
  </si>
  <si>
    <t>134.749-136.379路况相对较差，建议根据资金安排，135.650-135.750车辙</t>
  </si>
  <si>
    <t>通过，路况相对较好</t>
  </si>
  <si>
    <t>S314 99.55-101 大修 2013第1批</t>
  </si>
  <si>
    <t>2013年大修（S314线99.550-101.000）；</t>
  </si>
  <si>
    <t>对接会通过，路况一般</t>
  </si>
  <si>
    <t>通过，市想做双层连铺，提供弯沉，建议中修</t>
  </si>
  <si>
    <t>153.371-154 次，154-155良，155-156优，156-157次，157-159中</t>
  </si>
  <si>
    <t>对接会路况好，中修提供弯沉，中心二上通过</t>
  </si>
  <si>
    <t>对接会备注路况好，中修提供弯沉</t>
  </si>
  <si>
    <t>通过，双层连铺，老桩号重复，提供弯沉，建议中修，市反馈老桩号共线有调整，实际2024年下达计划为G234路线下达</t>
  </si>
  <si>
    <t>S210 56.223-61.802 大修 2024第2批</t>
  </si>
  <si>
    <t>十四</t>
  </si>
  <si>
    <t>湘西州汇总</t>
  </si>
  <si>
    <t>龙山县</t>
  </si>
  <si>
    <t>G242</t>
  </si>
  <si>
    <t>双层连铺多裂缝、多网裂，建议核实弯沉</t>
  </si>
  <si>
    <t>G209 2074.4-2075.169 大修 2017第1批
G209 2074.7-2075.7 中修 2012第1批</t>
  </si>
  <si>
    <t>2017年大修（G209线2074.400-2075.169）；</t>
  </si>
  <si>
    <t>G242线2426.636-2427.143</t>
  </si>
  <si>
    <t>十四五规划项目：G242龙山县白羊苏家堡（湘鄂界）至洗洛岩坳公路(G242线2419.240-2427.450)</t>
  </si>
  <si>
    <t>老桩号2017年第一批大修G209(2074.499-2075.169)</t>
  </si>
  <si>
    <t>2017年第一批大修G209(2074.499-2075.169)</t>
  </si>
  <si>
    <t>接G209 2074.4-2075.169 大修 2017第1批</t>
  </si>
  <si>
    <t>双层连铺，多裂缝、多网裂，建议核实弯沉</t>
  </si>
  <si>
    <t>接G242 2429-2434.7 预防性养护 2020第1批</t>
  </si>
  <si>
    <t>接G209 2074.4-2075.169 大修 2017第1批0</t>
  </si>
  <si>
    <t>G242线2427.143-2440.137</t>
  </si>
  <si>
    <t>G209 2075.736-2087.7 中修 2011第2批</t>
  </si>
  <si>
    <t>2020第一批微表处G242(2429-2434)</t>
  </si>
  <si>
    <t>2020第一批微表处G209(2076.3-2081.3)</t>
  </si>
  <si>
    <t>2020年第1批预防性养护(G242线2429.000-2434.700)；</t>
  </si>
  <si>
    <t>1641-1642弯沉中等 多裂缝、多网裂，多修补</t>
  </si>
  <si>
    <t>大修都需要提供弯沉</t>
  </si>
  <si>
    <t>1641-1642弯沉中等</t>
  </si>
  <si>
    <t>S305 207.83-209 中修 2016第1批</t>
  </si>
  <si>
    <t>2017年大修（S305线203.025-206.750）；</t>
  </si>
  <si>
    <t>G353线1640.195-1655.883</t>
  </si>
  <si>
    <t>提供弯沉</t>
  </si>
  <si>
    <t>凤凰县</t>
  </si>
  <si>
    <t>双层连铺，1公里次，3公里中，952-953无弯沉数据，修补</t>
  </si>
  <si>
    <t>报双层连铺</t>
  </si>
  <si>
    <t>1公里次，3公里中，952-953无弯沉数据</t>
  </si>
  <si>
    <t>G354 955.9-956.6 中修 2020第3批</t>
  </si>
  <si>
    <t>S308 640.9-641.6 中修 2020第3批</t>
  </si>
  <si>
    <t>2020年中修（G354线955.900-956.600）；2014年大修（S308线635.000-640.000）；</t>
  </si>
  <si>
    <t>G354线944.211-959.989</t>
  </si>
  <si>
    <t>十四五规划项目：G354凤凰至大兴公路一期工程（凤凰至拉毫公路）(G354线944.211-974.643)</t>
  </si>
  <si>
    <t>新增，对接会后由一上中修改为二上大修，中心通过</t>
  </si>
  <si>
    <t>2020第三批大修G354(955.9-956.6)，与十四五规划项目：G354凤凰至大兴公路一期工程（凤凰至拉毫公路）(G354线944.211-974.643)共线，该项目为局部调整项目。</t>
  </si>
  <si>
    <t>2020第三批大修G354(955.9-956.6)</t>
  </si>
  <si>
    <t>2014水毁大修S308（636-640），2015第一批大修S308（640-641），2020第三批大修S308（640.9-641）</t>
  </si>
  <si>
    <t>2020年第3批中修(G354线955.900-956.600)；</t>
  </si>
  <si>
    <t>部分共线(G354线949.334-956.777)</t>
  </si>
  <si>
    <t>与十四五规划项目：G354凤凰至大兴公路一期工程（凤凰至拉毫公路）(G354线944.211-974.643)共线，该项目为局部调整项目。</t>
  </si>
  <si>
    <t>双层连铺，路况中等</t>
  </si>
  <si>
    <t>5公里中，1公里良，2公里次</t>
  </si>
  <si>
    <t>G354 973-974.643 中修 2020第3批</t>
  </si>
  <si>
    <t>S308 658-659.643 中修 2020第3批
S308 652.75-654 大修 2014第1批</t>
  </si>
  <si>
    <t>2020年中修（G354线973.000-974.643）；2015年大修（S308线654.000-655.500）；</t>
  </si>
  <si>
    <t>G354线966.676-974.643</t>
  </si>
  <si>
    <t>示范路，通过弯沉</t>
  </si>
  <si>
    <t>2020第三批大修G354(973-974.643)</t>
  </si>
  <si>
    <t>2020年第3批中修(G354线973.000-974.643)；</t>
  </si>
  <si>
    <t>G354 974.643-975 中修 2020第3批</t>
  </si>
  <si>
    <t>S308 659.643-660 中修 2020第3批</t>
  </si>
  <si>
    <t>2020年中修（G354线974.643-975.000）；</t>
  </si>
  <si>
    <t>G354线974.643-975.058</t>
  </si>
  <si>
    <t>2020第三批大修G354(974.643-975)</t>
  </si>
  <si>
    <t>2020年第3批中修(G354线974.643-975.000)；</t>
  </si>
  <si>
    <t>永顺县</t>
  </si>
  <si>
    <t>374.91-375.91前方影像为水泥路，修补</t>
  </si>
  <si>
    <t>接S303 389-394.878 中修 2024第2批</t>
  </si>
  <si>
    <t>十四五规划项目：S303永顺麻阳坪至石堤公路(S303线346.918-375.801)</t>
  </si>
  <si>
    <t>新增，一上374.91-389中修中心通过，二上拆分桩号，374.91-375.91大修，中心通过</t>
  </si>
  <si>
    <t>对接会后拆分桩号，里程不变，中修改大修</t>
  </si>
  <si>
    <t>？？</t>
  </si>
  <si>
    <t>8.00（多段不一致）</t>
  </si>
  <si>
    <t>泸溪县</t>
  </si>
  <si>
    <t>弯沉中等</t>
  </si>
  <si>
    <t>接G319 1809.785-1812 大修 2020第1批</t>
  </si>
  <si>
    <t>接G319 1596-1598.215 大修 2020第1批0</t>
  </si>
  <si>
    <t>2013年大修（G319线1596.000-1599.000）；</t>
  </si>
  <si>
    <t>G319线1801.863-1818.757</t>
  </si>
  <si>
    <t>接G319 1813-1818.757 中修 2023第2批</t>
  </si>
  <si>
    <t>接G319 1599-1604.757 中修 2023第2批
接G319 1596-1598.215 大修 2020第1批</t>
  </si>
  <si>
    <t>接G353 1655.883-1656.02 大修 2021第2批</t>
  </si>
  <si>
    <t>S305 216.5-223 大修 2017第2批</t>
  </si>
  <si>
    <t>2017年大修（S305线216.500-223.000）；</t>
  </si>
  <si>
    <t>老桩号2017第二批灾毁大修S305（218.992-222.875）</t>
  </si>
  <si>
    <t>2017第二批灾毁大修S305（218.992-222.875）</t>
  </si>
  <si>
    <t>保靖县</t>
  </si>
  <si>
    <t>S256</t>
  </si>
  <si>
    <t>无弯沉数据，S256中间的串联路段</t>
  </si>
  <si>
    <t>接S256 139-140.746 大修 2021第1批</t>
  </si>
  <si>
    <t>S231 109.022-152 中修 2011第1批</t>
  </si>
  <si>
    <t>对接会未通过</t>
  </si>
  <si>
    <t>建议中修无弯沉数据</t>
  </si>
  <si>
    <t>接S256 170-171 中修 2021第1批</t>
  </si>
  <si>
    <t>2013年大修（S231线115.000-147.000）；</t>
  </si>
  <si>
    <t>十四五规划项目：S256保靖毛沟至凤凰千工坪公路(S256线172.714-269.906)</t>
  </si>
  <si>
    <t>修补</t>
  </si>
  <si>
    <t>附件2-3</t>
  </si>
  <si>
    <t>2025年普通国省道预防性养护任务计划明细表</t>
  </si>
  <si>
    <t>2025年普通国省道大中修建议计划申报情况表</t>
  </si>
  <si>
    <t>里程（公里）</t>
  </si>
  <si>
    <t>系统上报路面宽度</t>
  </si>
  <si>
    <t>折前部省补助资金（万元）</t>
  </si>
  <si>
    <t>报送状态
截止至2024.10.15 14:30</t>
  </si>
  <si>
    <t>原序号</t>
  </si>
  <si>
    <t>历史计划下达情况核对</t>
  </si>
  <si>
    <t>计划下达年份及批次</t>
  </si>
  <si>
    <r>
      <rPr>
        <sz val="11"/>
        <rFont val="宋体"/>
        <charset val="134"/>
      </rPr>
      <t>年报路面宽度（</t>
    </r>
    <r>
      <rPr>
        <sz val="11"/>
        <rFont val="Calibri"/>
        <charset val="134"/>
      </rPr>
      <t>m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</si>
  <si>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年报路基宽度（</t>
    </r>
    <r>
      <rPr>
        <sz val="11"/>
        <rFont val="Calibri"/>
        <charset val="134"/>
      </rPr>
      <t>m</t>
    </r>
    <r>
      <rPr>
        <sz val="11"/>
        <rFont val="宋体"/>
        <charset val="134"/>
      </rPr>
      <t>）</t>
    </r>
  </si>
  <si>
    <r>
      <rPr>
        <sz val="11"/>
        <color indexed="8"/>
        <rFont val="宋体"/>
        <charset val="134"/>
      </rPr>
      <t>总里程（</t>
    </r>
    <r>
      <rPr>
        <sz val="11"/>
        <color indexed="8"/>
        <rFont val="Calibri"/>
        <charset val="134"/>
      </rPr>
      <t>KM</t>
    </r>
    <r>
      <rPr>
        <sz val="11"/>
        <color indexed="8"/>
        <rFont val="宋体"/>
        <charset val="134"/>
      </rPr>
      <t>）</t>
    </r>
  </si>
  <si>
    <t>实施就地冷再生层厚度（cm）</t>
  </si>
  <si>
    <t>面层厚度    (cm)</t>
  </si>
  <si>
    <t>全省合计</t>
  </si>
  <si>
    <t>张家界市 汇总</t>
  </si>
  <si>
    <t>永定区</t>
  </si>
  <si>
    <t>预防性养护</t>
  </si>
  <si>
    <t>薄层罩面</t>
  </si>
  <si>
    <t>2-3</t>
  </si>
  <si>
    <r>
      <rPr>
        <sz val="8"/>
        <rFont val="Times New Roman"/>
        <charset val="134"/>
      </rPr>
      <t xml:space="preserve">G353 1524.011-1526.011 </t>
    </r>
    <r>
      <rPr>
        <sz val="8"/>
        <rFont val="宋体"/>
        <charset val="134"/>
      </rPr>
      <t>大修</t>
    </r>
    <r>
      <rPr>
        <sz val="8"/>
        <rFont val="Times New Roman"/>
        <charset val="134"/>
      </rPr>
      <t xml:space="preserve"> 2019</t>
    </r>
    <r>
      <rPr>
        <sz val="8"/>
        <rFont val="宋体"/>
        <charset val="134"/>
      </rPr>
      <t>第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批</t>
    </r>
  </si>
  <si>
    <t xml:space="preserve">S228 45.046-44 大修 2019第1批
S228 46-45.046 大修 2019第1批
S228 31-36.7 中修 2014第1批
S228 36.7-37 大修 2014第1批
S228 37.8-38 大修 2014第1批
S228 38-54.7 中修 2014第1批
S228 40-41 大修 2017第1批
S228 43-44 大修 2017第1批
S228 46-47 大修 2015第1批
</t>
  </si>
  <si>
    <t>2019年大修（G353线1525.057-1526.011）；</t>
  </si>
  <si>
    <t>G353线1518.015-1540.637</t>
  </si>
  <si>
    <t>2019年第1批大修(G353线1524.011-1525.057)；2019年第1批大修(G353线1525.057-1526.011)；</t>
  </si>
  <si>
    <t>G353 1556.907-1557.813 大修 2019第1批</t>
  </si>
  <si>
    <t>S228 10.7-17.395 中修 2014第1批</t>
  </si>
  <si>
    <t>2019年大修（G353线1556.907-1557.813）；2017年大修（S228线24.000-25.000）；</t>
  </si>
  <si>
    <t>G353线1550.734-1558.737</t>
  </si>
  <si>
    <t>2019年第1批大修(G353线1556.907-1557.813)；</t>
  </si>
  <si>
    <t>S306 113.735-117 大修 2019第2批
S306 117-121.214 大修 2019第1批
S306 121.214-122.652 大修 2019第2批</t>
  </si>
  <si>
    <t>S305 115.879-117.659 大修 2019第2批</t>
  </si>
  <si>
    <t>2019年大修（S306线117.000-121.214）；2013年大修（S305线40.000-143.000）；</t>
  </si>
  <si>
    <t>2019年第1批大修(S306线117.000-121.214)；2019年第2批大修(S306线113.735-115.515)；2019年第2批大修(S306线115.515-117.000)；2019年第2批大修(S306线121.214-122.652)；</t>
  </si>
  <si>
    <t>2006（多段不一致）</t>
  </si>
  <si>
    <t>慈利县</t>
  </si>
  <si>
    <t>S519</t>
  </si>
  <si>
    <t>X001</t>
  </si>
  <si>
    <t>S519线0.000-6.084</t>
  </si>
  <si>
    <t>十三五建成项目：S310慈利零溪-龙潭河(S519线3.396-26.283)</t>
  </si>
  <si>
    <t>X001 9-11 大修 2012第1批</t>
  </si>
  <si>
    <t>S519线6.084-9.132</t>
  </si>
  <si>
    <t>S519线9.132-12.860</t>
  </si>
  <si>
    <t>怀化市 汇总</t>
  </si>
  <si>
    <t>接S249 115-119.2 大修 2022第4批</t>
  </si>
  <si>
    <t>S249线114.421-115.000</t>
  </si>
  <si>
    <t>2018年第1批预防性养护(S249线114.523-119.000)；</t>
  </si>
  <si>
    <t>S249 115-119.2 大修 2022第4批</t>
  </si>
  <si>
    <t>S222 0.579-4.779 大修 2022第4批</t>
  </si>
  <si>
    <t>S249线115.000-119.200</t>
  </si>
  <si>
    <t xml:space="preserve">2023年底年报路面宽度就已经修改为12.5米，实际实施12.5米，国省补助资金应为158万元。
</t>
  </si>
  <si>
    <t>2022年大修计划</t>
  </si>
  <si>
    <t>2022年第4批大修(S249线115.000-119.200)；2023年第2批大修(S249线115.000-119.200)；</t>
  </si>
  <si>
    <t>2023年年底就已经修改年报路面宽度为12米，实际实施12米。国省补助资金应为50万元。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</si>
</sst>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[Red]\(0.000\)"/>
    <numFmt numFmtId="177" formatCode="0.00_);[Red]\(0.00\)"/>
    <numFmt numFmtId="178" formatCode="0.000000000000_ "/>
    <numFmt numFmtId="179" formatCode="0.00_ "/>
    <numFmt numFmtId="180" formatCode="0.000"/>
    <numFmt numFmtId="181" formatCode="0.000_ "/>
    <numFmt numFmtId="182" formatCode="0_ "/>
  </numFmts>
  <fonts count="61">
    <font>
      <sz val="11"/>
      <color indexed="8"/>
      <name val="Calibri"/>
      <charset val="134"/>
    </font>
    <font>
      <sz val="22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2"/>
      <color indexed="8"/>
      <name val="宋体"/>
      <charset val="134"/>
    </font>
    <font>
      <b/>
      <sz val="11"/>
      <name val="宋体"/>
      <charset val="134"/>
    </font>
    <font>
      <sz val="11"/>
      <name val="Calibri"/>
      <charset val="0"/>
    </font>
    <font>
      <sz val="11"/>
      <name val="宋体"/>
      <charset val="134"/>
    </font>
    <font>
      <sz val="11"/>
      <color rgb="FF7030A0"/>
      <name val="宋体"/>
      <charset val="134"/>
    </font>
    <font>
      <b/>
      <sz val="8"/>
      <color rgb="FFFF0000"/>
      <name val="Times New Roman"/>
      <charset val="134"/>
    </font>
    <font>
      <sz val="8"/>
      <name val="Times New Roman"/>
      <charset val="134"/>
    </font>
    <font>
      <sz val="8"/>
      <name val="宋体"/>
      <charset val="134"/>
    </font>
    <font>
      <sz val="8"/>
      <color indexed="8"/>
      <name val="宋体"/>
      <charset val="134"/>
    </font>
    <font>
      <sz val="8"/>
      <color rgb="FF00B050"/>
      <name val="宋体"/>
      <charset val="134"/>
    </font>
    <font>
      <b/>
      <sz val="8"/>
      <color indexed="8"/>
      <name val="宋体"/>
      <charset val="134"/>
    </font>
    <font>
      <sz val="22"/>
      <color indexed="8"/>
      <name val="Calibri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1"/>
      <color rgb="FF000000"/>
      <name val="宋体"/>
      <charset val="134"/>
    </font>
    <font>
      <sz val="11"/>
      <color rgb="FF000000"/>
      <name val="方正书宋_GBK"/>
      <charset val="134"/>
    </font>
    <font>
      <sz val="18"/>
      <name val="宋体"/>
      <charset val="134"/>
    </font>
    <font>
      <sz val="11"/>
      <name val="Calibri"/>
      <charset val="134"/>
    </font>
    <font>
      <sz val="11"/>
      <name val="等线"/>
      <charset val="134"/>
      <scheme val="minor"/>
    </font>
    <font>
      <b/>
      <sz val="18"/>
      <name val="宋体"/>
      <charset val="134"/>
    </font>
    <font>
      <sz val="12"/>
      <name val="等线"/>
      <charset val="134"/>
      <scheme val="minor"/>
    </font>
    <font>
      <b/>
      <sz val="9"/>
      <name val="Calibri"/>
      <charset val="134"/>
    </font>
    <font>
      <b/>
      <sz val="9"/>
      <name val="方正书宋_GBK"/>
      <charset val="134"/>
    </font>
    <font>
      <sz val="11"/>
      <color rgb="FFFF0000"/>
      <name val="宋体"/>
      <charset val="134"/>
    </font>
    <font>
      <sz val="9"/>
      <name val="Calibri"/>
      <charset val="134"/>
    </font>
    <font>
      <sz val="10"/>
      <name val="宋体"/>
      <charset val="134"/>
    </font>
    <font>
      <sz val="11"/>
      <color indexed="8"/>
      <name val="Calibri"/>
      <charset val="0"/>
    </font>
    <font>
      <sz val="12"/>
      <color theme="1"/>
      <name val="宋体"/>
      <charset val="134"/>
    </font>
    <font>
      <sz val="12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b/>
      <sz val="12"/>
      <color indexed="8"/>
      <name val="Calibri"/>
      <charset val="0"/>
    </font>
    <font>
      <sz val="12"/>
      <color indexed="8"/>
      <name val="Calibri"/>
      <charset val="0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 applyFill="0" applyProtection="0"/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2" fontId="4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3" borderId="30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31" applyNumberFormat="0" applyFill="0" applyAlignment="0" applyProtection="0">
      <alignment vertical="center"/>
    </xf>
    <xf numFmtId="0" fontId="47" fillId="0" borderId="31" applyNumberFormat="0" applyFill="0" applyAlignment="0" applyProtection="0">
      <alignment vertical="center"/>
    </xf>
    <xf numFmtId="0" fontId="48" fillId="0" borderId="3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" borderId="33" applyNumberFormat="0" applyAlignment="0" applyProtection="0">
      <alignment vertical="center"/>
    </xf>
    <xf numFmtId="0" fontId="50" fillId="5" borderId="34" applyNumberFormat="0" applyAlignment="0" applyProtection="0">
      <alignment vertical="center"/>
    </xf>
    <xf numFmtId="0" fontId="51" fillId="5" borderId="33" applyNumberFormat="0" applyAlignment="0" applyProtection="0">
      <alignment vertical="center"/>
    </xf>
    <xf numFmtId="0" fontId="52" fillId="6" borderId="35" applyNumberFormat="0" applyAlignment="0" applyProtection="0">
      <alignment vertical="center"/>
    </xf>
    <xf numFmtId="0" fontId="53" fillId="0" borderId="36" applyNumberFormat="0" applyFill="0" applyAlignment="0" applyProtection="0">
      <alignment vertical="center"/>
    </xf>
    <xf numFmtId="0" fontId="54" fillId="0" borderId="37" applyNumberFormat="0" applyFill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Fill="0" applyProtection="0"/>
    <xf numFmtId="0" fontId="34" fillId="0" borderId="0"/>
    <xf numFmtId="0" fontId="40" fillId="0" borderId="0">
      <alignment vertical="center"/>
    </xf>
    <xf numFmtId="0" fontId="60" fillId="0" borderId="0" applyNumberFormat="0" applyFont="0" applyFill="0" applyBorder="0" applyAlignment="0" applyProtection="0"/>
    <xf numFmtId="0" fontId="34" fillId="0" borderId="0"/>
  </cellStyleXfs>
  <cellXfs count="186">
    <xf numFmtId="0" fontId="0" fillId="0" borderId="0" xfId="0" applyFill="1" applyProtection="1"/>
    <xf numFmtId="0" fontId="1" fillId="0" borderId="0" xfId="0" applyFont="1" applyFill="1" applyProtection="1"/>
    <xf numFmtId="0" fontId="2" fillId="0" borderId="0" xfId="0" applyFont="1" applyFill="1" applyProtection="1"/>
    <xf numFmtId="0" fontId="3" fillId="0" borderId="0" xfId="0" applyFont="1" applyFill="1" applyProtection="1"/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left" vertical="center" wrapText="1"/>
    </xf>
    <xf numFmtId="176" fontId="3" fillId="0" borderId="0" xfId="0" applyNumberFormat="1" applyFont="1" applyFill="1" applyProtection="1"/>
    <xf numFmtId="0" fontId="4" fillId="0" borderId="0" xfId="0" applyFont="1" applyFill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Continuous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Protection="1"/>
    <xf numFmtId="0" fontId="3" fillId="0" borderId="1" xfId="0" applyFont="1" applyFill="1" applyBorder="1" applyProtection="1"/>
    <xf numFmtId="0" fontId="6" fillId="0" borderId="1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Continuous" vertical="center"/>
    </xf>
    <xf numFmtId="0" fontId="1" fillId="0" borderId="0" xfId="0" applyFont="1" applyFill="1" applyAlignment="1" applyProtection="1">
      <alignment horizontal="centerContinuous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Continuous" vertical="center" wrapText="1"/>
    </xf>
    <xf numFmtId="0" fontId="7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Continuous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 applyProtection="1">
      <alignment horizontal="left" vertical="center" wrapText="1"/>
    </xf>
    <xf numFmtId="0" fontId="3" fillId="0" borderId="17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left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/>
    </xf>
    <xf numFmtId="176" fontId="1" fillId="0" borderId="0" xfId="0" applyNumberFormat="1" applyFont="1" applyFill="1" applyAlignment="1" applyProtection="1">
      <alignment horizontal="centerContinuous" vertical="center" wrapText="1"/>
    </xf>
    <xf numFmtId="0" fontId="1" fillId="0" borderId="20" xfId="0" applyFont="1" applyFill="1" applyBorder="1" applyAlignment="1" applyProtection="1">
      <alignment horizontal="centerContinuous" vertical="center" wrapText="1"/>
    </xf>
    <xf numFmtId="0" fontId="3" fillId="0" borderId="1" xfId="0" applyFont="1" applyFill="1" applyBorder="1" applyAlignment="1" applyProtection="1">
      <alignment horizontal="centerContinuous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left" vertical="center" wrapText="1"/>
    </xf>
    <xf numFmtId="177" fontId="2" fillId="0" borderId="0" xfId="0" applyNumberFormat="1" applyFont="1" applyFill="1" applyAlignment="1" applyProtection="1">
      <alignment horizontal="center" vertical="center" wrapText="1"/>
    </xf>
    <xf numFmtId="177" fontId="3" fillId="0" borderId="0" xfId="0" applyNumberFormat="1" applyFont="1" applyFill="1" applyAlignment="1" applyProtection="1">
      <alignment horizontal="center" vertical="center" wrapText="1"/>
    </xf>
    <xf numFmtId="176" fontId="3" fillId="0" borderId="0" xfId="0" applyNumberFormat="1" applyFont="1" applyFill="1" applyAlignment="1" applyProtection="1">
      <alignment horizontal="center" vertical="center" wrapText="1"/>
    </xf>
    <xf numFmtId="0" fontId="15" fillId="0" borderId="0" xfId="0" applyFont="1" applyFill="1" applyAlignment="1" applyProtection="1">
      <alignment horizontal="centerContinuous"/>
    </xf>
    <xf numFmtId="0" fontId="16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Continuous" vertical="center" wrapText="1"/>
    </xf>
    <xf numFmtId="0" fontId="3" fillId="0" borderId="21" xfId="0" applyFont="1" applyFill="1" applyBorder="1" applyAlignment="1" applyProtection="1">
      <alignment horizontal="center" vertical="center" wrapText="1"/>
    </xf>
    <xf numFmtId="0" fontId="20" fillId="2" borderId="1" xfId="0" applyFont="1" applyFill="1" applyBorder="1" applyAlignment="1" applyProtection="1">
      <alignment horizontal="center" vertical="center" wrapText="1"/>
    </xf>
    <xf numFmtId="0" fontId="20" fillId="2" borderId="4" xfId="0" applyFont="1" applyFill="1" applyBorder="1" applyAlignment="1" applyProtection="1">
      <alignment horizontal="center" vertical="center" wrapText="1"/>
    </xf>
    <xf numFmtId="0" fontId="20" fillId="2" borderId="18" xfId="0" applyFont="1" applyFill="1" applyBorder="1" applyAlignment="1" applyProtection="1">
      <alignment horizontal="center" vertical="center" wrapText="1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wrapText="1"/>
    </xf>
    <xf numFmtId="0" fontId="20" fillId="2" borderId="5" xfId="0" applyFont="1" applyFill="1" applyBorder="1" applyAlignment="1" applyProtection="1">
      <alignment horizontal="center" vertical="center" wrapText="1"/>
    </xf>
    <xf numFmtId="0" fontId="20" fillId="2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21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22" fillId="0" borderId="0" xfId="0" applyFont="1" applyFill="1" applyProtection="1"/>
    <xf numFmtId="0" fontId="7" fillId="0" borderId="0" xfId="0" applyFont="1" applyFill="1" applyProtection="1"/>
    <xf numFmtId="0" fontId="23" fillId="0" borderId="0" xfId="0" applyFont="1" applyFill="1" applyProtection="1"/>
    <xf numFmtId="0" fontId="24" fillId="0" borderId="0" xfId="0" applyFont="1" applyFill="1" applyProtection="1"/>
    <xf numFmtId="0" fontId="7" fillId="0" borderId="0" xfId="0" applyFont="1" applyFill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left" vertical="center" wrapText="1"/>
    </xf>
    <xf numFmtId="176" fontId="7" fillId="0" borderId="0" xfId="0" applyNumberFormat="1" applyFont="1" applyFill="1" applyProtection="1"/>
    <xf numFmtId="0" fontId="7" fillId="0" borderId="1" xfId="0" applyFont="1" applyFill="1" applyBorder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 wrapText="1"/>
    </xf>
    <xf numFmtId="0" fontId="25" fillId="0" borderId="0" xfId="0" applyFont="1" applyFill="1" applyAlignment="1" applyProtection="1">
      <alignment horizontal="centerContinuous" vertical="center" wrapText="1"/>
    </xf>
    <xf numFmtId="0" fontId="25" fillId="0" borderId="0" xfId="0" applyFont="1" applyFill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Continuous" vertical="center" wrapText="1"/>
    </xf>
    <xf numFmtId="0" fontId="5" fillId="0" borderId="1" xfId="0" applyFont="1" applyFill="1" applyBorder="1" applyProtection="1"/>
    <xf numFmtId="0" fontId="7" fillId="0" borderId="1" xfId="0" applyFont="1" applyFill="1" applyBorder="1" applyProtection="1"/>
    <xf numFmtId="0" fontId="5" fillId="0" borderId="1" xfId="0" applyFont="1" applyFill="1" applyBorder="1" applyAlignment="1" applyProtection="1">
      <alignment wrapText="1"/>
    </xf>
    <xf numFmtId="0" fontId="7" fillId="0" borderId="1" xfId="0" applyFont="1" applyFill="1" applyBorder="1" applyAlignment="1" applyProtection="1">
      <alignment wrapText="1"/>
    </xf>
    <xf numFmtId="0" fontId="22" fillId="0" borderId="0" xfId="0" applyFont="1" applyFill="1" applyAlignment="1" applyProtection="1">
      <alignment horizontal="centerContinuous" vertical="center"/>
    </xf>
    <xf numFmtId="0" fontId="22" fillId="0" borderId="0" xfId="0" applyFont="1" applyFill="1" applyAlignment="1" applyProtection="1">
      <alignment horizontal="centerContinuous"/>
    </xf>
    <xf numFmtId="0" fontId="5" fillId="0" borderId="1" xfId="0" applyFont="1" applyFill="1" applyBorder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Continuous" vertical="center" wrapText="1"/>
    </xf>
    <xf numFmtId="0" fontId="19" fillId="0" borderId="0" xfId="0" applyFont="1" applyFill="1" applyAlignment="1" applyProtection="1">
      <alignment horizontal="centerContinuous" vertical="center" wrapText="1"/>
    </xf>
    <xf numFmtId="176" fontId="22" fillId="0" borderId="0" xfId="0" applyNumberFormat="1" applyFont="1" applyFill="1" applyAlignment="1" applyProtection="1">
      <alignment horizontal="centerContinuous" vertical="center" wrapText="1"/>
    </xf>
    <xf numFmtId="0" fontId="22" fillId="0" borderId="20" xfId="0" applyFont="1" applyFill="1" applyBorder="1" applyAlignment="1" applyProtection="1">
      <alignment horizontal="centerContinuous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177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23" fillId="0" borderId="0" xfId="0" applyFont="1" applyFill="1" applyAlignment="1" applyProtection="1">
      <alignment horizontal="centerContinuous"/>
    </xf>
    <xf numFmtId="10" fontId="23" fillId="0" borderId="0" xfId="3" applyNumberFormat="1" applyFont="1" applyFill="1" applyAlignment="1" applyProtection="1">
      <alignment horizontal="centerContinuous"/>
    </xf>
    <xf numFmtId="178" fontId="23" fillId="0" borderId="0" xfId="0" applyNumberFormat="1" applyFont="1" applyFill="1" applyAlignment="1" applyProtection="1">
      <alignment horizontal="centerContinuous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23" xfId="0" applyFont="1" applyFill="1" applyBorder="1" applyAlignment="1" applyProtection="1">
      <alignment horizontal="center" vertical="center" wrapText="1"/>
    </xf>
    <xf numFmtId="0" fontId="7" fillId="0" borderId="24" xfId="0" applyFont="1" applyFill="1" applyBorder="1" applyAlignment="1" applyProtection="1">
      <alignment horizontal="center" vertical="center" wrapText="1"/>
    </xf>
    <xf numFmtId="0" fontId="7" fillId="0" borderId="25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Protection="1"/>
    <xf numFmtId="0" fontId="22" fillId="0" borderId="1" xfId="0" applyFont="1" applyFill="1" applyBorder="1" applyAlignment="1" applyProtection="1">
      <alignment horizontal="center" vertical="center"/>
    </xf>
    <xf numFmtId="0" fontId="7" fillId="0" borderId="21" xfId="0" applyFont="1" applyFill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wrapText="1"/>
    </xf>
    <xf numFmtId="0" fontId="22" fillId="0" borderId="0" xfId="0" applyFont="1" applyFill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 wrapText="1"/>
    </xf>
    <xf numFmtId="0" fontId="17" fillId="0" borderId="5" xfId="0" applyFont="1" applyFill="1" applyBorder="1" applyAlignment="1" applyProtection="1">
      <alignment horizontal="center" vertical="center" wrapText="1"/>
    </xf>
    <xf numFmtId="0" fontId="17" fillId="0" borderId="4" xfId="0" applyFont="1" applyFill="1" applyBorder="1" applyAlignment="1" applyProtection="1">
      <alignment horizontal="center" vertical="center" wrapText="1"/>
    </xf>
    <xf numFmtId="0" fontId="17" fillId="0" borderId="26" xfId="0" applyFont="1" applyFill="1" applyBorder="1" applyAlignment="1" applyProtection="1">
      <alignment horizontal="center" vertical="center" wrapText="1"/>
    </xf>
    <xf numFmtId="0" fontId="17" fillId="0" borderId="20" xfId="0" applyFont="1" applyFill="1" applyBorder="1" applyAlignment="1" applyProtection="1">
      <alignment horizontal="center" vertical="center" wrapText="1"/>
    </xf>
    <xf numFmtId="0" fontId="17" fillId="0" borderId="27" xfId="0" applyFont="1" applyFill="1" applyBorder="1" applyAlignment="1" applyProtection="1">
      <alignment horizontal="center" vertical="center" wrapText="1"/>
    </xf>
    <xf numFmtId="0" fontId="17" fillId="0" borderId="5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0" fontId="27" fillId="0" borderId="26" xfId="0" applyFont="1" applyFill="1" applyBorder="1" applyAlignment="1" applyProtection="1">
      <alignment horizontal="center" vertical="center" wrapText="1"/>
    </xf>
    <xf numFmtId="0" fontId="27" fillId="0" borderId="20" xfId="0" applyFont="1" applyFill="1" applyBorder="1" applyAlignment="1" applyProtection="1">
      <alignment horizontal="center" vertical="center" wrapText="1"/>
    </xf>
    <xf numFmtId="0" fontId="17" fillId="0" borderId="9" xfId="0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Protection="1"/>
    <xf numFmtId="0" fontId="28" fillId="0" borderId="4" xfId="0" applyFont="1" applyFill="1" applyBorder="1" applyAlignment="1" applyProtection="1">
      <alignment horizontal="center" vertical="center" wrapText="1"/>
    </xf>
    <xf numFmtId="0" fontId="28" fillId="0" borderId="18" xfId="0" applyFont="1" applyFill="1" applyBorder="1" applyAlignment="1" applyProtection="1">
      <alignment horizontal="center" vertical="center" wrapText="1"/>
    </xf>
    <xf numFmtId="0" fontId="17" fillId="0" borderId="20" xfId="0" applyFont="1" applyFill="1" applyBorder="1" applyAlignment="1" applyProtection="1">
      <alignment horizontal="center" vertical="center"/>
    </xf>
    <xf numFmtId="0" fontId="24" fillId="0" borderId="1" xfId="52" applyFont="1" applyFill="1" applyBorder="1" applyAlignment="1">
      <alignment horizontal="center" vertical="center"/>
    </xf>
    <xf numFmtId="0" fontId="28" fillId="0" borderId="5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vertical="center"/>
    </xf>
    <xf numFmtId="179" fontId="7" fillId="0" borderId="0" xfId="0" applyNumberFormat="1" applyFont="1" applyFill="1" applyProtection="1"/>
    <xf numFmtId="18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20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28" xfId="0" applyFont="1" applyFill="1" applyBorder="1" applyAlignment="1" applyProtection="1">
      <alignment horizontal="center" vertical="center" wrapText="1"/>
    </xf>
    <xf numFmtId="0" fontId="7" fillId="0" borderId="29" xfId="0" applyFont="1" applyFill="1" applyBorder="1" applyAlignment="1" applyProtection="1">
      <alignment horizontal="center" vertical="center" wrapText="1"/>
    </xf>
    <xf numFmtId="0" fontId="7" fillId="0" borderId="1" xfId="53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vertical="center" wrapText="1"/>
    </xf>
    <xf numFmtId="0" fontId="29" fillId="0" borderId="1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Protection="1"/>
    <xf numFmtId="181" fontId="7" fillId="0" borderId="1" xfId="0" applyNumberFormat="1" applyFont="1" applyFill="1" applyBorder="1" applyAlignment="1" applyProtection="1">
      <alignment horizontal="center" vertical="center" wrapText="1"/>
    </xf>
    <xf numFmtId="0" fontId="23" fillId="0" borderId="0" xfId="0" applyFont="1" applyFill="1" applyAlignment="1" applyProtection="1">
      <alignment horizontal="center" vertical="center" wrapText="1"/>
    </xf>
    <xf numFmtId="2" fontId="23" fillId="0" borderId="0" xfId="0" applyNumberFormat="1" applyFont="1" applyFill="1" applyProtection="1"/>
    <xf numFmtId="0" fontId="23" fillId="0" borderId="0" xfId="0" applyFont="1" applyFill="1" applyAlignment="1" applyProtection="1">
      <alignment wrapText="1"/>
    </xf>
    <xf numFmtId="0" fontId="30" fillId="0" borderId="0" xfId="0" applyFont="1" applyFill="1" applyAlignment="1" applyProtection="1">
      <alignment wrapText="1"/>
    </xf>
    <xf numFmtId="0" fontId="23" fillId="0" borderId="1" xfId="0" applyFont="1" applyFill="1" applyBorder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31" fillId="0" borderId="0" xfId="0" applyFont="1" applyFill="1" applyProtection="1"/>
    <xf numFmtId="0" fontId="32" fillId="0" borderId="0" xfId="0" applyFont="1" applyFill="1" applyBorder="1" applyAlignment="1" applyProtection="1"/>
    <xf numFmtId="0" fontId="33" fillId="0" borderId="0" xfId="51" applyFont="1" applyFill="1" applyBorder="1" applyAlignment="1">
      <alignment vertical="center"/>
    </xf>
    <xf numFmtId="0" fontId="34" fillId="0" borderId="0" xfId="51" applyFill="1" applyBorder="1" applyAlignment="1">
      <alignment vertical="center"/>
    </xf>
    <xf numFmtId="0" fontId="34" fillId="0" borderId="0" xfId="51" applyFill="1" applyAlignment="1">
      <alignment vertical="center"/>
    </xf>
    <xf numFmtId="0" fontId="35" fillId="0" borderId="0" xfId="51" applyFont="1" applyFill="1" applyBorder="1" applyAlignment="1">
      <alignment horizontal="center" vertical="center"/>
    </xf>
    <xf numFmtId="177" fontId="36" fillId="0" borderId="1" xfId="51" applyNumberFormat="1" applyFont="1" applyFill="1" applyBorder="1" applyAlignment="1">
      <alignment horizontal="center" vertical="center" wrapText="1"/>
    </xf>
    <xf numFmtId="0" fontId="36" fillId="0" borderId="18" xfId="50" applyFont="1" applyFill="1" applyBorder="1" applyAlignment="1" applyProtection="1">
      <alignment horizontal="center" vertical="center"/>
    </xf>
    <xf numFmtId="0" fontId="36" fillId="0" borderId="1" xfId="50" applyFont="1" applyFill="1" applyBorder="1" applyAlignment="1" applyProtection="1">
      <alignment horizontal="center" vertical="center"/>
    </xf>
    <xf numFmtId="0" fontId="37" fillId="0" borderId="20" xfId="0" applyFont="1" applyFill="1" applyBorder="1" applyAlignment="1" applyProtection="1">
      <alignment horizontal="center" vertical="center"/>
    </xf>
    <xf numFmtId="0" fontId="36" fillId="0" borderId="1" xfId="50" applyFont="1" applyFill="1" applyBorder="1" applyAlignment="1" applyProtection="1">
      <alignment horizontal="center" vertical="center" wrapText="1"/>
    </xf>
    <xf numFmtId="0" fontId="36" fillId="0" borderId="4" xfId="50" applyFont="1" applyFill="1" applyBorder="1" applyAlignment="1" applyProtection="1">
      <alignment horizontal="center" vertical="center"/>
    </xf>
    <xf numFmtId="0" fontId="38" fillId="0" borderId="10" xfId="0" applyFont="1" applyFill="1" applyBorder="1" applyAlignment="1" applyProtection="1">
      <alignment horizontal="center" vertical="center"/>
    </xf>
    <xf numFmtId="0" fontId="36" fillId="0" borderId="1" xfId="54" applyFont="1" applyFill="1" applyBorder="1" applyAlignment="1">
      <alignment horizontal="center" vertical="center" wrapText="1"/>
    </xf>
    <xf numFmtId="181" fontId="36" fillId="0" borderId="1" xfId="54" applyNumberFormat="1" applyFont="1" applyFill="1" applyBorder="1" applyAlignment="1">
      <alignment horizontal="center" vertical="center" wrapText="1"/>
    </xf>
    <xf numFmtId="181" fontId="36" fillId="0" borderId="4" xfId="54" applyNumberFormat="1" applyFont="1" applyFill="1" applyBorder="1" applyAlignment="1">
      <alignment horizontal="center" vertical="center" wrapText="1"/>
    </xf>
    <xf numFmtId="182" fontId="36" fillId="0" borderId="4" xfId="54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 applyProtection="1"/>
    <xf numFmtId="0" fontId="34" fillId="0" borderId="1" xfId="54" applyFont="1" applyFill="1" applyBorder="1" applyAlignment="1">
      <alignment horizontal="center" vertical="center" wrapText="1"/>
    </xf>
    <xf numFmtId="176" fontId="34" fillId="0" borderId="1" xfId="51" applyNumberFormat="1" applyFont="1" applyFill="1" applyBorder="1" applyAlignment="1">
      <alignment horizontal="center" vertical="center"/>
    </xf>
    <xf numFmtId="181" fontId="34" fillId="0" borderId="1" xfId="51" applyNumberFormat="1" applyFont="1" applyFill="1" applyBorder="1" applyAlignment="1">
      <alignment horizontal="center" vertical="center"/>
    </xf>
    <xf numFmtId="181" fontId="34" fillId="0" borderId="4" xfId="51" applyNumberFormat="1" applyFont="1" applyFill="1" applyBorder="1" applyAlignment="1">
      <alignment horizontal="center" vertical="center"/>
    </xf>
    <xf numFmtId="182" fontId="34" fillId="0" borderId="1" xfId="51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2 2" xfId="51"/>
    <cellStyle name="常规 3" xfId="52"/>
    <cellStyle name="常规 5" xfId="53"/>
    <cellStyle name="常规_2016年国省道大中修建议计划汇总表（2批）" xfId="54"/>
  </cellStyles>
  <tableStyles count="0" defaultTableStyle="TableStyleMedium2" defaultPivotStyle="PivotStyleLight16"/>
  <colors>
    <mruColors>
      <color rgb="0092D050"/>
      <color rgb="00FFC000"/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-&#26085;&#24120;&#20107;&#21153;-2023&#24180;10&#26376;&#24320;&#22987;\0-2024&#24180;11&#26376;\13.2025&#24180;&#26222;&#36890;&#22269;&#30465;&#36947;&#20859;&#25252;&#24037;&#31243;&#20219;&#21153;&#24314;&#35758;&#35745;&#21010;&#21021;&#23457;&#25253;&#21578;-11.28&#65288;&#20108;&#19978;&#65289;\&#24066;&#24030;&#23545;&#25509;&#20250;2025&#24180;&#20219;&#21153;&#35745;&#21010;&#29256;&#26412;\&#38468;&#20214;3&#65306;2025&#24180;&#26222;&#36890;&#22269;&#30465;&#36947;&#22823;&#20013;&#20462;&#21450;&#30465;&#32479;&#31609;&#39044;&#38450;&#24615;&#20859;&#25252;&#20219;&#21153;&#24314;&#35758;&#35745;&#21010;&#21021;&#23457;&#24773;&#20917;&#27719;&#24635;&#21450;&#26126;&#32454;&#34920;20241108(3)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orksheet (导出原始表)"/>
      <sheetName val="汇总表"/>
      <sheetName val="大中修明细表"/>
      <sheetName val="预防性养护"/>
      <sheetName val="上报情况"/>
    </sheetNames>
    <sheetDataSet>
      <sheetData sheetId="0" refreshError="1"/>
      <sheetData sheetId="1" refreshError="1"/>
      <sheetData sheetId="2" refreshError="1">
        <row r="10">
          <cell r="A10" t="str">
            <v>G2342181.2942188</v>
          </cell>
          <cell r="B10" t="str">
            <v>G2342181.2942188</v>
          </cell>
          <cell r="C10">
            <v>5</v>
          </cell>
          <cell r="D10">
            <v>1</v>
          </cell>
          <cell r="E10" t="str">
            <v>长沙市</v>
          </cell>
          <cell r="F10" t="str">
            <v>宁乡市</v>
          </cell>
          <cell r="G10">
            <v>430182</v>
          </cell>
          <cell r="H10" t="str">
            <v>G234</v>
          </cell>
          <cell r="I10">
            <v>2181.294</v>
          </cell>
          <cell r="J10">
            <v>2188</v>
          </cell>
          <cell r="K10" t="str">
            <v>G234</v>
          </cell>
          <cell r="L10">
            <v>2181.294</v>
          </cell>
          <cell r="M10">
            <v>2188</v>
          </cell>
          <cell r="N10">
            <v>6.70600000000013</v>
          </cell>
        </row>
        <row r="11">
          <cell r="A11" t="str">
            <v>G23421882192.57</v>
          </cell>
          <cell r="B11" t="str">
            <v>G23421882192.57</v>
          </cell>
          <cell r="C11">
            <v>6</v>
          </cell>
          <cell r="D11">
            <v>2</v>
          </cell>
          <cell r="E11" t="str">
            <v>长沙市</v>
          </cell>
          <cell r="F11" t="str">
            <v>宁乡市</v>
          </cell>
          <cell r="G11">
            <v>430182</v>
          </cell>
          <cell r="H11" t="str">
            <v>G234</v>
          </cell>
          <cell r="I11">
            <v>2188</v>
          </cell>
          <cell r="J11">
            <v>2192.57</v>
          </cell>
          <cell r="K11" t="str">
            <v>G234</v>
          </cell>
          <cell r="L11">
            <v>2188</v>
          </cell>
          <cell r="M11">
            <v>2192.57</v>
          </cell>
          <cell r="N11">
            <v>4.57000000000016</v>
          </cell>
        </row>
        <row r="12">
          <cell r="A12" t="str">
            <v>G2342192.572194.079</v>
          </cell>
          <cell r="B12" t="str">
            <v>G2342192.572194.079</v>
          </cell>
          <cell r="C12">
            <v>7</v>
          </cell>
          <cell r="D12">
            <v>3</v>
          </cell>
          <cell r="E12" t="str">
            <v>长沙市</v>
          </cell>
          <cell r="F12" t="str">
            <v>宁乡市</v>
          </cell>
          <cell r="G12">
            <v>430182</v>
          </cell>
          <cell r="H12" t="str">
            <v>G234</v>
          </cell>
          <cell r="I12">
            <v>2192.57</v>
          </cell>
          <cell r="J12">
            <v>2194.079</v>
          </cell>
          <cell r="K12" t="str">
            <v>G234</v>
          </cell>
          <cell r="L12">
            <v>2192.57</v>
          </cell>
          <cell r="M12">
            <v>2194.079</v>
          </cell>
          <cell r="N12">
            <v>1.50900000000001</v>
          </cell>
        </row>
        <row r="13">
          <cell r="A13" t="str">
            <v>G354308309.604</v>
          </cell>
          <cell r="B13" t="str">
            <v>S30943.01844.622</v>
          </cell>
          <cell r="C13">
            <v>8</v>
          </cell>
          <cell r="D13">
            <v>4</v>
          </cell>
          <cell r="E13" t="str">
            <v>长沙市</v>
          </cell>
          <cell r="F13" t="str">
            <v>浏阳市</v>
          </cell>
          <cell r="G13">
            <v>430181</v>
          </cell>
          <cell r="H13" t="str">
            <v>G354</v>
          </cell>
          <cell r="I13">
            <v>308</v>
          </cell>
          <cell r="J13">
            <v>309.604</v>
          </cell>
          <cell r="K13" t="str">
            <v>S309</v>
          </cell>
          <cell r="L13">
            <v>43.018</v>
          </cell>
          <cell r="M13">
            <v>44.622</v>
          </cell>
          <cell r="N13">
            <v>1.60399999999998</v>
          </cell>
        </row>
        <row r="14">
          <cell r="A14" t="str">
            <v>G354309.604312</v>
          </cell>
          <cell r="B14" t="str">
            <v>S30944.62247.018</v>
          </cell>
          <cell r="C14">
            <v>9</v>
          </cell>
          <cell r="D14">
            <v>5</v>
          </cell>
          <cell r="E14" t="str">
            <v>长沙市</v>
          </cell>
          <cell r="F14" t="str">
            <v>浏阳市</v>
          </cell>
          <cell r="G14">
            <v>430181</v>
          </cell>
          <cell r="H14" t="str">
            <v>G354</v>
          </cell>
          <cell r="I14">
            <v>309.604</v>
          </cell>
          <cell r="J14">
            <v>312</v>
          </cell>
          <cell r="K14" t="str">
            <v>S309</v>
          </cell>
          <cell r="L14">
            <v>44.622</v>
          </cell>
          <cell r="M14">
            <v>47.018</v>
          </cell>
          <cell r="N14">
            <v>2.39600000000001</v>
          </cell>
        </row>
        <row r="15">
          <cell r="A15" t="str">
            <v>S202144.8145.056</v>
          </cell>
          <cell r="B15" t="str">
            <v>X1180.81.056</v>
          </cell>
          <cell r="C15">
            <v>10</v>
          </cell>
          <cell r="D15">
            <v>6</v>
          </cell>
          <cell r="E15" t="str">
            <v>长沙市</v>
          </cell>
          <cell r="F15" t="str">
            <v>浏阳市</v>
          </cell>
          <cell r="G15">
            <v>430181</v>
          </cell>
          <cell r="H15" t="str">
            <v>S202</v>
          </cell>
          <cell r="I15">
            <v>144.8</v>
          </cell>
          <cell r="J15">
            <v>145.056</v>
          </cell>
          <cell r="K15" t="str">
            <v>X118</v>
          </cell>
          <cell r="L15">
            <v>0.8</v>
          </cell>
          <cell r="M15">
            <v>1.056</v>
          </cell>
          <cell r="N15">
            <v>0.256</v>
          </cell>
        </row>
        <row r="16">
          <cell r="A16" t="str">
            <v>S202145.056149.541</v>
          </cell>
          <cell r="B16" t="str">
            <v>X1181.0565.541</v>
          </cell>
          <cell r="C16">
            <v>11</v>
          </cell>
          <cell r="D16">
            <v>7</v>
          </cell>
          <cell r="E16" t="str">
            <v>长沙市</v>
          </cell>
          <cell r="F16" t="str">
            <v>浏阳市</v>
          </cell>
          <cell r="G16">
            <v>430181</v>
          </cell>
          <cell r="H16" t="str">
            <v>S202</v>
          </cell>
          <cell r="I16">
            <v>145.056</v>
          </cell>
          <cell r="J16">
            <v>149.541</v>
          </cell>
          <cell r="K16" t="str">
            <v>X118</v>
          </cell>
          <cell r="L16">
            <v>1.056</v>
          </cell>
          <cell r="M16">
            <v>5.541</v>
          </cell>
          <cell r="N16">
            <v>4.48499999999999</v>
          </cell>
        </row>
        <row r="17">
          <cell r="A17" t="str">
            <v>S202149.541150</v>
          </cell>
          <cell r="B17" t="str">
            <v>X1185.5416</v>
          </cell>
          <cell r="C17">
            <v>12</v>
          </cell>
          <cell r="D17">
            <v>8</v>
          </cell>
          <cell r="E17" t="str">
            <v>长沙市</v>
          </cell>
          <cell r="F17" t="str">
            <v>浏阳市</v>
          </cell>
          <cell r="G17">
            <v>430181</v>
          </cell>
          <cell r="H17" t="str">
            <v>S202</v>
          </cell>
          <cell r="I17">
            <v>149.541</v>
          </cell>
          <cell r="J17">
            <v>150</v>
          </cell>
          <cell r="K17" t="str">
            <v>X118</v>
          </cell>
          <cell r="L17">
            <v>5.541</v>
          </cell>
          <cell r="M17">
            <v>6</v>
          </cell>
          <cell r="N17">
            <v>0.459000000000003</v>
          </cell>
        </row>
        <row r="18">
          <cell r="A18" t="str">
            <v/>
          </cell>
          <cell r="B18" t="str">
            <v/>
          </cell>
          <cell r="C18">
            <v>13</v>
          </cell>
          <cell r="D18" t="str">
            <v>（二）</v>
          </cell>
          <cell r="E18" t="str">
            <v>中修小计</v>
          </cell>
        </row>
        <row r="18">
          <cell r="N18">
            <v>22.9650000000001</v>
          </cell>
        </row>
        <row r="19">
          <cell r="A19" t="str">
            <v>G10616811682</v>
          </cell>
          <cell r="B19" t="str">
            <v>G1061072.1691073.169</v>
          </cell>
          <cell r="C19">
            <v>14</v>
          </cell>
          <cell r="D19">
            <v>1</v>
          </cell>
          <cell r="E19" t="str">
            <v>长沙市</v>
          </cell>
          <cell r="F19" t="str">
            <v>浏阳市</v>
          </cell>
          <cell r="G19">
            <v>430181</v>
          </cell>
          <cell r="H19" t="str">
            <v>G106</v>
          </cell>
          <cell r="I19">
            <v>1681</v>
          </cell>
          <cell r="J19">
            <v>1682</v>
          </cell>
          <cell r="K19" t="str">
            <v>G106</v>
          </cell>
          <cell r="L19">
            <v>1072.169</v>
          </cell>
          <cell r="M19">
            <v>1073.169</v>
          </cell>
          <cell r="N19">
            <v>1</v>
          </cell>
        </row>
        <row r="20">
          <cell r="A20" t="str">
            <v>G10617011701.049</v>
          </cell>
          <cell r="B20" t="str">
            <v>G1061722.1691722.218</v>
          </cell>
          <cell r="C20">
            <v>15</v>
          </cell>
          <cell r="D20">
            <v>2</v>
          </cell>
          <cell r="E20" t="str">
            <v>长沙市</v>
          </cell>
          <cell r="F20" t="str">
            <v>浏阳市</v>
          </cell>
          <cell r="G20">
            <v>430181</v>
          </cell>
          <cell r="H20" t="str">
            <v>G106</v>
          </cell>
          <cell r="I20">
            <v>1701</v>
          </cell>
          <cell r="J20">
            <v>1701.049</v>
          </cell>
          <cell r="K20" t="str">
            <v>G106</v>
          </cell>
          <cell r="L20">
            <v>1722.169</v>
          </cell>
          <cell r="M20">
            <v>1722.218</v>
          </cell>
          <cell r="N20">
            <v>0.0489999999999782</v>
          </cell>
        </row>
        <row r="21">
          <cell r="A21" t="str">
            <v>G1061701.0491701.262</v>
          </cell>
          <cell r="B21" t="str">
            <v>G1061722.2181722.431</v>
          </cell>
          <cell r="C21">
            <v>16</v>
          </cell>
          <cell r="D21">
            <v>3</v>
          </cell>
          <cell r="E21" t="str">
            <v>长沙市</v>
          </cell>
          <cell r="F21" t="str">
            <v>浏阳市</v>
          </cell>
          <cell r="G21">
            <v>430181</v>
          </cell>
          <cell r="H21" t="str">
            <v>G106</v>
          </cell>
          <cell r="I21">
            <v>1701.049</v>
          </cell>
          <cell r="J21">
            <v>1701.262</v>
          </cell>
          <cell r="K21" t="str">
            <v>G106</v>
          </cell>
          <cell r="L21">
            <v>1722.218</v>
          </cell>
          <cell r="M21">
            <v>1722.431</v>
          </cell>
          <cell r="N21">
            <v>0.212999999999965</v>
          </cell>
        </row>
        <row r="22">
          <cell r="A22" t="str">
            <v>G1061701.2621705.354</v>
          </cell>
          <cell r="B22" t="str">
            <v>G1061722.4311726.523</v>
          </cell>
          <cell r="C22">
            <v>17</v>
          </cell>
          <cell r="D22">
            <v>4</v>
          </cell>
          <cell r="E22" t="str">
            <v>长沙市</v>
          </cell>
          <cell r="F22" t="str">
            <v>浏阳市</v>
          </cell>
          <cell r="G22">
            <v>430181</v>
          </cell>
          <cell r="H22" t="str">
            <v>G106</v>
          </cell>
          <cell r="I22">
            <v>1701.262</v>
          </cell>
          <cell r="J22">
            <v>1705.354</v>
          </cell>
          <cell r="K22" t="str">
            <v>G106</v>
          </cell>
          <cell r="L22">
            <v>1722.431</v>
          </cell>
          <cell r="M22">
            <v>1726.523</v>
          </cell>
          <cell r="N22">
            <v>4.0920000000001</v>
          </cell>
        </row>
        <row r="23">
          <cell r="A23" t="str">
            <v>G1061705.3541705.365</v>
          </cell>
          <cell r="B23" t="str">
            <v>G1061726.5231726.534</v>
          </cell>
          <cell r="C23">
            <v>18</v>
          </cell>
          <cell r="D23">
            <v>5</v>
          </cell>
          <cell r="E23" t="str">
            <v>长沙市</v>
          </cell>
          <cell r="F23" t="str">
            <v>浏阳市</v>
          </cell>
          <cell r="G23">
            <v>430181</v>
          </cell>
          <cell r="H23" t="str">
            <v>G106</v>
          </cell>
          <cell r="I23">
            <v>1705.354</v>
          </cell>
          <cell r="J23">
            <v>1705.365</v>
          </cell>
          <cell r="K23" t="str">
            <v>G106</v>
          </cell>
          <cell r="L23">
            <v>1726.523</v>
          </cell>
          <cell r="M23">
            <v>1726.534</v>
          </cell>
          <cell r="N23">
            <v>0.0109999999999673</v>
          </cell>
        </row>
        <row r="24">
          <cell r="A24" t="str">
            <v>G2401673.61674.615</v>
          </cell>
          <cell r="B24" t="str">
            <v>G2401673.61674.615</v>
          </cell>
          <cell r="C24">
            <v>19</v>
          </cell>
          <cell r="D24">
            <v>6</v>
          </cell>
          <cell r="E24" t="str">
            <v>长沙市</v>
          </cell>
          <cell r="F24" t="str">
            <v>望城区</v>
          </cell>
          <cell r="G24">
            <v>430112</v>
          </cell>
          <cell r="H24" t="str">
            <v>G240</v>
          </cell>
          <cell r="I24">
            <v>1673.6</v>
          </cell>
          <cell r="J24">
            <v>1674.615</v>
          </cell>
          <cell r="K24" t="str">
            <v>G240</v>
          </cell>
          <cell r="L24">
            <v>1673.6</v>
          </cell>
          <cell r="M24">
            <v>1674.615</v>
          </cell>
          <cell r="N24">
            <v>1.0150000000001</v>
          </cell>
        </row>
        <row r="25">
          <cell r="A25" t="str">
            <v>G2401674.6151680</v>
          </cell>
          <cell r="B25" t="str">
            <v>G2401674.6151680</v>
          </cell>
          <cell r="C25">
            <v>20</v>
          </cell>
          <cell r="D25">
            <v>7</v>
          </cell>
          <cell r="E25" t="str">
            <v>长沙市</v>
          </cell>
          <cell r="F25" t="str">
            <v>望城区</v>
          </cell>
          <cell r="G25">
            <v>430112</v>
          </cell>
          <cell r="H25" t="str">
            <v>G240</v>
          </cell>
          <cell r="I25">
            <v>1674.615</v>
          </cell>
          <cell r="J25">
            <v>1680</v>
          </cell>
          <cell r="K25" t="str">
            <v>G240</v>
          </cell>
          <cell r="L25">
            <v>1674.615</v>
          </cell>
          <cell r="M25">
            <v>1680</v>
          </cell>
          <cell r="N25">
            <v>5.38499999999999</v>
          </cell>
        </row>
        <row r="26">
          <cell r="A26" t="str">
            <v>G354295295.221</v>
          </cell>
          <cell r="B26" t="str">
            <v>S30930.01830.239</v>
          </cell>
          <cell r="C26">
            <v>21</v>
          </cell>
          <cell r="D26">
            <v>8</v>
          </cell>
          <cell r="E26" t="str">
            <v>长沙市</v>
          </cell>
          <cell r="F26" t="str">
            <v>浏阳市</v>
          </cell>
          <cell r="G26">
            <v>430181</v>
          </cell>
          <cell r="H26" t="str">
            <v>G354</v>
          </cell>
          <cell r="I26">
            <v>295</v>
          </cell>
          <cell r="J26">
            <v>295.221</v>
          </cell>
          <cell r="K26" t="str">
            <v>S309</v>
          </cell>
          <cell r="L26">
            <v>30.018</v>
          </cell>
          <cell r="M26">
            <v>30.239</v>
          </cell>
          <cell r="N26">
            <v>0.221000000000004</v>
          </cell>
        </row>
        <row r="27">
          <cell r="A27" t="str">
            <v>G354295.221296</v>
          </cell>
          <cell r="B27" t="str">
            <v>S30930.23931.018</v>
          </cell>
          <cell r="C27">
            <v>22</v>
          </cell>
          <cell r="D27">
            <v>9</v>
          </cell>
          <cell r="E27" t="str">
            <v>长沙市</v>
          </cell>
          <cell r="F27" t="str">
            <v>浏阳市</v>
          </cell>
          <cell r="G27">
            <v>430181</v>
          </cell>
          <cell r="H27" t="str">
            <v>G354</v>
          </cell>
          <cell r="I27">
            <v>295.221</v>
          </cell>
          <cell r="J27">
            <v>296</v>
          </cell>
          <cell r="K27" t="str">
            <v>S309</v>
          </cell>
          <cell r="L27">
            <v>30.239</v>
          </cell>
          <cell r="M27">
            <v>31.018</v>
          </cell>
          <cell r="N27">
            <v>0.778999999999996</v>
          </cell>
        </row>
        <row r="28">
          <cell r="A28" t="str">
            <v>S1012222.694</v>
          </cell>
          <cell r="B28" t="str">
            <v>S1012222.694</v>
          </cell>
          <cell r="C28">
            <v>23</v>
          </cell>
          <cell r="D28">
            <v>10</v>
          </cell>
          <cell r="E28" t="str">
            <v>长沙市</v>
          </cell>
          <cell r="F28" t="str">
            <v>望城区</v>
          </cell>
          <cell r="G28">
            <v>430112</v>
          </cell>
          <cell r="H28" t="str">
            <v>S101</v>
          </cell>
          <cell r="I28">
            <v>22</v>
          </cell>
          <cell r="J28">
            <v>22.694</v>
          </cell>
          <cell r="K28" t="str">
            <v>S101</v>
          </cell>
          <cell r="L28">
            <v>22</v>
          </cell>
          <cell r="M28">
            <v>22.694</v>
          </cell>
          <cell r="N28">
            <v>0.693999999999999</v>
          </cell>
        </row>
        <row r="29">
          <cell r="A29" t="str">
            <v>S10122.69422.962</v>
          </cell>
          <cell r="B29" t="str">
            <v>S10122.69422.962</v>
          </cell>
          <cell r="C29">
            <v>24</v>
          </cell>
          <cell r="D29">
            <v>11</v>
          </cell>
          <cell r="E29" t="str">
            <v>长沙市</v>
          </cell>
          <cell r="F29" t="str">
            <v>望城区</v>
          </cell>
          <cell r="G29">
            <v>430112</v>
          </cell>
          <cell r="H29" t="str">
            <v>S101</v>
          </cell>
          <cell r="I29">
            <v>22.694</v>
          </cell>
          <cell r="J29">
            <v>22.962</v>
          </cell>
          <cell r="K29" t="str">
            <v>S101</v>
          </cell>
          <cell r="L29">
            <v>22.694</v>
          </cell>
          <cell r="M29">
            <v>22.962</v>
          </cell>
          <cell r="N29">
            <v>0.268000000000001</v>
          </cell>
        </row>
        <row r="30">
          <cell r="A30" t="str">
            <v>S2048888.983</v>
          </cell>
          <cell r="B30" t="str">
            <v>X03622.16623.149</v>
          </cell>
          <cell r="C30">
            <v>25</v>
          </cell>
          <cell r="D30">
            <v>12</v>
          </cell>
          <cell r="E30" t="str">
            <v>长沙市</v>
          </cell>
          <cell r="F30" t="str">
            <v>浏阳市</v>
          </cell>
          <cell r="G30">
            <v>430181</v>
          </cell>
          <cell r="H30" t="str">
            <v>S204</v>
          </cell>
          <cell r="I30">
            <v>88</v>
          </cell>
          <cell r="J30">
            <v>88.983</v>
          </cell>
          <cell r="K30" t="str">
            <v>X036</v>
          </cell>
          <cell r="L30">
            <v>22.166</v>
          </cell>
          <cell r="M30">
            <v>23.149</v>
          </cell>
          <cell r="N30">
            <v>0.983000000000004</v>
          </cell>
        </row>
        <row r="31">
          <cell r="A31" t="str">
            <v>S20488.98389.362</v>
          </cell>
          <cell r="B31" t="str">
            <v>X0160.379</v>
          </cell>
          <cell r="C31">
            <v>26</v>
          </cell>
          <cell r="D31">
            <v>13</v>
          </cell>
          <cell r="E31" t="str">
            <v>长沙市</v>
          </cell>
          <cell r="F31" t="str">
            <v>浏阳市</v>
          </cell>
          <cell r="G31">
            <v>430181</v>
          </cell>
          <cell r="H31" t="str">
            <v>S204</v>
          </cell>
          <cell r="I31">
            <v>88.983</v>
          </cell>
          <cell r="J31">
            <v>89.362</v>
          </cell>
          <cell r="K31" t="str">
            <v>X016</v>
          </cell>
        </row>
        <row r="31">
          <cell r="M31">
            <v>0.379</v>
          </cell>
          <cell r="N31">
            <v>0.378999999999991</v>
          </cell>
        </row>
        <row r="32">
          <cell r="A32" t="str">
            <v>S20703.062</v>
          </cell>
          <cell r="B32" t="str">
            <v>S10376.873.738</v>
          </cell>
          <cell r="C32">
            <v>27</v>
          </cell>
          <cell r="D32">
            <v>14</v>
          </cell>
          <cell r="E32" t="str">
            <v>长沙市</v>
          </cell>
          <cell r="F32" t="str">
            <v>浏阳市</v>
          </cell>
          <cell r="G32">
            <v>430181</v>
          </cell>
          <cell r="H32" t="str">
            <v>S207</v>
          </cell>
          <cell r="I32">
            <v>0</v>
          </cell>
          <cell r="J32">
            <v>3.062</v>
          </cell>
          <cell r="K32" t="str">
            <v>S103</v>
          </cell>
          <cell r="L32">
            <v>76.8</v>
          </cell>
          <cell r="M32">
            <v>73.738</v>
          </cell>
          <cell r="N32">
            <v>3.062</v>
          </cell>
        </row>
        <row r="33">
          <cell r="A33" t="str">
            <v>S324308.397313.211</v>
          </cell>
          <cell r="B33" t="str">
            <v>S324308.397313.211</v>
          </cell>
          <cell r="C33">
            <v>28</v>
          </cell>
          <cell r="D33">
            <v>15</v>
          </cell>
          <cell r="E33" t="str">
            <v>长沙市</v>
          </cell>
          <cell r="F33" t="str">
            <v>宁乡市</v>
          </cell>
          <cell r="G33">
            <v>430182</v>
          </cell>
          <cell r="H33" t="str">
            <v>S324</v>
          </cell>
          <cell r="I33">
            <v>308.397</v>
          </cell>
          <cell r="J33">
            <v>313.211</v>
          </cell>
          <cell r="K33" t="str">
            <v>S324</v>
          </cell>
          <cell r="L33">
            <v>308.397</v>
          </cell>
          <cell r="M33">
            <v>313.211</v>
          </cell>
          <cell r="N33">
            <v>4.81400000000002</v>
          </cell>
        </row>
        <row r="34">
          <cell r="A34" t="str">
            <v/>
          </cell>
          <cell r="B34" t="str">
            <v/>
          </cell>
          <cell r="C34">
            <v>29</v>
          </cell>
          <cell r="D34" t="str">
            <v>二</v>
          </cell>
          <cell r="E34" t="str">
            <v>株洲市汇总</v>
          </cell>
        </row>
        <row r="34">
          <cell r="N34">
            <v>54.3440000000001</v>
          </cell>
        </row>
        <row r="35">
          <cell r="A35" t="str">
            <v/>
          </cell>
          <cell r="B35" t="str">
            <v/>
          </cell>
          <cell r="C35">
            <v>30</v>
          </cell>
          <cell r="D35" t="str">
            <v>（一）</v>
          </cell>
          <cell r="E35" t="str">
            <v>大修小计</v>
          </cell>
        </row>
        <row r="35">
          <cell r="N35">
            <v>34.6740000000001</v>
          </cell>
        </row>
        <row r="36">
          <cell r="A36" t="str">
            <v>G1061767.1811768</v>
          </cell>
          <cell r="B36" t="str">
            <v>G1061793.41794.219</v>
          </cell>
          <cell r="C36">
            <v>31</v>
          </cell>
          <cell r="D36">
            <v>1</v>
          </cell>
          <cell r="E36" t="str">
            <v>株洲市</v>
          </cell>
          <cell r="F36" t="str">
            <v>醴陵市</v>
          </cell>
          <cell r="G36">
            <v>430281</v>
          </cell>
          <cell r="H36" t="str">
            <v>G106</v>
          </cell>
          <cell r="I36">
            <v>1767.181</v>
          </cell>
          <cell r="J36">
            <v>1768</v>
          </cell>
          <cell r="K36" t="str">
            <v>G106</v>
          </cell>
          <cell r="L36">
            <v>1793.4</v>
          </cell>
          <cell r="M36">
            <v>1794.219</v>
          </cell>
          <cell r="N36">
            <v>0.81899999999996</v>
          </cell>
        </row>
        <row r="37">
          <cell r="A37" t="str">
            <v>G1061779.2351781.177</v>
          </cell>
          <cell r="B37" t="str">
            <v>G1061805.471807.412</v>
          </cell>
          <cell r="C37">
            <v>32</v>
          </cell>
          <cell r="D37">
            <v>2</v>
          </cell>
          <cell r="E37" t="str">
            <v>株洲市</v>
          </cell>
          <cell r="F37" t="str">
            <v>攸县</v>
          </cell>
          <cell r="G37">
            <v>430223</v>
          </cell>
          <cell r="H37" t="str">
            <v>G106</v>
          </cell>
          <cell r="I37">
            <v>1779.235</v>
          </cell>
          <cell r="J37">
            <v>1781.177</v>
          </cell>
          <cell r="K37" t="str">
            <v>G106</v>
          </cell>
          <cell r="L37">
            <v>1805.47</v>
          </cell>
          <cell r="M37">
            <v>1807.412</v>
          </cell>
          <cell r="N37">
            <v>1.94200000000001</v>
          </cell>
        </row>
        <row r="38">
          <cell r="A38" t="str">
            <v>G10617891792</v>
          </cell>
          <cell r="B38" t="str">
            <v>G1061815.2351818.235</v>
          </cell>
          <cell r="C38">
            <v>33</v>
          </cell>
          <cell r="D38">
            <v>3</v>
          </cell>
          <cell r="E38" t="str">
            <v>株洲市</v>
          </cell>
          <cell r="F38" t="str">
            <v>攸县</v>
          </cell>
          <cell r="G38">
            <v>430223</v>
          </cell>
          <cell r="H38" t="str">
            <v>G106</v>
          </cell>
          <cell r="I38">
            <v>1789</v>
          </cell>
          <cell r="J38">
            <v>1792</v>
          </cell>
          <cell r="K38" t="str">
            <v>G106</v>
          </cell>
          <cell r="L38">
            <v>1815.235</v>
          </cell>
          <cell r="M38">
            <v>1818.235</v>
          </cell>
          <cell r="N38">
            <v>3</v>
          </cell>
        </row>
        <row r="39">
          <cell r="A39" t="str">
            <v>G10617931795</v>
          </cell>
          <cell r="B39" t="str">
            <v>G1061819.2351821.235</v>
          </cell>
          <cell r="C39">
            <v>34</v>
          </cell>
          <cell r="D39">
            <v>4</v>
          </cell>
          <cell r="E39" t="str">
            <v>株洲市</v>
          </cell>
          <cell r="F39" t="str">
            <v>攸县</v>
          </cell>
          <cell r="G39">
            <v>430223</v>
          </cell>
          <cell r="H39" t="str">
            <v>G106</v>
          </cell>
          <cell r="I39">
            <v>1793</v>
          </cell>
          <cell r="J39">
            <v>1795</v>
          </cell>
          <cell r="K39" t="str">
            <v>G106</v>
          </cell>
          <cell r="L39">
            <v>1819.235</v>
          </cell>
          <cell r="M39">
            <v>1821.235</v>
          </cell>
          <cell r="N39">
            <v>2</v>
          </cell>
        </row>
        <row r="40">
          <cell r="A40" t="str">
            <v>G1061797.51799.51</v>
          </cell>
          <cell r="B40" t="str">
            <v>G1061823.7351825.745</v>
          </cell>
          <cell r="C40">
            <v>35</v>
          </cell>
          <cell r="D40">
            <v>5</v>
          </cell>
          <cell r="E40" t="str">
            <v>株洲市</v>
          </cell>
          <cell r="F40" t="str">
            <v>攸县</v>
          </cell>
          <cell r="G40">
            <v>430223</v>
          </cell>
          <cell r="H40" t="str">
            <v>G106</v>
          </cell>
          <cell r="I40">
            <v>1797.5</v>
          </cell>
          <cell r="J40">
            <v>1799.51</v>
          </cell>
          <cell r="K40" t="str">
            <v>G106</v>
          </cell>
          <cell r="L40">
            <v>1823.735</v>
          </cell>
          <cell r="M40">
            <v>1825.745</v>
          </cell>
          <cell r="N40">
            <v>2.00999999999999</v>
          </cell>
        </row>
        <row r="41">
          <cell r="A41" t="str">
            <v>G1061799.511800</v>
          </cell>
          <cell r="B41" t="str">
            <v>G1061825.7451826.235</v>
          </cell>
          <cell r="C41">
            <v>36</v>
          </cell>
          <cell r="D41">
            <v>6</v>
          </cell>
          <cell r="E41" t="str">
            <v>株洲市</v>
          </cell>
          <cell r="F41" t="str">
            <v>攸县</v>
          </cell>
          <cell r="G41">
            <v>430223</v>
          </cell>
          <cell r="H41" t="str">
            <v>G106</v>
          </cell>
          <cell r="I41">
            <v>1799.51</v>
          </cell>
          <cell r="J41">
            <v>1800</v>
          </cell>
          <cell r="K41" t="str">
            <v>G106</v>
          </cell>
          <cell r="L41">
            <v>1825.745</v>
          </cell>
          <cell r="M41">
            <v>1826.235</v>
          </cell>
          <cell r="N41">
            <v>0.490000000000009</v>
          </cell>
        </row>
        <row r="42">
          <cell r="A42" t="str">
            <v>G10618061807</v>
          </cell>
          <cell r="B42" t="str">
            <v>G1061832.2351833.235</v>
          </cell>
          <cell r="C42">
            <v>37</v>
          </cell>
          <cell r="D42">
            <v>7</v>
          </cell>
          <cell r="E42" t="str">
            <v>株洲市</v>
          </cell>
          <cell r="F42" t="str">
            <v>攸县</v>
          </cell>
          <cell r="G42">
            <v>430223</v>
          </cell>
          <cell r="H42" t="str">
            <v>G106</v>
          </cell>
          <cell r="I42">
            <v>1806</v>
          </cell>
          <cell r="J42">
            <v>1807</v>
          </cell>
          <cell r="K42" t="str">
            <v>G106</v>
          </cell>
          <cell r="L42">
            <v>1832.235</v>
          </cell>
          <cell r="M42">
            <v>1833.235</v>
          </cell>
          <cell r="N42">
            <v>1</v>
          </cell>
        </row>
        <row r="43">
          <cell r="A43" t="str">
            <v>G10618101810.85</v>
          </cell>
          <cell r="B43" t="str">
            <v>G1061836.2351837.085</v>
          </cell>
          <cell r="C43">
            <v>38</v>
          </cell>
          <cell r="D43">
            <v>8</v>
          </cell>
          <cell r="E43" t="str">
            <v>株洲市</v>
          </cell>
          <cell r="F43" t="str">
            <v>攸县</v>
          </cell>
          <cell r="G43">
            <v>430223</v>
          </cell>
          <cell r="H43" t="str">
            <v>G106</v>
          </cell>
          <cell r="I43">
            <v>1810</v>
          </cell>
          <cell r="J43">
            <v>1810.85</v>
          </cell>
          <cell r="K43" t="str">
            <v>G106</v>
          </cell>
          <cell r="L43">
            <v>1836.235</v>
          </cell>
          <cell r="M43">
            <v>1837.085</v>
          </cell>
          <cell r="N43">
            <v>0.849999999999909</v>
          </cell>
        </row>
        <row r="44">
          <cell r="A44" t="str">
            <v>G1061810.851811.5</v>
          </cell>
          <cell r="B44" t="str">
            <v>G1061837.0851837.735</v>
          </cell>
          <cell r="C44">
            <v>39</v>
          </cell>
          <cell r="D44">
            <v>9</v>
          </cell>
          <cell r="E44" t="str">
            <v>株洲市</v>
          </cell>
          <cell r="F44" t="str">
            <v>攸县</v>
          </cell>
          <cell r="G44">
            <v>430223</v>
          </cell>
          <cell r="H44" t="str">
            <v>G106</v>
          </cell>
          <cell r="I44">
            <v>1810.85</v>
          </cell>
          <cell r="J44">
            <v>1811.5</v>
          </cell>
          <cell r="K44" t="str">
            <v>G106</v>
          </cell>
          <cell r="L44">
            <v>1837.085</v>
          </cell>
          <cell r="M44">
            <v>1837.735</v>
          </cell>
          <cell r="N44">
            <v>0.650000000000091</v>
          </cell>
        </row>
        <row r="45">
          <cell r="A45" t="str">
            <v>G1061811.51812</v>
          </cell>
          <cell r="B45" t="str">
            <v>G1061837.7351838.235</v>
          </cell>
          <cell r="C45">
            <v>40</v>
          </cell>
          <cell r="D45">
            <v>10</v>
          </cell>
          <cell r="E45" t="str">
            <v>株洲市</v>
          </cell>
          <cell r="F45" t="str">
            <v>攸县</v>
          </cell>
          <cell r="G45">
            <v>430223</v>
          </cell>
          <cell r="H45" t="str">
            <v>G106</v>
          </cell>
          <cell r="I45">
            <v>1811.5</v>
          </cell>
          <cell r="J45">
            <v>1812</v>
          </cell>
          <cell r="K45" t="str">
            <v>G106</v>
          </cell>
          <cell r="L45">
            <v>1837.735</v>
          </cell>
          <cell r="M45">
            <v>1838.235</v>
          </cell>
          <cell r="N45">
            <v>0.5</v>
          </cell>
        </row>
        <row r="46">
          <cell r="A46" t="str">
            <v>G1061970.2531970.498</v>
          </cell>
          <cell r="B46" t="str">
            <v>G10619431943.245</v>
          </cell>
          <cell r="C46">
            <v>41</v>
          </cell>
          <cell r="D46">
            <v>11</v>
          </cell>
          <cell r="E46" t="str">
            <v>株洲市</v>
          </cell>
          <cell r="F46" t="str">
            <v>炎陵县</v>
          </cell>
          <cell r="G46">
            <v>430225</v>
          </cell>
          <cell r="H46" t="str">
            <v>G106</v>
          </cell>
          <cell r="I46">
            <v>1970.253</v>
          </cell>
          <cell r="J46">
            <v>1970.498</v>
          </cell>
          <cell r="K46" t="str">
            <v>G106</v>
          </cell>
          <cell r="L46">
            <v>1943</v>
          </cell>
          <cell r="M46">
            <v>1943.245</v>
          </cell>
          <cell r="N46">
            <v>0.245000000000118</v>
          </cell>
        </row>
        <row r="47">
          <cell r="A47" t="str">
            <v>G1061970.4981970.853</v>
          </cell>
          <cell r="B47" t="str">
            <v>G1061943.2451943.6</v>
          </cell>
          <cell r="C47">
            <v>42</v>
          </cell>
          <cell r="D47">
            <v>12</v>
          </cell>
          <cell r="E47" t="str">
            <v>株洲市</v>
          </cell>
          <cell r="F47" t="str">
            <v>炎陵县</v>
          </cell>
          <cell r="G47">
            <v>430225</v>
          </cell>
          <cell r="H47" t="str">
            <v>G106</v>
          </cell>
          <cell r="I47">
            <v>1970.498</v>
          </cell>
          <cell r="J47">
            <v>1970.853</v>
          </cell>
          <cell r="K47" t="str">
            <v>G106</v>
          </cell>
          <cell r="L47">
            <v>1943.245</v>
          </cell>
          <cell r="M47">
            <v>1943.6</v>
          </cell>
          <cell r="N47">
            <v>0.355000000000018</v>
          </cell>
        </row>
        <row r="48">
          <cell r="A48" t="str">
            <v>G32210931099</v>
          </cell>
          <cell r="B48" t="str">
            <v>S3209.56815.568</v>
          </cell>
          <cell r="C48">
            <v>43</v>
          </cell>
          <cell r="D48">
            <v>13</v>
          </cell>
          <cell r="E48" t="str">
            <v>株洲市</v>
          </cell>
          <cell r="F48" t="str">
            <v>茶陵县</v>
          </cell>
          <cell r="G48">
            <v>430224</v>
          </cell>
          <cell r="H48" t="str">
            <v>G322</v>
          </cell>
          <cell r="I48">
            <v>1093</v>
          </cell>
          <cell r="J48">
            <v>1099</v>
          </cell>
          <cell r="K48" t="str">
            <v>S320</v>
          </cell>
          <cell r="L48">
            <v>9.568</v>
          </cell>
          <cell r="M48">
            <v>15.568</v>
          </cell>
          <cell r="N48">
            <v>6</v>
          </cell>
        </row>
        <row r="49">
          <cell r="A49" t="str">
            <v>G32211111113</v>
          </cell>
          <cell r="B49" t="str">
            <v>S32027.62329.623</v>
          </cell>
          <cell r="C49">
            <v>44</v>
          </cell>
          <cell r="D49">
            <v>14</v>
          </cell>
          <cell r="E49" t="str">
            <v>株洲市</v>
          </cell>
          <cell r="F49" t="str">
            <v>茶陵县</v>
          </cell>
          <cell r="G49">
            <v>430224</v>
          </cell>
          <cell r="H49" t="str">
            <v>G322</v>
          </cell>
          <cell r="I49">
            <v>1111</v>
          </cell>
          <cell r="J49">
            <v>1113</v>
          </cell>
          <cell r="K49" t="str">
            <v>S320</v>
          </cell>
          <cell r="L49">
            <v>27.623</v>
          </cell>
          <cell r="M49">
            <v>29.623</v>
          </cell>
          <cell r="N49">
            <v>2</v>
          </cell>
        </row>
        <row r="50">
          <cell r="A50" t="str">
            <v>G32211191124</v>
          </cell>
          <cell r="B50" t="str">
            <v>S32035.57940.579</v>
          </cell>
          <cell r="C50">
            <v>45</v>
          </cell>
          <cell r="D50">
            <v>15</v>
          </cell>
          <cell r="E50" t="str">
            <v>株洲市</v>
          </cell>
          <cell r="F50" t="str">
            <v>茶陵县</v>
          </cell>
          <cell r="G50">
            <v>430224</v>
          </cell>
          <cell r="H50" t="str">
            <v>G322</v>
          </cell>
          <cell r="I50">
            <v>1119</v>
          </cell>
          <cell r="J50">
            <v>1124</v>
          </cell>
          <cell r="K50" t="str">
            <v>S320</v>
          </cell>
          <cell r="L50">
            <v>35.579</v>
          </cell>
          <cell r="M50">
            <v>40.579</v>
          </cell>
          <cell r="N50">
            <v>5</v>
          </cell>
        </row>
        <row r="51">
          <cell r="A51" t="str">
            <v>S204407411</v>
          </cell>
          <cell r="B51" t="str">
            <v>C15117.70421.704</v>
          </cell>
          <cell r="C51">
            <v>46</v>
          </cell>
          <cell r="D51">
            <v>16</v>
          </cell>
          <cell r="E51" t="str">
            <v>株洲市</v>
          </cell>
          <cell r="F51" t="str">
            <v>炎陵县</v>
          </cell>
          <cell r="G51">
            <v>430225</v>
          </cell>
          <cell r="H51" t="str">
            <v>S204</v>
          </cell>
          <cell r="I51">
            <v>407</v>
          </cell>
          <cell r="J51">
            <v>411</v>
          </cell>
          <cell r="K51" t="str">
            <v>C151</v>
          </cell>
          <cell r="L51">
            <v>17.704</v>
          </cell>
          <cell r="M51">
            <v>21.704</v>
          </cell>
          <cell r="N51">
            <v>4</v>
          </cell>
        </row>
        <row r="52">
          <cell r="A52" t="str">
            <v>S2056162</v>
          </cell>
          <cell r="B52" t="str">
            <v>X0641.5492.549</v>
          </cell>
          <cell r="C52">
            <v>47</v>
          </cell>
          <cell r="D52">
            <v>17</v>
          </cell>
          <cell r="E52" t="str">
            <v>株洲市</v>
          </cell>
          <cell r="F52" t="str">
            <v>炎陵县</v>
          </cell>
          <cell r="G52">
            <v>430225</v>
          </cell>
          <cell r="H52" t="str">
            <v>S205</v>
          </cell>
          <cell r="I52">
            <v>61</v>
          </cell>
          <cell r="J52">
            <v>62</v>
          </cell>
          <cell r="K52" t="str">
            <v>X064</v>
          </cell>
          <cell r="L52">
            <v>1.549</v>
          </cell>
          <cell r="M52">
            <v>2.549</v>
          </cell>
          <cell r="N52">
            <v>1</v>
          </cell>
        </row>
        <row r="53">
          <cell r="A53" t="str">
            <v>S3252.6063.5</v>
          </cell>
          <cell r="B53" t="str">
            <v>S3252.6063.5</v>
          </cell>
          <cell r="C53">
            <v>48</v>
          </cell>
          <cell r="D53">
            <v>18</v>
          </cell>
          <cell r="E53" t="str">
            <v>株洲市</v>
          </cell>
          <cell r="F53" t="str">
            <v>天元区</v>
          </cell>
          <cell r="G53">
            <v>430211</v>
          </cell>
          <cell r="H53" t="str">
            <v>S325</v>
          </cell>
          <cell r="I53">
            <v>2.606</v>
          </cell>
          <cell r="J53">
            <v>3.5</v>
          </cell>
          <cell r="K53" t="str">
            <v>S325</v>
          </cell>
          <cell r="L53">
            <v>2.606</v>
          </cell>
          <cell r="M53">
            <v>3.5</v>
          </cell>
          <cell r="N53">
            <v>0.894</v>
          </cell>
        </row>
        <row r="54">
          <cell r="A54" t="str">
            <v>S3253.53.9</v>
          </cell>
          <cell r="B54" t="str">
            <v>S3253.53.9</v>
          </cell>
          <cell r="C54">
            <v>49</v>
          </cell>
          <cell r="D54">
            <v>19</v>
          </cell>
          <cell r="E54" t="str">
            <v>株洲市</v>
          </cell>
          <cell r="F54" t="str">
            <v>天元区</v>
          </cell>
          <cell r="G54">
            <v>430211</v>
          </cell>
          <cell r="H54" t="str">
            <v>S325</v>
          </cell>
          <cell r="I54">
            <v>3.5</v>
          </cell>
          <cell r="J54">
            <v>3.9</v>
          </cell>
          <cell r="K54" t="str">
            <v>S325</v>
          </cell>
          <cell r="L54">
            <v>3.5</v>
          </cell>
          <cell r="M54">
            <v>3.9</v>
          </cell>
          <cell r="N54">
            <v>0.4</v>
          </cell>
        </row>
        <row r="55">
          <cell r="A55" t="str">
            <v>S3253.93.957</v>
          </cell>
          <cell r="B55" t="str">
            <v>S3253.93.957</v>
          </cell>
          <cell r="C55">
            <v>50</v>
          </cell>
          <cell r="D55">
            <v>20</v>
          </cell>
          <cell r="E55" t="str">
            <v>株洲市</v>
          </cell>
          <cell r="F55" t="str">
            <v>天元区</v>
          </cell>
          <cell r="G55">
            <v>430211</v>
          </cell>
          <cell r="H55" t="str">
            <v>S325</v>
          </cell>
          <cell r="I55">
            <v>3.9</v>
          </cell>
          <cell r="J55">
            <v>3.957</v>
          </cell>
          <cell r="K55" t="str">
            <v>S325</v>
          </cell>
          <cell r="L55">
            <v>3.9</v>
          </cell>
          <cell r="M55">
            <v>3.957</v>
          </cell>
          <cell r="N55">
            <v>0.0569999999999999</v>
          </cell>
        </row>
        <row r="56">
          <cell r="A56" t="str">
            <v>S3253.9574.464</v>
          </cell>
          <cell r="B56" t="str">
            <v>S3253.9574.464</v>
          </cell>
          <cell r="C56">
            <v>51</v>
          </cell>
          <cell r="D56">
            <v>21</v>
          </cell>
          <cell r="E56" t="str">
            <v>株洲市</v>
          </cell>
          <cell r="F56" t="str">
            <v>天元区</v>
          </cell>
          <cell r="G56">
            <v>430211</v>
          </cell>
          <cell r="H56" t="str">
            <v>S325</v>
          </cell>
          <cell r="I56">
            <v>3.957</v>
          </cell>
          <cell r="J56">
            <v>4.464</v>
          </cell>
          <cell r="K56" t="str">
            <v>S325</v>
          </cell>
          <cell r="L56">
            <v>3.957</v>
          </cell>
          <cell r="M56">
            <v>4.464</v>
          </cell>
          <cell r="N56">
            <v>0.507000000000001</v>
          </cell>
        </row>
        <row r="57">
          <cell r="A57" t="str">
            <v>S3256.3016.963</v>
          </cell>
          <cell r="B57" t="str">
            <v>S3256.3016.963</v>
          </cell>
          <cell r="C57">
            <v>52</v>
          </cell>
          <cell r="D57">
            <v>22</v>
          </cell>
          <cell r="E57" t="str">
            <v>株洲市</v>
          </cell>
          <cell r="F57" t="str">
            <v>天元区</v>
          </cell>
          <cell r="G57">
            <v>430211</v>
          </cell>
          <cell r="H57" t="str">
            <v>S325</v>
          </cell>
          <cell r="I57">
            <v>6.301</v>
          </cell>
          <cell r="J57">
            <v>6.963</v>
          </cell>
          <cell r="K57" t="str">
            <v>S325</v>
          </cell>
          <cell r="L57">
            <v>6.301</v>
          </cell>
          <cell r="M57">
            <v>6.963</v>
          </cell>
          <cell r="N57">
            <v>0.662</v>
          </cell>
        </row>
        <row r="58">
          <cell r="A58" t="str">
            <v>S3256.9637.256</v>
          </cell>
          <cell r="B58" t="str">
            <v>S3256.9637.256</v>
          </cell>
          <cell r="C58">
            <v>53</v>
          </cell>
          <cell r="D58">
            <v>23</v>
          </cell>
          <cell r="E58" t="str">
            <v>株洲市</v>
          </cell>
          <cell r="F58" t="str">
            <v>天元区</v>
          </cell>
          <cell r="G58">
            <v>430211</v>
          </cell>
          <cell r="H58" t="str">
            <v>S325</v>
          </cell>
          <cell r="I58">
            <v>6.963</v>
          </cell>
          <cell r="J58">
            <v>7.256</v>
          </cell>
          <cell r="K58" t="str">
            <v>S325</v>
          </cell>
          <cell r="L58">
            <v>6.963</v>
          </cell>
          <cell r="M58">
            <v>7.256</v>
          </cell>
          <cell r="N58">
            <v>0.293</v>
          </cell>
        </row>
        <row r="59">
          <cell r="A59" t="str">
            <v/>
          </cell>
          <cell r="B59" t="str">
            <v/>
          </cell>
          <cell r="C59">
            <v>54</v>
          </cell>
          <cell r="D59" t="str">
            <v>（二）</v>
          </cell>
          <cell r="E59" t="str">
            <v>中修小计</v>
          </cell>
        </row>
        <row r="59">
          <cell r="N59">
            <v>19.67</v>
          </cell>
        </row>
        <row r="60">
          <cell r="A60" t="str">
            <v>G10619571959</v>
          </cell>
          <cell r="B60" t="str">
            <v>G10619571959</v>
          </cell>
          <cell r="C60">
            <v>55</v>
          </cell>
          <cell r="D60">
            <v>1</v>
          </cell>
          <cell r="E60" t="str">
            <v>株洲市</v>
          </cell>
          <cell r="F60" t="str">
            <v>炎陵县</v>
          </cell>
          <cell r="G60">
            <v>430225</v>
          </cell>
          <cell r="H60" t="str">
            <v>G106</v>
          </cell>
          <cell r="I60">
            <v>1957</v>
          </cell>
          <cell r="J60">
            <v>1959</v>
          </cell>
          <cell r="K60" t="str">
            <v>G106</v>
          </cell>
          <cell r="L60">
            <v>1957</v>
          </cell>
          <cell r="M60">
            <v>1959</v>
          </cell>
          <cell r="N60">
            <v>2</v>
          </cell>
        </row>
        <row r="61">
          <cell r="A61" t="str">
            <v>G10619601961</v>
          </cell>
          <cell r="B61" t="str">
            <v>G10619601961</v>
          </cell>
          <cell r="C61">
            <v>56</v>
          </cell>
          <cell r="D61">
            <v>2</v>
          </cell>
          <cell r="E61" t="str">
            <v>株洲市</v>
          </cell>
          <cell r="F61" t="str">
            <v>炎陵县</v>
          </cell>
          <cell r="G61">
            <v>430225</v>
          </cell>
          <cell r="H61" t="str">
            <v>G106</v>
          </cell>
          <cell r="I61">
            <v>1960</v>
          </cell>
          <cell r="J61">
            <v>1961</v>
          </cell>
          <cell r="K61" t="str">
            <v>G106</v>
          </cell>
          <cell r="L61">
            <v>1960</v>
          </cell>
          <cell r="M61">
            <v>1961</v>
          </cell>
          <cell r="N61">
            <v>1</v>
          </cell>
        </row>
        <row r="62">
          <cell r="A62" t="str">
            <v>G10619631964</v>
          </cell>
          <cell r="B62" t="str">
            <v>G1061990.571991.57</v>
          </cell>
          <cell r="C62">
            <v>57</v>
          </cell>
          <cell r="D62">
            <v>3</v>
          </cell>
          <cell r="E62" t="str">
            <v>株洲市</v>
          </cell>
          <cell r="F62" t="str">
            <v>炎陵县</v>
          </cell>
          <cell r="G62">
            <v>430225</v>
          </cell>
          <cell r="H62" t="str">
            <v>G106</v>
          </cell>
          <cell r="I62">
            <v>1963</v>
          </cell>
          <cell r="J62">
            <v>1964</v>
          </cell>
          <cell r="K62" t="str">
            <v>G106</v>
          </cell>
          <cell r="L62">
            <v>1990.57</v>
          </cell>
          <cell r="M62">
            <v>1991.57</v>
          </cell>
          <cell r="N62">
            <v>1</v>
          </cell>
        </row>
        <row r="63">
          <cell r="A63" t="str">
            <v>G10619691969.696</v>
          </cell>
          <cell r="B63" t="str">
            <v>G1061996.571997.266</v>
          </cell>
          <cell r="C63">
            <v>58</v>
          </cell>
          <cell r="D63">
            <v>4</v>
          </cell>
          <cell r="E63" t="str">
            <v>株洲市</v>
          </cell>
          <cell r="F63" t="str">
            <v>炎陵县</v>
          </cell>
          <cell r="G63">
            <v>430225</v>
          </cell>
          <cell r="H63" t="str">
            <v>G106</v>
          </cell>
          <cell r="I63">
            <v>1969</v>
          </cell>
          <cell r="J63">
            <v>1969.696</v>
          </cell>
          <cell r="K63" t="str">
            <v>G106</v>
          </cell>
          <cell r="L63">
            <v>1996.57</v>
          </cell>
          <cell r="M63">
            <v>1997.266</v>
          </cell>
          <cell r="N63">
            <v>0.695999999999913</v>
          </cell>
        </row>
        <row r="64">
          <cell r="A64" t="str">
            <v>G1061969.6961969.83</v>
          </cell>
          <cell r="B64" t="str">
            <v>G1061995.2661995.4</v>
          </cell>
          <cell r="C64">
            <v>59</v>
          </cell>
          <cell r="D64">
            <v>5</v>
          </cell>
          <cell r="E64" t="str">
            <v>株洲市</v>
          </cell>
          <cell r="F64" t="str">
            <v>炎陵县</v>
          </cell>
          <cell r="G64">
            <v>430225</v>
          </cell>
          <cell r="H64" t="str">
            <v>G106</v>
          </cell>
          <cell r="I64">
            <v>1969.696</v>
          </cell>
          <cell r="J64">
            <v>1969.83</v>
          </cell>
          <cell r="K64" t="str">
            <v>G106</v>
          </cell>
          <cell r="L64">
            <v>1995.266</v>
          </cell>
          <cell r="M64">
            <v>1995.4</v>
          </cell>
          <cell r="N64">
            <v>0.134000000000015</v>
          </cell>
        </row>
        <row r="65">
          <cell r="A65" t="str">
            <v>G1061969.831970</v>
          </cell>
          <cell r="B65" t="str">
            <v>G1061997.41997.57</v>
          </cell>
          <cell r="C65">
            <v>60</v>
          </cell>
          <cell r="D65">
            <v>6</v>
          </cell>
          <cell r="E65" t="str">
            <v>株洲市</v>
          </cell>
          <cell r="F65" t="str">
            <v>炎陵县</v>
          </cell>
          <cell r="G65">
            <v>430225</v>
          </cell>
          <cell r="H65" t="str">
            <v>G106</v>
          </cell>
          <cell r="I65">
            <v>1969.83</v>
          </cell>
          <cell r="J65">
            <v>1970</v>
          </cell>
          <cell r="K65" t="str">
            <v>G106</v>
          </cell>
          <cell r="L65">
            <v>1997.4</v>
          </cell>
          <cell r="M65">
            <v>1997.57</v>
          </cell>
          <cell r="N65">
            <v>0.170000000000073</v>
          </cell>
        </row>
        <row r="66">
          <cell r="A66" t="str">
            <v>G10619841985</v>
          </cell>
          <cell r="B66" t="str">
            <v>G1062011.2852012.285</v>
          </cell>
          <cell r="C66">
            <v>61</v>
          </cell>
          <cell r="D66">
            <v>7</v>
          </cell>
          <cell r="E66" t="str">
            <v>株洲市</v>
          </cell>
          <cell r="F66" t="str">
            <v>炎陵县</v>
          </cell>
          <cell r="G66">
            <v>430225</v>
          </cell>
          <cell r="H66" t="str">
            <v>G106</v>
          </cell>
          <cell r="I66">
            <v>1984</v>
          </cell>
          <cell r="J66">
            <v>1985</v>
          </cell>
          <cell r="K66" t="str">
            <v>G106</v>
          </cell>
          <cell r="L66">
            <v>2011.285</v>
          </cell>
          <cell r="M66">
            <v>2012.285</v>
          </cell>
          <cell r="N66">
            <v>1</v>
          </cell>
        </row>
        <row r="67">
          <cell r="A67" t="str">
            <v>S204388389.095</v>
          </cell>
          <cell r="B67" t="str">
            <v>X0679.67310.768</v>
          </cell>
          <cell r="C67">
            <v>62</v>
          </cell>
          <cell r="D67">
            <v>8</v>
          </cell>
          <cell r="E67" t="str">
            <v>株洲市</v>
          </cell>
          <cell r="F67" t="str">
            <v>炎陵县</v>
          </cell>
          <cell r="G67">
            <v>430225</v>
          </cell>
          <cell r="H67" t="str">
            <v>S204</v>
          </cell>
          <cell r="I67">
            <v>388</v>
          </cell>
          <cell r="J67">
            <v>389.095</v>
          </cell>
          <cell r="K67" t="str">
            <v>X067</v>
          </cell>
          <cell r="L67">
            <v>9.673</v>
          </cell>
          <cell r="M67">
            <v>10.768</v>
          </cell>
          <cell r="N67">
            <v>1.09500000000003</v>
          </cell>
        </row>
        <row r="68">
          <cell r="A68" t="str">
            <v>S204411413</v>
          </cell>
          <cell r="B68" t="str">
            <v>C15121.70423.704</v>
          </cell>
          <cell r="C68">
            <v>63</v>
          </cell>
          <cell r="D68">
            <v>9</v>
          </cell>
          <cell r="E68" t="str">
            <v>株洲市</v>
          </cell>
          <cell r="F68" t="str">
            <v>炎陵县</v>
          </cell>
          <cell r="G68">
            <v>430225</v>
          </cell>
          <cell r="H68" t="str">
            <v>S204</v>
          </cell>
          <cell r="I68">
            <v>411</v>
          </cell>
          <cell r="J68">
            <v>413</v>
          </cell>
          <cell r="K68" t="str">
            <v>C151</v>
          </cell>
          <cell r="L68">
            <v>21.704</v>
          </cell>
          <cell r="M68">
            <v>23.704</v>
          </cell>
          <cell r="N68">
            <v>2</v>
          </cell>
        </row>
        <row r="69">
          <cell r="A69" t="str">
            <v>S2056969.313</v>
          </cell>
          <cell r="B69" t="str">
            <v>X0649.5499.862</v>
          </cell>
          <cell r="C69">
            <v>64</v>
          </cell>
          <cell r="D69">
            <v>10</v>
          </cell>
          <cell r="E69" t="str">
            <v>株洲市</v>
          </cell>
          <cell r="F69" t="str">
            <v>炎陵县</v>
          </cell>
          <cell r="G69">
            <v>430225</v>
          </cell>
          <cell r="H69" t="str">
            <v>S205</v>
          </cell>
          <cell r="I69">
            <v>69</v>
          </cell>
          <cell r="J69">
            <v>69.313</v>
          </cell>
          <cell r="K69" t="str">
            <v>X064</v>
          </cell>
          <cell r="L69">
            <v>9.549</v>
          </cell>
          <cell r="M69">
            <v>9.862</v>
          </cell>
          <cell r="N69">
            <v>0.313000000000002</v>
          </cell>
        </row>
        <row r="70">
          <cell r="A70" t="str">
            <v>S20790.34591.209</v>
          </cell>
          <cell r="B70" t="str">
            <v>S20790.34591.209</v>
          </cell>
          <cell r="C70">
            <v>65</v>
          </cell>
          <cell r="D70">
            <v>11</v>
          </cell>
          <cell r="E70" t="str">
            <v>株洲市</v>
          </cell>
          <cell r="F70" t="str">
            <v>渌口区</v>
          </cell>
          <cell r="G70">
            <v>430212</v>
          </cell>
          <cell r="H70" t="str">
            <v>S207</v>
          </cell>
          <cell r="I70">
            <v>90.345</v>
          </cell>
          <cell r="J70">
            <v>91.209</v>
          </cell>
          <cell r="K70" t="str">
            <v>S207</v>
          </cell>
          <cell r="L70">
            <v>90.345</v>
          </cell>
          <cell r="M70">
            <v>91.209</v>
          </cell>
          <cell r="N70">
            <v>0.864000000000004</v>
          </cell>
        </row>
        <row r="71">
          <cell r="A71" t="str">
            <v>S20791.591.555</v>
          </cell>
          <cell r="B71" t="str">
            <v>S20791.591.555</v>
          </cell>
          <cell r="C71">
            <v>66</v>
          </cell>
          <cell r="D71">
            <v>12</v>
          </cell>
          <cell r="E71" t="str">
            <v>株洲市</v>
          </cell>
          <cell r="F71" t="str">
            <v>渌口区</v>
          </cell>
          <cell r="G71">
            <v>430212</v>
          </cell>
          <cell r="H71" t="str">
            <v>S207</v>
          </cell>
          <cell r="I71">
            <v>91.5</v>
          </cell>
          <cell r="J71">
            <v>91.555</v>
          </cell>
          <cell r="K71" t="str">
            <v>S207</v>
          </cell>
          <cell r="L71">
            <v>91.5</v>
          </cell>
          <cell r="M71">
            <v>91.555</v>
          </cell>
          <cell r="N71">
            <v>0.0550000000000068</v>
          </cell>
        </row>
        <row r="72">
          <cell r="A72" t="str">
            <v>S207119121</v>
          </cell>
          <cell r="B72" t="str">
            <v>S207119121</v>
          </cell>
          <cell r="C72">
            <v>67</v>
          </cell>
          <cell r="D72">
            <v>13</v>
          </cell>
          <cell r="E72" t="str">
            <v>株洲市</v>
          </cell>
          <cell r="F72" t="str">
            <v>渌口区</v>
          </cell>
          <cell r="G72">
            <v>430212</v>
          </cell>
          <cell r="H72" t="str">
            <v>S207</v>
          </cell>
          <cell r="I72">
            <v>119</v>
          </cell>
          <cell r="J72">
            <v>121</v>
          </cell>
          <cell r="K72" t="str">
            <v>S207</v>
          </cell>
          <cell r="L72">
            <v>119</v>
          </cell>
          <cell r="M72">
            <v>121</v>
          </cell>
          <cell r="N72">
            <v>2</v>
          </cell>
        </row>
        <row r="73">
          <cell r="A73" t="str">
            <v>S207138141</v>
          </cell>
          <cell r="B73" t="str">
            <v>S207138141</v>
          </cell>
          <cell r="C73">
            <v>68</v>
          </cell>
          <cell r="D73">
            <v>14</v>
          </cell>
          <cell r="E73" t="str">
            <v>株洲市</v>
          </cell>
          <cell r="F73" t="str">
            <v>渌口区</v>
          </cell>
          <cell r="G73">
            <v>430212</v>
          </cell>
          <cell r="H73" t="str">
            <v>S207</v>
          </cell>
          <cell r="I73">
            <v>138</v>
          </cell>
          <cell r="J73">
            <v>141</v>
          </cell>
          <cell r="K73" t="str">
            <v>S207</v>
          </cell>
          <cell r="L73">
            <v>138</v>
          </cell>
          <cell r="M73">
            <v>141</v>
          </cell>
          <cell r="N73">
            <v>3</v>
          </cell>
        </row>
        <row r="74">
          <cell r="A74" t="str">
            <v>S3293.374</v>
          </cell>
          <cell r="B74" t="str">
            <v>S3293.374</v>
          </cell>
          <cell r="C74">
            <v>69</v>
          </cell>
          <cell r="D74">
            <v>15</v>
          </cell>
          <cell r="E74" t="str">
            <v>株洲市</v>
          </cell>
          <cell r="F74" t="str">
            <v>醴陵市</v>
          </cell>
          <cell r="G74">
            <v>430281</v>
          </cell>
          <cell r="H74" t="str">
            <v>S329</v>
          </cell>
          <cell r="I74">
            <v>3.37</v>
          </cell>
          <cell r="J74">
            <v>4</v>
          </cell>
          <cell r="K74" t="str">
            <v>S329</v>
          </cell>
          <cell r="L74">
            <v>3.37</v>
          </cell>
          <cell r="M74">
            <v>4</v>
          </cell>
          <cell r="N74">
            <v>0.63</v>
          </cell>
        </row>
        <row r="75">
          <cell r="A75" t="str">
            <v>S32958.28759</v>
          </cell>
          <cell r="B75" t="str">
            <v>S32958.28759</v>
          </cell>
          <cell r="C75">
            <v>70</v>
          </cell>
          <cell r="D75">
            <v>16</v>
          </cell>
          <cell r="E75" t="str">
            <v>株洲市</v>
          </cell>
          <cell r="F75" t="str">
            <v>渌口区</v>
          </cell>
          <cell r="G75">
            <v>430212</v>
          </cell>
          <cell r="H75" t="str">
            <v>S329</v>
          </cell>
          <cell r="I75">
            <v>58.287</v>
          </cell>
          <cell r="J75">
            <v>59</v>
          </cell>
          <cell r="K75" t="str">
            <v>S329</v>
          </cell>
          <cell r="L75">
            <v>58.287</v>
          </cell>
          <cell r="M75">
            <v>59</v>
          </cell>
          <cell r="N75">
            <v>0.713000000000001</v>
          </cell>
        </row>
        <row r="76">
          <cell r="A76" t="str">
            <v>S3366466</v>
          </cell>
          <cell r="B76" t="str">
            <v>S31580.90482.904</v>
          </cell>
          <cell r="C76">
            <v>71</v>
          </cell>
          <cell r="D76">
            <v>17</v>
          </cell>
          <cell r="E76" t="str">
            <v>株洲市</v>
          </cell>
          <cell r="F76" t="str">
            <v>攸县</v>
          </cell>
          <cell r="G76">
            <v>430223</v>
          </cell>
          <cell r="H76" t="str">
            <v>S336</v>
          </cell>
          <cell r="I76">
            <v>64</v>
          </cell>
          <cell r="J76">
            <v>66</v>
          </cell>
          <cell r="K76" t="str">
            <v>S315</v>
          </cell>
          <cell r="L76">
            <v>80.904</v>
          </cell>
          <cell r="M76">
            <v>82.904</v>
          </cell>
          <cell r="N76">
            <v>2</v>
          </cell>
        </row>
        <row r="77">
          <cell r="A77" t="str">
            <v>S56345</v>
          </cell>
          <cell r="B77" t="str">
            <v>X06545</v>
          </cell>
          <cell r="C77">
            <v>72</v>
          </cell>
          <cell r="D77">
            <v>18</v>
          </cell>
          <cell r="E77" t="str">
            <v>株洲市</v>
          </cell>
          <cell r="F77" t="str">
            <v>炎陵县</v>
          </cell>
          <cell r="G77">
            <v>430225</v>
          </cell>
          <cell r="H77" t="str">
            <v>S563</v>
          </cell>
          <cell r="I77">
            <v>4</v>
          </cell>
          <cell r="J77">
            <v>5</v>
          </cell>
          <cell r="K77" t="str">
            <v>X065</v>
          </cell>
          <cell r="L77">
            <v>4</v>
          </cell>
          <cell r="M77">
            <v>5</v>
          </cell>
          <cell r="N77">
            <v>1</v>
          </cell>
        </row>
        <row r="78">
          <cell r="A78" t="str">
            <v/>
          </cell>
          <cell r="B78" t="str">
            <v/>
          </cell>
          <cell r="C78">
            <v>73</v>
          </cell>
          <cell r="D78" t="str">
            <v>三</v>
          </cell>
          <cell r="E78" t="str">
            <v>湘潭市汇总</v>
          </cell>
        </row>
        <row r="78">
          <cell r="N78">
            <v>19.573</v>
          </cell>
        </row>
        <row r="79">
          <cell r="A79" t="str">
            <v/>
          </cell>
          <cell r="B79" t="str">
            <v/>
          </cell>
          <cell r="C79">
            <v>74</v>
          </cell>
          <cell r="D79" t="str">
            <v>（一）</v>
          </cell>
          <cell r="E79" t="str">
            <v>大修小计</v>
          </cell>
        </row>
        <row r="79">
          <cell r="N79">
            <v>18.664</v>
          </cell>
        </row>
        <row r="80">
          <cell r="A80" t="str">
            <v>S21949.97850.929</v>
          </cell>
          <cell r="B80" t="str">
            <v>X02220.53321.486</v>
          </cell>
          <cell r="C80">
            <v>75</v>
          </cell>
          <cell r="D80">
            <v>1</v>
          </cell>
          <cell r="E80" t="str">
            <v>湘潭市</v>
          </cell>
          <cell r="F80" t="str">
            <v>湘潭县</v>
          </cell>
          <cell r="G80">
            <v>430321</v>
          </cell>
          <cell r="H80" t="str">
            <v>S219</v>
          </cell>
          <cell r="I80">
            <v>49.978</v>
          </cell>
          <cell r="J80">
            <v>50.929</v>
          </cell>
          <cell r="K80" t="str">
            <v>X022</v>
          </cell>
          <cell r="L80">
            <v>20.533</v>
          </cell>
          <cell r="M80">
            <v>21.486</v>
          </cell>
          <cell r="N80">
            <v>0.951000000000001</v>
          </cell>
        </row>
        <row r="81">
          <cell r="A81" t="str">
            <v>S21950.92951.548</v>
          </cell>
          <cell r="B81" t="str">
            <v>X02221.48622.107</v>
          </cell>
          <cell r="C81">
            <v>76</v>
          </cell>
          <cell r="D81">
            <v>2</v>
          </cell>
          <cell r="E81" t="str">
            <v>湘潭市</v>
          </cell>
          <cell r="F81" t="str">
            <v>湘潭县</v>
          </cell>
          <cell r="G81">
            <v>430321</v>
          </cell>
          <cell r="H81" t="str">
            <v>S219</v>
          </cell>
          <cell r="I81">
            <v>50.929</v>
          </cell>
          <cell r="J81">
            <v>51.548</v>
          </cell>
          <cell r="K81" t="str">
            <v>X022</v>
          </cell>
          <cell r="L81">
            <v>21.486</v>
          </cell>
          <cell r="M81">
            <v>22.107</v>
          </cell>
          <cell r="N81">
            <v>0.619</v>
          </cell>
        </row>
        <row r="82">
          <cell r="A82" t="str">
            <v>S21951.54852.423</v>
          </cell>
          <cell r="B82" t="str">
            <v>X02222.10722.982</v>
          </cell>
          <cell r="C82">
            <v>77</v>
          </cell>
          <cell r="D82">
            <v>3</v>
          </cell>
          <cell r="E82" t="str">
            <v>湘潭市</v>
          </cell>
          <cell r="F82" t="str">
            <v>湘潭县</v>
          </cell>
          <cell r="G82">
            <v>430321</v>
          </cell>
          <cell r="H82" t="str">
            <v>S219</v>
          </cell>
          <cell r="I82">
            <v>51.548</v>
          </cell>
          <cell r="J82">
            <v>52.423</v>
          </cell>
          <cell r="K82" t="str">
            <v>X022</v>
          </cell>
          <cell r="L82">
            <v>22.107</v>
          </cell>
          <cell r="M82">
            <v>22.982</v>
          </cell>
          <cell r="N82">
            <v>0.875</v>
          </cell>
        </row>
        <row r="83">
          <cell r="A83" t="str">
            <v>S3254242.318</v>
          </cell>
          <cell r="B83" t="str">
            <v>X01913.83314.151</v>
          </cell>
          <cell r="C83">
            <v>78</v>
          </cell>
          <cell r="D83">
            <v>4</v>
          </cell>
          <cell r="E83" t="str">
            <v>湘潭市</v>
          </cell>
          <cell r="F83" t="str">
            <v>湘潭县</v>
          </cell>
          <cell r="G83">
            <v>430321</v>
          </cell>
          <cell r="H83" t="str">
            <v>S325</v>
          </cell>
          <cell r="I83">
            <v>42</v>
          </cell>
          <cell r="J83">
            <v>42.318</v>
          </cell>
          <cell r="K83" t="str">
            <v>X019</v>
          </cell>
          <cell r="L83">
            <v>13.833</v>
          </cell>
          <cell r="M83">
            <v>14.151</v>
          </cell>
          <cell r="N83">
            <v>0.317999999999998</v>
          </cell>
        </row>
        <row r="84">
          <cell r="A84" t="str">
            <v>S32542.31842.807</v>
          </cell>
          <cell r="B84" t="str">
            <v>X01914.15114.64</v>
          </cell>
          <cell r="C84">
            <v>79</v>
          </cell>
          <cell r="D84">
            <v>5</v>
          </cell>
          <cell r="E84" t="str">
            <v>湘潭市</v>
          </cell>
          <cell r="F84" t="str">
            <v>湘潭县</v>
          </cell>
          <cell r="G84">
            <v>430321</v>
          </cell>
          <cell r="H84" t="str">
            <v>S325</v>
          </cell>
          <cell r="I84">
            <v>42.318</v>
          </cell>
          <cell r="J84">
            <v>42.807</v>
          </cell>
          <cell r="K84" t="str">
            <v>X019</v>
          </cell>
          <cell r="L84">
            <v>14.151</v>
          </cell>
          <cell r="M84">
            <v>14.64</v>
          </cell>
          <cell r="N84">
            <v>0.489000000000004</v>
          </cell>
        </row>
        <row r="85">
          <cell r="A85" t="str">
            <v>S32542.80744.553</v>
          </cell>
          <cell r="B85" t="str">
            <v>X01914.6416.386</v>
          </cell>
          <cell r="C85">
            <v>80</v>
          </cell>
          <cell r="D85">
            <v>6</v>
          </cell>
          <cell r="E85" t="str">
            <v>湘潭市</v>
          </cell>
          <cell r="F85" t="str">
            <v>湘潭县</v>
          </cell>
          <cell r="G85">
            <v>430321</v>
          </cell>
          <cell r="H85" t="str">
            <v>S325</v>
          </cell>
          <cell r="I85">
            <v>42.807</v>
          </cell>
          <cell r="J85">
            <v>44.553</v>
          </cell>
          <cell r="K85" t="str">
            <v>X019</v>
          </cell>
          <cell r="L85">
            <v>14.64</v>
          </cell>
          <cell r="M85">
            <v>16.386</v>
          </cell>
          <cell r="N85">
            <v>1.746</v>
          </cell>
        </row>
        <row r="86">
          <cell r="A86" t="str">
            <v>S32544.55344.803</v>
          </cell>
          <cell r="B86" t="str">
            <v>X01916.38616.636</v>
          </cell>
          <cell r="C86">
            <v>81</v>
          </cell>
          <cell r="D86">
            <v>7</v>
          </cell>
          <cell r="E86" t="str">
            <v>湘潭市</v>
          </cell>
          <cell r="F86" t="str">
            <v>湘潭县</v>
          </cell>
          <cell r="G86">
            <v>430321</v>
          </cell>
          <cell r="H86" t="str">
            <v>S325</v>
          </cell>
          <cell r="I86">
            <v>44.553</v>
          </cell>
          <cell r="J86">
            <v>44.803</v>
          </cell>
          <cell r="K86" t="str">
            <v>X019</v>
          </cell>
          <cell r="L86">
            <v>16.386</v>
          </cell>
          <cell r="M86">
            <v>16.636</v>
          </cell>
          <cell r="N86">
            <v>0.25</v>
          </cell>
        </row>
        <row r="87">
          <cell r="A87" t="str">
            <v>S32544.80344.867</v>
          </cell>
          <cell r="B87" t="str">
            <v>X01916.63616.7</v>
          </cell>
          <cell r="C87">
            <v>82</v>
          </cell>
          <cell r="D87">
            <v>8</v>
          </cell>
          <cell r="E87" t="str">
            <v>湘潭市</v>
          </cell>
          <cell r="F87" t="str">
            <v>湘潭县</v>
          </cell>
          <cell r="G87">
            <v>430321</v>
          </cell>
          <cell r="H87" t="str">
            <v>S325</v>
          </cell>
          <cell r="I87">
            <v>44.803</v>
          </cell>
          <cell r="J87">
            <v>44.867</v>
          </cell>
          <cell r="K87" t="str">
            <v>X019</v>
          </cell>
          <cell r="L87">
            <v>16.636</v>
          </cell>
          <cell r="M87">
            <v>16.7</v>
          </cell>
          <cell r="N87">
            <v>0.0640000000000001</v>
          </cell>
        </row>
        <row r="88">
          <cell r="A88" t="str">
            <v>S327181.864182</v>
          </cell>
          <cell r="B88" t="str">
            <v>X04322.43322.569</v>
          </cell>
          <cell r="C88">
            <v>83</v>
          </cell>
          <cell r="D88">
            <v>9</v>
          </cell>
          <cell r="E88" t="str">
            <v>湘潭市</v>
          </cell>
          <cell r="F88" t="str">
            <v>湘乡市</v>
          </cell>
          <cell r="G88">
            <v>430381</v>
          </cell>
          <cell r="H88" t="str">
            <v>S327</v>
          </cell>
          <cell r="I88">
            <v>181.864</v>
          </cell>
          <cell r="J88">
            <v>182</v>
          </cell>
          <cell r="K88" t="str">
            <v>X043</v>
          </cell>
          <cell r="L88">
            <v>22.433</v>
          </cell>
          <cell r="M88">
            <v>22.569</v>
          </cell>
          <cell r="N88">
            <v>0.135999999999996</v>
          </cell>
        </row>
        <row r="89">
          <cell r="A89" t="str">
            <v>S327182182.564</v>
          </cell>
          <cell r="B89" t="str">
            <v>X04322.56923.133</v>
          </cell>
          <cell r="C89">
            <v>84</v>
          </cell>
          <cell r="D89">
            <v>10</v>
          </cell>
          <cell r="E89" t="str">
            <v>湘潭市</v>
          </cell>
          <cell r="F89" t="str">
            <v>湘乡市</v>
          </cell>
          <cell r="G89">
            <v>430381</v>
          </cell>
          <cell r="H89" t="str">
            <v>S327</v>
          </cell>
          <cell r="I89">
            <v>182</v>
          </cell>
          <cell r="J89">
            <v>182.564</v>
          </cell>
          <cell r="K89" t="str">
            <v>X043</v>
          </cell>
          <cell r="L89">
            <v>22.569</v>
          </cell>
          <cell r="M89">
            <v>23.133</v>
          </cell>
          <cell r="N89">
            <v>0.563999999999993</v>
          </cell>
        </row>
        <row r="90">
          <cell r="A90" t="str">
            <v>S3284041</v>
          </cell>
          <cell r="B90" t="str">
            <v>S31145.31646.316</v>
          </cell>
          <cell r="C90">
            <v>85</v>
          </cell>
          <cell r="D90">
            <v>11</v>
          </cell>
          <cell r="E90" t="str">
            <v>湘潭市</v>
          </cell>
          <cell r="F90" t="str">
            <v>湘乡市</v>
          </cell>
          <cell r="G90">
            <v>430381</v>
          </cell>
          <cell r="H90" t="str">
            <v>S328</v>
          </cell>
          <cell r="I90">
            <v>40</v>
          </cell>
          <cell r="J90">
            <v>41</v>
          </cell>
          <cell r="K90" t="str">
            <v>S311</v>
          </cell>
          <cell r="L90">
            <v>45.316</v>
          </cell>
          <cell r="M90">
            <v>46.316</v>
          </cell>
          <cell r="N90">
            <v>1</v>
          </cell>
        </row>
        <row r="91">
          <cell r="A91" t="str">
            <v>S3284647.097</v>
          </cell>
          <cell r="B91" t="str">
            <v>S31151.31652.413</v>
          </cell>
          <cell r="C91">
            <v>86</v>
          </cell>
          <cell r="D91">
            <v>12</v>
          </cell>
          <cell r="E91" t="str">
            <v>湘潭市</v>
          </cell>
          <cell r="F91" t="str">
            <v>湘乡市</v>
          </cell>
          <cell r="G91">
            <v>430381</v>
          </cell>
          <cell r="H91" t="str">
            <v>S328</v>
          </cell>
          <cell r="I91">
            <v>46</v>
          </cell>
          <cell r="J91">
            <v>47.097</v>
          </cell>
          <cell r="K91" t="str">
            <v>S311</v>
          </cell>
          <cell r="L91">
            <v>51.316</v>
          </cell>
          <cell r="M91">
            <v>52.413</v>
          </cell>
          <cell r="N91">
            <v>1.097</v>
          </cell>
        </row>
        <row r="92">
          <cell r="A92" t="str">
            <v>S330155.336155.436</v>
          </cell>
          <cell r="B92" t="str">
            <v>Y21600.1</v>
          </cell>
          <cell r="C92">
            <v>87</v>
          </cell>
          <cell r="D92">
            <v>13</v>
          </cell>
          <cell r="E92" t="str">
            <v>湘潭市</v>
          </cell>
          <cell r="F92" t="str">
            <v>湘潭县</v>
          </cell>
          <cell r="G92">
            <v>430321</v>
          </cell>
          <cell r="H92" t="str">
            <v>S330</v>
          </cell>
          <cell r="I92">
            <v>155.336</v>
          </cell>
          <cell r="J92">
            <v>155.436</v>
          </cell>
          <cell r="K92" t="str">
            <v>Y216</v>
          </cell>
          <cell r="L92">
            <v>0</v>
          </cell>
          <cell r="M92">
            <v>0.1</v>
          </cell>
          <cell r="N92">
            <v>0.0999999999999943</v>
          </cell>
        </row>
        <row r="93">
          <cell r="A93" t="str">
            <v>S330155.436160</v>
          </cell>
          <cell r="B93" t="str">
            <v>Y2160.14.66399999999999</v>
          </cell>
          <cell r="C93">
            <v>88</v>
          </cell>
          <cell r="D93">
            <v>14</v>
          </cell>
          <cell r="E93" t="str">
            <v>湘潭市</v>
          </cell>
          <cell r="F93" t="str">
            <v>湘潭县</v>
          </cell>
          <cell r="G93">
            <v>430321</v>
          </cell>
          <cell r="H93" t="str">
            <v>S330</v>
          </cell>
          <cell r="I93">
            <v>155.436</v>
          </cell>
          <cell r="J93">
            <v>160</v>
          </cell>
          <cell r="K93" t="str">
            <v>Y216</v>
          </cell>
          <cell r="L93">
            <v>0.1</v>
          </cell>
          <cell r="M93">
            <v>4.66399999999999</v>
          </cell>
          <cell r="N93">
            <v>4.56399999999999</v>
          </cell>
        </row>
        <row r="94">
          <cell r="A94" t="str">
            <v>S330160164</v>
          </cell>
          <cell r="B94" t="str">
            <v>Y2164.663999999999998.66399999999999</v>
          </cell>
          <cell r="C94">
            <v>89</v>
          </cell>
          <cell r="D94">
            <v>15</v>
          </cell>
          <cell r="E94" t="str">
            <v>湘潭市</v>
          </cell>
          <cell r="F94" t="str">
            <v>湘潭县</v>
          </cell>
          <cell r="G94">
            <v>430321</v>
          </cell>
          <cell r="H94" t="str">
            <v>S330</v>
          </cell>
          <cell r="I94">
            <v>160</v>
          </cell>
          <cell r="J94">
            <v>164</v>
          </cell>
          <cell r="K94" t="str">
            <v>Y216</v>
          </cell>
          <cell r="L94">
            <v>4.66399999999999</v>
          </cell>
          <cell r="M94">
            <v>8.66399999999999</v>
          </cell>
          <cell r="N94">
            <v>4</v>
          </cell>
        </row>
        <row r="95">
          <cell r="A95" t="str">
            <v>S330164165.891</v>
          </cell>
          <cell r="B95" t="str">
            <v>Y2168.6639999999999910.555</v>
          </cell>
          <cell r="C95">
            <v>90</v>
          </cell>
          <cell r="D95">
            <v>16</v>
          </cell>
          <cell r="E95" t="str">
            <v>湘潭市</v>
          </cell>
          <cell r="F95" t="str">
            <v>湘潭县</v>
          </cell>
          <cell r="G95">
            <v>430321</v>
          </cell>
          <cell r="H95" t="str">
            <v>S330</v>
          </cell>
          <cell r="I95">
            <v>164</v>
          </cell>
          <cell r="J95">
            <v>165.891</v>
          </cell>
          <cell r="K95" t="str">
            <v>Y216</v>
          </cell>
          <cell r="L95">
            <v>8.66399999999999</v>
          </cell>
          <cell r="M95">
            <v>10.555</v>
          </cell>
          <cell r="N95">
            <v>1.89099999999999</v>
          </cell>
        </row>
        <row r="96">
          <cell r="A96" t="str">
            <v/>
          </cell>
          <cell r="B96" t="str">
            <v/>
          </cell>
          <cell r="C96">
            <v>91</v>
          </cell>
          <cell r="D96" t="str">
            <v>（二）</v>
          </cell>
          <cell r="E96" t="str">
            <v>中修小计</v>
          </cell>
        </row>
        <row r="96">
          <cell r="N96">
            <v>0.909000000000006</v>
          </cell>
        </row>
        <row r="97">
          <cell r="A97" t="str">
            <v>S22238.05938.08</v>
          </cell>
          <cell r="B97" t="str">
            <v>X0502.3012.28</v>
          </cell>
          <cell r="C97">
            <v>92</v>
          </cell>
          <cell r="D97">
            <v>1</v>
          </cell>
          <cell r="E97" t="str">
            <v>湘潭市</v>
          </cell>
          <cell r="F97" t="str">
            <v>湘乡市</v>
          </cell>
          <cell r="G97">
            <v>430381</v>
          </cell>
          <cell r="H97" t="str">
            <v>S222</v>
          </cell>
          <cell r="I97">
            <v>38.059</v>
          </cell>
          <cell r="J97">
            <v>38.08</v>
          </cell>
          <cell r="K97" t="str">
            <v>X050</v>
          </cell>
          <cell r="L97">
            <v>2.301</v>
          </cell>
          <cell r="M97">
            <v>2.28</v>
          </cell>
          <cell r="N97">
            <v>0.0210000000000008</v>
          </cell>
        </row>
        <row r="98">
          <cell r="A98" t="str">
            <v>S22238.0838.51</v>
          </cell>
          <cell r="B98" t="str">
            <v>X0502.281.85</v>
          </cell>
          <cell r="C98">
            <v>93</v>
          </cell>
          <cell r="D98">
            <v>2</v>
          </cell>
          <cell r="E98" t="str">
            <v>湘潭市</v>
          </cell>
          <cell r="F98" t="str">
            <v>湘乡市</v>
          </cell>
          <cell r="G98">
            <v>430381</v>
          </cell>
          <cell r="H98" t="str">
            <v>S222</v>
          </cell>
          <cell r="I98">
            <v>38.08</v>
          </cell>
          <cell r="J98">
            <v>38.51</v>
          </cell>
          <cell r="K98" t="str">
            <v>X050</v>
          </cell>
          <cell r="L98">
            <v>2.28</v>
          </cell>
          <cell r="M98">
            <v>1.85</v>
          </cell>
          <cell r="N98">
            <v>0.43</v>
          </cell>
        </row>
        <row r="99">
          <cell r="A99" t="str">
            <v>S22238.5138.968</v>
          </cell>
          <cell r="B99" t="str">
            <v>X0501.851.392</v>
          </cell>
          <cell r="C99">
            <v>94</v>
          </cell>
          <cell r="D99">
            <v>3</v>
          </cell>
          <cell r="E99" t="str">
            <v>湘潭市</v>
          </cell>
          <cell r="F99" t="str">
            <v>湘乡市</v>
          </cell>
          <cell r="G99">
            <v>430381</v>
          </cell>
          <cell r="H99" t="str">
            <v>S222</v>
          </cell>
          <cell r="I99">
            <v>38.51</v>
          </cell>
          <cell r="J99">
            <v>38.968</v>
          </cell>
          <cell r="K99" t="str">
            <v>X050</v>
          </cell>
          <cell r="L99">
            <v>1.85</v>
          </cell>
          <cell r="M99">
            <v>1.392</v>
          </cell>
          <cell r="N99">
            <v>0.458000000000006</v>
          </cell>
        </row>
        <row r="100">
          <cell r="A100" t="str">
            <v/>
          </cell>
          <cell r="B100" t="str">
            <v/>
          </cell>
          <cell r="C100">
            <v>95</v>
          </cell>
          <cell r="D100" t="str">
            <v>四</v>
          </cell>
          <cell r="E100" t="str">
            <v>衡阳市汇总</v>
          </cell>
        </row>
        <row r="100">
          <cell r="N100">
            <v>112.951</v>
          </cell>
        </row>
        <row r="101">
          <cell r="A101" t="str">
            <v/>
          </cell>
          <cell r="B101" t="str">
            <v/>
          </cell>
          <cell r="C101">
            <v>96</v>
          </cell>
          <cell r="D101" t="str">
            <v>（一）</v>
          </cell>
          <cell r="E101" t="str">
            <v>大修小计</v>
          </cell>
        </row>
        <row r="101">
          <cell r="N101">
            <v>74.844</v>
          </cell>
        </row>
        <row r="102">
          <cell r="A102" t="str">
            <v>G1071821.2521822</v>
          </cell>
          <cell r="B102" t="str">
            <v>G1071727.9241728.672</v>
          </cell>
          <cell r="C102">
            <v>97</v>
          </cell>
          <cell r="D102">
            <v>1</v>
          </cell>
          <cell r="E102" t="str">
            <v>衡阳市</v>
          </cell>
          <cell r="F102" t="str">
            <v>衡山县</v>
          </cell>
          <cell r="G102">
            <v>430423</v>
          </cell>
          <cell r="H102" t="str">
            <v>G107</v>
          </cell>
          <cell r="I102">
            <v>1821.252</v>
          </cell>
          <cell r="J102">
            <v>1822</v>
          </cell>
          <cell r="K102" t="str">
            <v>G107</v>
          </cell>
          <cell r="L102">
            <v>1727.924</v>
          </cell>
          <cell r="M102">
            <v>1728.672</v>
          </cell>
          <cell r="N102">
            <v>0.748000000000047</v>
          </cell>
        </row>
        <row r="103">
          <cell r="A103" t="str">
            <v>G10718221823</v>
          </cell>
          <cell r="B103" t="str">
            <v>G1071728.6721729.672</v>
          </cell>
          <cell r="C103">
            <v>98</v>
          </cell>
          <cell r="D103">
            <v>2</v>
          </cell>
          <cell r="E103" t="str">
            <v>衡阳市</v>
          </cell>
          <cell r="F103" t="str">
            <v>衡山县</v>
          </cell>
          <cell r="G103">
            <v>430423</v>
          </cell>
          <cell r="H103" t="str">
            <v>G107</v>
          </cell>
          <cell r="I103">
            <v>1822</v>
          </cell>
          <cell r="J103">
            <v>1823</v>
          </cell>
          <cell r="K103" t="str">
            <v>G107</v>
          </cell>
          <cell r="L103">
            <v>1728.672</v>
          </cell>
          <cell r="M103">
            <v>1729.672</v>
          </cell>
          <cell r="N103">
            <v>1</v>
          </cell>
        </row>
        <row r="104">
          <cell r="A104" t="str">
            <v>G10718391842.8</v>
          </cell>
          <cell r="B104" t="str">
            <v>G1071745.81749.6</v>
          </cell>
          <cell r="C104">
            <v>99</v>
          </cell>
          <cell r="D104">
            <v>3</v>
          </cell>
          <cell r="E104" t="str">
            <v>衡阳市</v>
          </cell>
          <cell r="F104" t="str">
            <v>衡山县</v>
          </cell>
          <cell r="G104">
            <v>430423</v>
          </cell>
          <cell r="H104" t="str">
            <v>G107</v>
          </cell>
          <cell r="I104">
            <v>1839</v>
          </cell>
          <cell r="J104">
            <v>1842.8</v>
          </cell>
          <cell r="K104" t="str">
            <v>G107</v>
          </cell>
          <cell r="L104">
            <v>1745.8</v>
          </cell>
          <cell r="M104">
            <v>1749.6</v>
          </cell>
          <cell r="N104">
            <v>3.79999999999995</v>
          </cell>
        </row>
        <row r="105">
          <cell r="A105" t="str">
            <v>G1071897.0041897.15</v>
          </cell>
          <cell r="B105" t="str">
            <v>G1071805.4571805.603</v>
          </cell>
          <cell r="C105">
            <v>100</v>
          </cell>
          <cell r="D105">
            <v>4</v>
          </cell>
          <cell r="E105" t="str">
            <v>衡阳市</v>
          </cell>
          <cell r="F105" t="str">
            <v>珠晖区</v>
          </cell>
          <cell r="G105">
            <v>430405</v>
          </cell>
          <cell r="H105" t="str">
            <v>G107</v>
          </cell>
          <cell r="I105">
            <v>1897.004</v>
          </cell>
          <cell r="J105">
            <v>1897.15</v>
          </cell>
          <cell r="K105" t="str">
            <v>G107</v>
          </cell>
          <cell r="L105">
            <v>1805.457</v>
          </cell>
          <cell r="M105">
            <v>1805.603</v>
          </cell>
          <cell r="N105">
            <v>0.146000000000186</v>
          </cell>
        </row>
        <row r="106">
          <cell r="A106" t="str">
            <v>G1071897.151897.31</v>
          </cell>
          <cell r="B106" t="str">
            <v>G1071805.6031805.763</v>
          </cell>
          <cell r="C106">
            <v>101</v>
          </cell>
          <cell r="D106">
            <v>5</v>
          </cell>
          <cell r="E106" t="str">
            <v>衡阳市</v>
          </cell>
          <cell r="F106" t="str">
            <v>珠晖区</v>
          </cell>
          <cell r="G106">
            <v>430405</v>
          </cell>
          <cell r="H106" t="str">
            <v>G107</v>
          </cell>
          <cell r="I106">
            <v>1897.15</v>
          </cell>
          <cell r="J106">
            <v>1897.31</v>
          </cell>
          <cell r="K106" t="str">
            <v>G107</v>
          </cell>
          <cell r="L106">
            <v>1805.603</v>
          </cell>
          <cell r="M106">
            <v>1805.763</v>
          </cell>
          <cell r="N106">
            <v>0.159999999999854</v>
          </cell>
        </row>
        <row r="107">
          <cell r="A107" t="str">
            <v>G1071906.4471906.819</v>
          </cell>
          <cell r="B107" t="str">
            <v>G1071814.91815.272</v>
          </cell>
          <cell r="C107">
            <v>102</v>
          </cell>
          <cell r="D107">
            <v>6</v>
          </cell>
          <cell r="E107" t="str">
            <v>衡阳市</v>
          </cell>
          <cell r="F107" t="str">
            <v>珠晖区</v>
          </cell>
          <cell r="G107">
            <v>430405</v>
          </cell>
          <cell r="H107" t="str">
            <v>G107</v>
          </cell>
          <cell r="I107">
            <v>1906.447</v>
          </cell>
          <cell r="J107">
            <v>1906.819</v>
          </cell>
          <cell r="K107" t="str">
            <v>G107</v>
          </cell>
          <cell r="L107">
            <v>1814.9</v>
          </cell>
          <cell r="M107">
            <v>1815.272</v>
          </cell>
          <cell r="N107">
            <v>0.372000000000071</v>
          </cell>
        </row>
        <row r="108">
          <cell r="A108" t="str">
            <v>G1071906.8191908.822</v>
          </cell>
          <cell r="B108" t="str">
            <v>G1071906.8191908.822</v>
          </cell>
          <cell r="C108">
            <v>103</v>
          </cell>
          <cell r="D108">
            <v>7</v>
          </cell>
          <cell r="E108" t="str">
            <v>衡阳市</v>
          </cell>
          <cell r="F108" t="str">
            <v>珠晖区</v>
          </cell>
          <cell r="G108">
            <v>430405</v>
          </cell>
          <cell r="H108" t="str">
            <v>G107</v>
          </cell>
          <cell r="I108">
            <v>1906.819</v>
          </cell>
          <cell r="J108">
            <v>1908.822</v>
          </cell>
          <cell r="K108" t="str">
            <v>G107</v>
          </cell>
          <cell r="L108">
            <v>1906.819</v>
          </cell>
          <cell r="M108">
            <v>1908.822</v>
          </cell>
          <cell r="N108">
            <v>2.00299999999993</v>
          </cell>
        </row>
        <row r="109">
          <cell r="A109" t="str">
            <v>G1071957.81958</v>
          </cell>
          <cell r="B109" t="str">
            <v>G1071865.91866.1</v>
          </cell>
          <cell r="C109">
            <v>104</v>
          </cell>
          <cell r="D109">
            <v>8</v>
          </cell>
          <cell r="E109" t="str">
            <v>衡阳市</v>
          </cell>
          <cell r="F109" t="str">
            <v>耒阳市</v>
          </cell>
          <cell r="G109">
            <v>430481</v>
          </cell>
          <cell r="H109" t="str">
            <v>G107</v>
          </cell>
          <cell r="I109">
            <v>1957.8</v>
          </cell>
          <cell r="J109">
            <v>1958</v>
          </cell>
          <cell r="K109" t="str">
            <v>G107</v>
          </cell>
          <cell r="L109">
            <v>1865.9</v>
          </cell>
          <cell r="M109">
            <v>1866.1</v>
          </cell>
          <cell r="N109">
            <v>0.200000000000045</v>
          </cell>
        </row>
        <row r="110">
          <cell r="A110" t="str">
            <v>G23423502351</v>
          </cell>
          <cell r="B110" t="str">
            <v>S210115.38116.38</v>
          </cell>
          <cell r="C110">
            <v>105</v>
          </cell>
          <cell r="D110">
            <v>9</v>
          </cell>
          <cell r="E110" t="str">
            <v>衡阳市</v>
          </cell>
          <cell r="F110" t="str">
            <v>衡阳县</v>
          </cell>
          <cell r="G110">
            <v>430421</v>
          </cell>
          <cell r="H110" t="str">
            <v>G234</v>
          </cell>
          <cell r="I110">
            <v>2350</v>
          </cell>
          <cell r="J110">
            <v>2351</v>
          </cell>
          <cell r="K110" t="str">
            <v>S210</v>
          </cell>
          <cell r="L110">
            <v>115.38</v>
          </cell>
          <cell r="M110">
            <v>116.38</v>
          </cell>
          <cell r="N110">
            <v>1</v>
          </cell>
        </row>
        <row r="111">
          <cell r="A111" t="str">
            <v>G23423652366</v>
          </cell>
          <cell r="B111" t="str">
            <v>S210130.38131.38</v>
          </cell>
          <cell r="C111">
            <v>106</v>
          </cell>
          <cell r="D111">
            <v>10</v>
          </cell>
          <cell r="E111" t="str">
            <v>衡阳市</v>
          </cell>
          <cell r="F111" t="str">
            <v>衡阳县</v>
          </cell>
          <cell r="G111">
            <v>430421</v>
          </cell>
          <cell r="H111" t="str">
            <v>G234</v>
          </cell>
          <cell r="I111">
            <v>2365</v>
          </cell>
          <cell r="J111">
            <v>2366</v>
          </cell>
          <cell r="K111" t="str">
            <v>S210</v>
          </cell>
          <cell r="L111">
            <v>130.38</v>
          </cell>
          <cell r="M111">
            <v>131.38</v>
          </cell>
          <cell r="N111">
            <v>1</v>
          </cell>
        </row>
        <row r="112">
          <cell r="A112" t="str">
            <v>G23423792381</v>
          </cell>
          <cell r="B112" t="str">
            <v>S210146.507148.507</v>
          </cell>
          <cell r="C112">
            <v>107</v>
          </cell>
          <cell r="D112">
            <v>11</v>
          </cell>
          <cell r="E112" t="str">
            <v>衡阳市</v>
          </cell>
          <cell r="F112" t="str">
            <v>衡阳县</v>
          </cell>
          <cell r="G112">
            <v>430421</v>
          </cell>
          <cell r="H112" t="str">
            <v>G234</v>
          </cell>
          <cell r="I112">
            <v>2379</v>
          </cell>
          <cell r="J112">
            <v>2381</v>
          </cell>
          <cell r="K112" t="str">
            <v>S210</v>
          </cell>
          <cell r="L112">
            <v>146.507</v>
          </cell>
          <cell r="M112">
            <v>148.507</v>
          </cell>
          <cell r="N112">
            <v>2</v>
          </cell>
        </row>
        <row r="113">
          <cell r="A113" t="str">
            <v>G23423812382</v>
          </cell>
          <cell r="B113" t="str">
            <v>S210148.507149.507</v>
          </cell>
          <cell r="C113">
            <v>108</v>
          </cell>
          <cell r="D113">
            <v>12</v>
          </cell>
          <cell r="E113" t="str">
            <v>衡阳市</v>
          </cell>
          <cell r="F113" t="str">
            <v>衡阳县</v>
          </cell>
          <cell r="G113">
            <v>430421</v>
          </cell>
          <cell r="H113" t="str">
            <v>G234</v>
          </cell>
          <cell r="I113">
            <v>2381</v>
          </cell>
          <cell r="J113">
            <v>2382</v>
          </cell>
          <cell r="K113" t="str">
            <v>S210</v>
          </cell>
          <cell r="L113">
            <v>148.507</v>
          </cell>
          <cell r="M113">
            <v>149.507</v>
          </cell>
          <cell r="N113">
            <v>1</v>
          </cell>
        </row>
        <row r="114">
          <cell r="A114" t="str">
            <v>G23423822383</v>
          </cell>
          <cell r="B114" t="str">
            <v>S210149.507150.507</v>
          </cell>
          <cell r="C114">
            <v>109</v>
          </cell>
          <cell r="D114">
            <v>13</v>
          </cell>
          <cell r="E114" t="str">
            <v>衡阳市</v>
          </cell>
          <cell r="F114" t="str">
            <v>衡阳县</v>
          </cell>
          <cell r="G114">
            <v>430421</v>
          </cell>
          <cell r="H114" t="str">
            <v>G234</v>
          </cell>
          <cell r="I114">
            <v>2382</v>
          </cell>
          <cell r="J114">
            <v>2383</v>
          </cell>
          <cell r="K114" t="str">
            <v>S210</v>
          </cell>
          <cell r="L114">
            <v>149.507</v>
          </cell>
          <cell r="M114">
            <v>150.507</v>
          </cell>
          <cell r="N114">
            <v>1</v>
          </cell>
        </row>
        <row r="115">
          <cell r="A115" t="str">
            <v>G23424052406</v>
          </cell>
          <cell r="B115" t="str">
            <v>S210173.019174.019</v>
          </cell>
          <cell r="C115">
            <v>110</v>
          </cell>
          <cell r="D115">
            <v>14</v>
          </cell>
          <cell r="E115" t="str">
            <v>衡阳市</v>
          </cell>
          <cell r="F115" t="str">
            <v>衡阳县</v>
          </cell>
          <cell r="G115">
            <v>430421</v>
          </cell>
          <cell r="H115" t="str">
            <v>G234</v>
          </cell>
          <cell r="I115">
            <v>2405</v>
          </cell>
          <cell r="J115">
            <v>2406</v>
          </cell>
          <cell r="K115" t="str">
            <v>S210</v>
          </cell>
          <cell r="L115">
            <v>173.019</v>
          </cell>
          <cell r="M115">
            <v>174.019</v>
          </cell>
          <cell r="N115">
            <v>1</v>
          </cell>
        </row>
        <row r="116">
          <cell r="A116" t="str">
            <v>G23424062408</v>
          </cell>
          <cell r="B116" t="str">
            <v>S210174.019176.019</v>
          </cell>
          <cell r="C116">
            <v>111</v>
          </cell>
          <cell r="D116">
            <v>15</v>
          </cell>
          <cell r="E116" t="str">
            <v>衡阳市</v>
          </cell>
          <cell r="F116" t="str">
            <v>衡阳县</v>
          </cell>
          <cell r="G116">
            <v>430421</v>
          </cell>
          <cell r="H116" t="str">
            <v>G234</v>
          </cell>
          <cell r="I116">
            <v>2406</v>
          </cell>
          <cell r="J116">
            <v>2408</v>
          </cell>
          <cell r="K116" t="str">
            <v>S210</v>
          </cell>
          <cell r="L116">
            <v>174.019</v>
          </cell>
          <cell r="M116">
            <v>176.019</v>
          </cell>
          <cell r="N116">
            <v>2</v>
          </cell>
        </row>
        <row r="117">
          <cell r="A117" t="str">
            <v>G23424082410.013</v>
          </cell>
          <cell r="B117" t="str">
            <v>S210176.019178.032</v>
          </cell>
          <cell r="C117">
            <v>112</v>
          </cell>
          <cell r="D117">
            <v>16</v>
          </cell>
          <cell r="E117" t="str">
            <v>衡阳市</v>
          </cell>
          <cell r="F117" t="str">
            <v>衡阳县</v>
          </cell>
          <cell r="G117">
            <v>430421</v>
          </cell>
          <cell r="H117" t="str">
            <v>G234</v>
          </cell>
          <cell r="I117">
            <v>2408</v>
          </cell>
          <cell r="J117">
            <v>2410.013</v>
          </cell>
          <cell r="K117" t="str">
            <v>S210</v>
          </cell>
          <cell r="L117">
            <v>176.019</v>
          </cell>
          <cell r="M117">
            <v>178.032</v>
          </cell>
          <cell r="N117">
            <v>2.01299999999992</v>
          </cell>
        </row>
        <row r="118">
          <cell r="A118" t="str">
            <v>G2342410.0132412</v>
          </cell>
          <cell r="B118" t="str">
            <v>S002419.721421.708</v>
          </cell>
          <cell r="C118">
            <v>113</v>
          </cell>
          <cell r="D118">
            <v>17</v>
          </cell>
          <cell r="E118" t="str">
            <v>衡阳市</v>
          </cell>
          <cell r="F118" t="str">
            <v>祁东县</v>
          </cell>
          <cell r="G118">
            <v>430426</v>
          </cell>
          <cell r="H118" t="str">
            <v>G234</v>
          </cell>
          <cell r="I118">
            <v>2410.013</v>
          </cell>
          <cell r="J118">
            <v>2412</v>
          </cell>
          <cell r="K118" t="str">
            <v>S002</v>
          </cell>
          <cell r="L118">
            <v>419.721</v>
          </cell>
          <cell r="M118">
            <v>421.708</v>
          </cell>
          <cell r="N118">
            <v>1.98700000000008</v>
          </cell>
        </row>
        <row r="119">
          <cell r="A119" t="str">
            <v>G23424172418</v>
          </cell>
          <cell r="B119" t="str">
            <v>S002426.708427.708</v>
          </cell>
          <cell r="C119">
            <v>114</v>
          </cell>
          <cell r="D119">
            <v>18</v>
          </cell>
          <cell r="E119" t="str">
            <v>衡阳市</v>
          </cell>
          <cell r="F119" t="str">
            <v>祁东县</v>
          </cell>
          <cell r="G119">
            <v>430426</v>
          </cell>
          <cell r="H119" t="str">
            <v>G234</v>
          </cell>
          <cell r="I119">
            <v>2417</v>
          </cell>
          <cell r="J119">
            <v>2418</v>
          </cell>
          <cell r="K119" t="str">
            <v>S002</v>
          </cell>
          <cell r="L119">
            <v>426.708</v>
          </cell>
          <cell r="M119">
            <v>427.708</v>
          </cell>
          <cell r="N119">
            <v>1</v>
          </cell>
        </row>
        <row r="120">
          <cell r="A120" t="str">
            <v>G2342422.272423.27</v>
          </cell>
          <cell r="B120" t="str">
            <v>S002431.708432.608</v>
          </cell>
          <cell r="C120">
            <v>115</v>
          </cell>
          <cell r="D120">
            <v>19</v>
          </cell>
          <cell r="E120" t="str">
            <v>衡阳市</v>
          </cell>
          <cell r="F120" t="str">
            <v>祁东县</v>
          </cell>
          <cell r="G120">
            <v>430426</v>
          </cell>
          <cell r="H120" t="str">
            <v>G234</v>
          </cell>
          <cell r="I120">
            <v>2422.27</v>
          </cell>
          <cell r="J120">
            <v>2423.27</v>
          </cell>
          <cell r="K120" t="str">
            <v>S002</v>
          </cell>
          <cell r="L120">
            <v>431.708</v>
          </cell>
          <cell r="M120">
            <v>432.608</v>
          </cell>
          <cell r="N120">
            <v>1</v>
          </cell>
        </row>
        <row r="121">
          <cell r="A121" t="str">
            <v>G24019031905</v>
          </cell>
          <cell r="B121" t="str">
            <v>X0016.8488.848</v>
          </cell>
          <cell r="C121">
            <v>116</v>
          </cell>
          <cell r="D121">
            <v>20</v>
          </cell>
          <cell r="E121" t="str">
            <v>衡阳市</v>
          </cell>
          <cell r="F121" t="str">
            <v>衡东县</v>
          </cell>
          <cell r="G121">
            <v>430424</v>
          </cell>
          <cell r="H121" t="str">
            <v>G240</v>
          </cell>
          <cell r="I121">
            <v>1903</v>
          </cell>
          <cell r="J121">
            <v>1905</v>
          </cell>
          <cell r="K121" t="str">
            <v>X001</v>
          </cell>
          <cell r="L121">
            <v>6.848</v>
          </cell>
          <cell r="M121">
            <v>8.848</v>
          </cell>
          <cell r="N121">
            <v>2</v>
          </cell>
        </row>
        <row r="122">
          <cell r="A122" t="str">
            <v>G24019071911</v>
          </cell>
          <cell r="B122" t="str">
            <v>X00110.84814.848</v>
          </cell>
          <cell r="C122">
            <v>117</v>
          </cell>
          <cell r="D122">
            <v>21</v>
          </cell>
          <cell r="E122" t="str">
            <v>衡阳市</v>
          </cell>
          <cell r="F122" t="str">
            <v>衡东县</v>
          </cell>
          <cell r="G122">
            <v>430424</v>
          </cell>
          <cell r="H122" t="str">
            <v>G240</v>
          </cell>
          <cell r="I122">
            <v>1907</v>
          </cell>
          <cell r="J122">
            <v>1911</v>
          </cell>
          <cell r="K122" t="str">
            <v>X001</v>
          </cell>
          <cell r="L122">
            <v>10.848</v>
          </cell>
          <cell r="M122">
            <v>14.848</v>
          </cell>
          <cell r="N122">
            <v>4</v>
          </cell>
        </row>
        <row r="123">
          <cell r="A123" t="str">
            <v>G35610701070.051</v>
          </cell>
          <cell r="B123" t="str">
            <v>S320122.383122.434</v>
          </cell>
          <cell r="C123">
            <v>118</v>
          </cell>
          <cell r="D123">
            <v>22</v>
          </cell>
          <cell r="E123" t="str">
            <v>衡阳市</v>
          </cell>
          <cell r="F123" t="str">
            <v>耒阳市</v>
          </cell>
          <cell r="G123">
            <v>430481</v>
          </cell>
          <cell r="H123" t="str">
            <v>G356</v>
          </cell>
          <cell r="I123">
            <v>1070</v>
          </cell>
          <cell r="J123">
            <v>1070.051</v>
          </cell>
          <cell r="K123" t="str">
            <v>S320</v>
          </cell>
          <cell r="L123">
            <v>122.383</v>
          </cell>
          <cell r="M123">
            <v>122.434</v>
          </cell>
          <cell r="N123">
            <v>0.0509999999999309</v>
          </cell>
        </row>
        <row r="124">
          <cell r="A124" t="str">
            <v>G3561070.0511073</v>
          </cell>
          <cell r="B124" t="str">
            <v>S320122.434125.383</v>
          </cell>
          <cell r="C124">
            <v>119</v>
          </cell>
          <cell r="D124">
            <v>23</v>
          </cell>
          <cell r="E124" t="str">
            <v>衡阳市</v>
          </cell>
          <cell r="F124" t="str">
            <v>耒阳市</v>
          </cell>
          <cell r="G124">
            <v>430481</v>
          </cell>
          <cell r="H124" t="str">
            <v>G356</v>
          </cell>
          <cell r="I124">
            <v>1070.051</v>
          </cell>
          <cell r="J124">
            <v>1073</v>
          </cell>
          <cell r="K124" t="str">
            <v>S320</v>
          </cell>
          <cell r="L124">
            <v>122.434</v>
          </cell>
          <cell r="M124">
            <v>125.383</v>
          </cell>
          <cell r="N124">
            <v>2.94900000000007</v>
          </cell>
        </row>
        <row r="125">
          <cell r="A125" t="str">
            <v>G35610731079.437</v>
          </cell>
          <cell r="B125" t="str">
            <v>S320125.383131.82</v>
          </cell>
          <cell r="C125">
            <v>120</v>
          </cell>
          <cell r="D125">
            <v>24</v>
          </cell>
          <cell r="E125" t="str">
            <v>衡阳市</v>
          </cell>
          <cell r="F125" t="str">
            <v>耒阳市</v>
          </cell>
          <cell r="G125">
            <v>430481</v>
          </cell>
          <cell r="H125" t="str">
            <v>G356</v>
          </cell>
          <cell r="I125">
            <v>1073</v>
          </cell>
          <cell r="J125">
            <v>1079.437</v>
          </cell>
          <cell r="K125" t="str">
            <v>S320</v>
          </cell>
          <cell r="L125">
            <v>125.383</v>
          </cell>
          <cell r="M125">
            <v>131.82</v>
          </cell>
          <cell r="N125">
            <v>6.4369999999999</v>
          </cell>
        </row>
        <row r="126">
          <cell r="A126" t="str">
            <v>G35612571259.328</v>
          </cell>
          <cell r="B126" t="str">
            <v>S31797.2199.538</v>
          </cell>
          <cell r="C126">
            <v>121</v>
          </cell>
          <cell r="D126">
            <v>25</v>
          </cell>
          <cell r="E126" t="str">
            <v>衡阳市</v>
          </cell>
          <cell r="F126" t="str">
            <v>祁东县</v>
          </cell>
          <cell r="G126">
            <v>430426</v>
          </cell>
          <cell r="H126" t="str">
            <v>G356</v>
          </cell>
          <cell r="I126">
            <v>1257</v>
          </cell>
          <cell r="J126">
            <v>1259.328</v>
          </cell>
          <cell r="K126" t="str">
            <v>S317</v>
          </cell>
          <cell r="L126">
            <v>97.21</v>
          </cell>
          <cell r="M126">
            <v>99.538</v>
          </cell>
          <cell r="N126">
            <v>2.32799999999997</v>
          </cell>
        </row>
        <row r="127">
          <cell r="A127" t="str">
            <v>G3561259.3281259.728</v>
          </cell>
          <cell r="B127" t="str">
            <v>S31799.53899.938</v>
          </cell>
          <cell r="C127">
            <v>122</v>
          </cell>
          <cell r="D127">
            <v>26</v>
          </cell>
          <cell r="E127" t="str">
            <v>衡阳市</v>
          </cell>
          <cell r="F127" t="str">
            <v>祁东县</v>
          </cell>
          <cell r="G127">
            <v>430426</v>
          </cell>
          <cell r="H127" t="str">
            <v>G356</v>
          </cell>
          <cell r="I127">
            <v>1259.328</v>
          </cell>
          <cell r="J127">
            <v>1259.728</v>
          </cell>
          <cell r="K127" t="str">
            <v>S317</v>
          </cell>
          <cell r="L127">
            <v>99.538</v>
          </cell>
          <cell r="M127">
            <v>99.938</v>
          </cell>
          <cell r="N127">
            <v>0.400000000000091</v>
          </cell>
        </row>
        <row r="128">
          <cell r="A128" t="str">
            <v>G3561259.8261261</v>
          </cell>
          <cell r="B128" t="str">
            <v>S317100.036101.21</v>
          </cell>
          <cell r="C128">
            <v>123</v>
          </cell>
          <cell r="D128">
            <v>27</v>
          </cell>
          <cell r="E128" t="str">
            <v>衡阳市</v>
          </cell>
          <cell r="F128" t="str">
            <v>祁东县</v>
          </cell>
          <cell r="G128">
            <v>430426</v>
          </cell>
          <cell r="H128" t="str">
            <v>G356</v>
          </cell>
          <cell r="I128">
            <v>1259.826</v>
          </cell>
          <cell r="J128">
            <v>1261</v>
          </cell>
          <cell r="K128" t="str">
            <v>S317</v>
          </cell>
          <cell r="L128">
            <v>100.036</v>
          </cell>
          <cell r="M128">
            <v>101.21</v>
          </cell>
          <cell r="N128">
            <v>1.17399999999998</v>
          </cell>
        </row>
        <row r="129">
          <cell r="A129" t="str">
            <v>G35612671268</v>
          </cell>
          <cell r="B129" t="str">
            <v>S317107.21108.21</v>
          </cell>
          <cell r="C129">
            <v>124</v>
          </cell>
          <cell r="D129">
            <v>28</v>
          </cell>
          <cell r="E129" t="str">
            <v>衡阳市</v>
          </cell>
          <cell r="F129" t="str">
            <v>祁东县</v>
          </cell>
          <cell r="G129">
            <v>430426</v>
          </cell>
          <cell r="H129" t="str">
            <v>G356</v>
          </cell>
          <cell r="I129">
            <v>1267</v>
          </cell>
          <cell r="J129">
            <v>1268</v>
          </cell>
          <cell r="K129" t="str">
            <v>S317</v>
          </cell>
          <cell r="L129">
            <v>107.21</v>
          </cell>
          <cell r="M129">
            <v>108.21</v>
          </cell>
          <cell r="N129">
            <v>1</v>
          </cell>
        </row>
        <row r="130">
          <cell r="A130" t="str">
            <v>S207148.3150.8</v>
          </cell>
          <cell r="B130" t="str">
            <v>S211125.938128.438</v>
          </cell>
          <cell r="C130">
            <v>125</v>
          </cell>
          <cell r="D130">
            <v>29</v>
          </cell>
          <cell r="E130" t="str">
            <v>衡阳市</v>
          </cell>
          <cell r="F130" t="str">
            <v>衡东县</v>
          </cell>
          <cell r="G130">
            <v>430424</v>
          </cell>
          <cell r="H130" t="str">
            <v>S207</v>
          </cell>
          <cell r="I130">
            <v>148.3</v>
          </cell>
          <cell r="J130">
            <v>150.8</v>
          </cell>
          <cell r="K130" t="str">
            <v>S211</v>
          </cell>
          <cell r="L130">
            <v>125.938</v>
          </cell>
          <cell r="M130">
            <v>128.438</v>
          </cell>
          <cell r="N130">
            <v>2.5</v>
          </cell>
        </row>
        <row r="131">
          <cell r="A131" t="str">
            <v>S207151.8153</v>
          </cell>
          <cell r="B131" t="str">
            <v>S211129.438130.638</v>
          </cell>
          <cell r="C131">
            <v>126</v>
          </cell>
          <cell r="D131">
            <v>30</v>
          </cell>
          <cell r="E131" t="str">
            <v>衡阳市</v>
          </cell>
          <cell r="F131" t="str">
            <v>衡东县</v>
          </cell>
          <cell r="G131">
            <v>430424</v>
          </cell>
          <cell r="H131" t="str">
            <v>S207</v>
          </cell>
          <cell r="I131">
            <v>151.8</v>
          </cell>
          <cell r="J131">
            <v>153</v>
          </cell>
          <cell r="K131" t="str">
            <v>S211</v>
          </cell>
          <cell r="L131">
            <v>129.438</v>
          </cell>
          <cell r="M131">
            <v>130.638</v>
          </cell>
          <cell r="N131">
            <v>1.19999999999999</v>
          </cell>
        </row>
        <row r="132">
          <cell r="A132" t="str">
            <v>S207160163.6</v>
          </cell>
          <cell r="B132" t="str">
            <v>S211137.638141.238</v>
          </cell>
          <cell r="C132">
            <v>127</v>
          </cell>
          <cell r="D132">
            <v>31</v>
          </cell>
          <cell r="E132" t="str">
            <v>衡阳市</v>
          </cell>
          <cell r="F132" t="str">
            <v>衡东县</v>
          </cell>
          <cell r="G132">
            <v>430424</v>
          </cell>
          <cell r="H132" t="str">
            <v>S207</v>
          </cell>
          <cell r="I132">
            <v>160</v>
          </cell>
          <cell r="J132">
            <v>163.6</v>
          </cell>
          <cell r="K132" t="str">
            <v>S211</v>
          </cell>
          <cell r="L132">
            <v>137.638</v>
          </cell>
          <cell r="M132">
            <v>141.238</v>
          </cell>
          <cell r="N132">
            <v>3.59999999999999</v>
          </cell>
        </row>
        <row r="133">
          <cell r="A133" t="str">
            <v>S222275280.135</v>
          </cell>
          <cell r="B133" t="str">
            <v>S21493.39598.53</v>
          </cell>
          <cell r="C133">
            <v>128</v>
          </cell>
          <cell r="D133">
            <v>32</v>
          </cell>
          <cell r="E133" t="str">
            <v>衡阳市</v>
          </cell>
          <cell r="F133" t="str">
            <v>常宁市</v>
          </cell>
          <cell r="G133">
            <v>430482</v>
          </cell>
          <cell r="H133" t="str">
            <v>S222</v>
          </cell>
          <cell r="I133">
            <v>275</v>
          </cell>
          <cell r="J133">
            <v>280.135</v>
          </cell>
          <cell r="K133" t="str">
            <v>S214</v>
          </cell>
          <cell r="L133">
            <v>93.395</v>
          </cell>
          <cell r="M133">
            <v>98.53</v>
          </cell>
          <cell r="N133">
            <v>5.13499999999999</v>
          </cell>
        </row>
        <row r="134">
          <cell r="A134" t="str">
            <v>S240299.8300.3</v>
          </cell>
          <cell r="B134" t="str">
            <v>X08942.53642.036</v>
          </cell>
          <cell r="C134">
            <v>129</v>
          </cell>
          <cell r="D134">
            <v>33</v>
          </cell>
          <cell r="E134" t="str">
            <v>衡阳市</v>
          </cell>
          <cell r="F134" t="str">
            <v>祁东县</v>
          </cell>
          <cell r="G134">
            <v>430426</v>
          </cell>
          <cell r="H134" t="str">
            <v>S240</v>
          </cell>
          <cell r="I134">
            <v>299.8</v>
          </cell>
          <cell r="J134">
            <v>300.3</v>
          </cell>
          <cell r="K134" t="str">
            <v>X089</v>
          </cell>
          <cell r="L134">
            <v>42.536</v>
          </cell>
          <cell r="M134">
            <v>42.036</v>
          </cell>
          <cell r="N134">
            <v>0.5</v>
          </cell>
        </row>
        <row r="135">
          <cell r="A135" t="str">
            <v>S240305307.4</v>
          </cell>
          <cell r="B135" t="str">
            <v>X08937.05634.936</v>
          </cell>
          <cell r="C135">
            <v>130</v>
          </cell>
          <cell r="D135">
            <v>34</v>
          </cell>
          <cell r="E135" t="str">
            <v>衡阳市</v>
          </cell>
          <cell r="F135" t="str">
            <v>祁东县</v>
          </cell>
          <cell r="G135">
            <v>430426</v>
          </cell>
          <cell r="H135" t="str">
            <v>S240</v>
          </cell>
          <cell r="I135">
            <v>305</v>
          </cell>
          <cell r="J135">
            <v>307.4</v>
          </cell>
          <cell r="K135" t="str">
            <v>X089</v>
          </cell>
          <cell r="L135">
            <v>37.056</v>
          </cell>
          <cell r="M135">
            <v>34.936</v>
          </cell>
          <cell r="N135">
            <v>2.39999999999998</v>
          </cell>
        </row>
        <row r="136">
          <cell r="A136" t="str">
            <v>S240309309.215</v>
          </cell>
          <cell r="B136" t="str">
            <v>X089333.336333.121</v>
          </cell>
          <cell r="C136">
            <v>131</v>
          </cell>
          <cell r="D136">
            <v>35</v>
          </cell>
          <cell r="E136" t="str">
            <v>衡阳市</v>
          </cell>
          <cell r="F136" t="str">
            <v>祁东县</v>
          </cell>
          <cell r="G136">
            <v>430426</v>
          </cell>
          <cell r="H136" t="str">
            <v>S240</v>
          </cell>
          <cell r="I136">
            <v>309</v>
          </cell>
          <cell r="J136">
            <v>309.215</v>
          </cell>
          <cell r="K136" t="str">
            <v>X089</v>
          </cell>
          <cell r="L136">
            <v>333.336</v>
          </cell>
          <cell r="M136">
            <v>333.121</v>
          </cell>
          <cell r="N136">
            <v>0.214999999999975</v>
          </cell>
        </row>
        <row r="137">
          <cell r="A137" t="str">
            <v>S240309.215311</v>
          </cell>
          <cell r="B137" t="str">
            <v>X089333.121333.336</v>
          </cell>
          <cell r="C137">
            <v>132</v>
          </cell>
          <cell r="D137">
            <v>36</v>
          </cell>
          <cell r="E137" t="str">
            <v>衡阳市</v>
          </cell>
          <cell r="F137" t="str">
            <v>祁东县</v>
          </cell>
          <cell r="G137">
            <v>430426</v>
          </cell>
          <cell r="H137" t="str">
            <v>S240</v>
          </cell>
          <cell r="I137">
            <v>309.215</v>
          </cell>
          <cell r="J137">
            <v>311</v>
          </cell>
          <cell r="K137" t="str">
            <v>X089</v>
          </cell>
          <cell r="L137">
            <v>333.121</v>
          </cell>
          <cell r="M137">
            <v>333.336</v>
          </cell>
          <cell r="N137">
            <v>1.78500000000003</v>
          </cell>
        </row>
        <row r="138">
          <cell r="A138" t="str">
            <v>S240312313</v>
          </cell>
          <cell r="B138" t="str">
            <v>X08930.33629.336</v>
          </cell>
          <cell r="C138">
            <v>133</v>
          </cell>
          <cell r="D138">
            <v>37</v>
          </cell>
          <cell r="E138" t="str">
            <v>衡阳市</v>
          </cell>
          <cell r="F138" t="str">
            <v>祁东县</v>
          </cell>
          <cell r="G138">
            <v>430426</v>
          </cell>
          <cell r="H138" t="str">
            <v>S240</v>
          </cell>
          <cell r="I138">
            <v>312</v>
          </cell>
          <cell r="J138">
            <v>313</v>
          </cell>
          <cell r="K138" t="str">
            <v>X089</v>
          </cell>
          <cell r="L138">
            <v>30.336</v>
          </cell>
          <cell r="M138">
            <v>29.336</v>
          </cell>
          <cell r="N138">
            <v>1</v>
          </cell>
        </row>
        <row r="139">
          <cell r="A139" t="str">
            <v>S240319320</v>
          </cell>
          <cell r="B139" t="str">
            <v>X08923.33622.336</v>
          </cell>
          <cell r="C139">
            <v>134</v>
          </cell>
          <cell r="D139">
            <v>38</v>
          </cell>
          <cell r="E139" t="str">
            <v>衡阳市</v>
          </cell>
          <cell r="F139" t="str">
            <v>祁东县</v>
          </cell>
          <cell r="G139">
            <v>430426</v>
          </cell>
          <cell r="H139" t="str">
            <v>S240</v>
          </cell>
          <cell r="I139">
            <v>319</v>
          </cell>
          <cell r="J139">
            <v>320</v>
          </cell>
          <cell r="K139" t="str">
            <v>X089</v>
          </cell>
          <cell r="L139">
            <v>23.336</v>
          </cell>
          <cell r="M139">
            <v>22.336</v>
          </cell>
          <cell r="N139">
            <v>1</v>
          </cell>
        </row>
        <row r="140">
          <cell r="A140" t="str">
            <v>S240320321</v>
          </cell>
          <cell r="B140" t="str">
            <v>X08922.33621.336</v>
          </cell>
          <cell r="C140">
            <v>135</v>
          </cell>
          <cell r="D140">
            <v>39</v>
          </cell>
          <cell r="E140" t="str">
            <v>衡阳市</v>
          </cell>
          <cell r="F140" t="str">
            <v>祁东县</v>
          </cell>
          <cell r="G140">
            <v>430426</v>
          </cell>
          <cell r="H140" t="str">
            <v>S240</v>
          </cell>
          <cell r="I140">
            <v>320</v>
          </cell>
          <cell r="J140">
            <v>321</v>
          </cell>
          <cell r="K140" t="str">
            <v>X089</v>
          </cell>
          <cell r="L140">
            <v>22.336</v>
          </cell>
          <cell r="M140">
            <v>21.336</v>
          </cell>
          <cell r="N140">
            <v>1</v>
          </cell>
        </row>
        <row r="141">
          <cell r="A141" t="str">
            <v>S240324.1325</v>
          </cell>
          <cell r="B141" t="str">
            <v>X08918.23617.336</v>
          </cell>
          <cell r="C141">
            <v>136</v>
          </cell>
          <cell r="D141">
            <v>40</v>
          </cell>
          <cell r="E141" t="str">
            <v>衡阳市</v>
          </cell>
          <cell r="F141" t="str">
            <v>祁东县</v>
          </cell>
          <cell r="G141">
            <v>430426</v>
          </cell>
          <cell r="H141" t="str">
            <v>S240</v>
          </cell>
          <cell r="I141">
            <v>324.1</v>
          </cell>
          <cell r="J141">
            <v>325</v>
          </cell>
          <cell r="K141" t="str">
            <v>X089</v>
          </cell>
          <cell r="L141">
            <v>18.236</v>
          </cell>
          <cell r="M141">
            <v>17.336</v>
          </cell>
          <cell r="N141">
            <v>0.899999999999977</v>
          </cell>
        </row>
        <row r="142">
          <cell r="A142" t="str">
            <v>S240325326</v>
          </cell>
          <cell r="B142" t="str">
            <v>X08917.33616.336</v>
          </cell>
          <cell r="C142">
            <v>137</v>
          </cell>
          <cell r="D142">
            <v>41</v>
          </cell>
          <cell r="E142" t="str">
            <v>衡阳市</v>
          </cell>
          <cell r="F142" t="str">
            <v>祁东县</v>
          </cell>
          <cell r="G142">
            <v>430426</v>
          </cell>
          <cell r="H142" t="str">
            <v>S240</v>
          </cell>
          <cell r="I142">
            <v>325</v>
          </cell>
          <cell r="J142">
            <v>326</v>
          </cell>
          <cell r="K142" t="str">
            <v>X089</v>
          </cell>
          <cell r="L142">
            <v>17.336</v>
          </cell>
          <cell r="M142">
            <v>16.336</v>
          </cell>
          <cell r="N142">
            <v>1</v>
          </cell>
        </row>
        <row r="143">
          <cell r="A143" t="str">
            <v>S240326327</v>
          </cell>
          <cell r="B143" t="str">
            <v>X08916.33615.336</v>
          </cell>
          <cell r="C143">
            <v>138</v>
          </cell>
          <cell r="D143">
            <v>42</v>
          </cell>
          <cell r="E143" t="str">
            <v>衡阳市</v>
          </cell>
          <cell r="F143" t="str">
            <v>祁东县</v>
          </cell>
          <cell r="G143">
            <v>430426</v>
          </cell>
          <cell r="H143" t="str">
            <v>S240</v>
          </cell>
          <cell r="I143">
            <v>326</v>
          </cell>
          <cell r="J143">
            <v>327</v>
          </cell>
          <cell r="K143" t="str">
            <v>X089</v>
          </cell>
          <cell r="L143">
            <v>16.336</v>
          </cell>
          <cell r="M143">
            <v>15.336</v>
          </cell>
          <cell r="N143">
            <v>1</v>
          </cell>
        </row>
        <row r="144">
          <cell r="A144" t="str">
            <v>S240340340.836</v>
          </cell>
          <cell r="B144" t="str">
            <v>X0892.3361.5</v>
          </cell>
          <cell r="C144">
            <v>139</v>
          </cell>
          <cell r="D144">
            <v>43</v>
          </cell>
          <cell r="E144" t="str">
            <v>衡阳市</v>
          </cell>
          <cell r="F144" t="str">
            <v>祁东县</v>
          </cell>
          <cell r="G144">
            <v>430426</v>
          </cell>
          <cell r="H144" t="str">
            <v>S240</v>
          </cell>
          <cell r="I144">
            <v>340</v>
          </cell>
          <cell r="J144">
            <v>340.836</v>
          </cell>
          <cell r="K144" t="str">
            <v>X089</v>
          </cell>
          <cell r="L144">
            <v>2.336</v>
          </cell>
          <cell r="M144">
            <v>1.5</v>
          </cell>
          <cell r="N144">
            <v>0.836000000000013</v>
          </cell>
        </row>
        <row r="145">
          <cell r="A145" t="str">
            <v>S240340.836341</v>
          </cell>
          <cell r="B145" t="str">
            <v>X0891.51.336</v>
          </cell>
          <cell r="C145">
            <v>140</v>
          </cell>
          <cell r="D145">
            <v>44</v>
          </cell>
          <cell r="E145" t="str">
            <v>衡阳市</v>
          </cell>
          <cell r="F145" t="str">
            <v>祁东县</v>
          </cell>
          <cell r="G145">
            <v>430426</v>
          </cell>
          <cell r="H145" t="str">
            <v>S240</v>
          </cell>
          <cell r="I145">
            <v>340.836</v>
          </cell>
          <cell r="J145">
            <v>341</v>
          </cell>
          <cell r="K145" t="str">
            <v>X089</v>
          </cell>
          <cell r="L145">
            <v>1.5</v>
          </cell>
          <cell r="M145">
            <v>1.336</v>
          </cell>
          <cell r="N145">
            <v>0.163999999999987</v>
          </cell>
        </row>
        <row r="146">
          <cell r="A146" t="str">
            <v>S33183.91684.434</v>
          </cell>
          <cell r="B146" t="str">
            <v>X0337.5847.066</v>
          </cell>
          <cell r="C146">
            <v>141</v>
          </cell>
          <cell r="D146">
            <v>45</v>
          </cell>
          <cell r="E146" t="str">
            <v>衡阳市</v>
          </cell>
          <cell r="F146" t="str">
            <v>衡山县</v>
          </cell>
          <cell r="G146">
            <v>430423</v>
          </cell>
          <cell r="H146" t="str">
            <v>S331</v>
          </cell>
          <cell r="I146">
            <v>83.916</v>
          </cell>
          <cell r="J146">
            <v>84.434</v>
          </cell>
          <cell r="K146" t="str">
            <v>X033</v>
          </cell>
          <cell r="L146">
            <v>7.584</v>
          </cell>
          <cell r="M146">
            <v>7.066</v>
          </cell>
          <cell r="N146">
            <v>0.518000000000001</v>
          </cell>
        </row>
        <row r="147">
          <cell r="A147" t="str">
            <v>S33186.42387.571</v>
          </cell>
          <cell r="B147" t="str">
            <v>X0335.0773.929</v>
          </cell>
          <cell r="C147">
            <v>142</v>
          </cell>
          <cell r="D147">
            <v>46</v>
          </cell>
          <cell r="E147" t="str">
            <v>衡阳市</v>
          </cell>
          <cell r="F147" t="str">
            <v>衡山县</v>
          </cell>
          <cell r="G147">
            <v>430423</v>
          </cell>
          <cell r="H147" t="str">
            <v>S331</v>
          </cell>
          <cell r="I147">
            <v>86.423</v>
          </cell>
          <cell r="J147">
            <v>87.571</v>
          </cell>
          <cell r="K147" t="str">
            <v>X033</v>
          </cell>
          <cell r="L147">
            <v>5.077</v>
          </cell>
          <cell r="M147">
            <v>3.929</v>
          </cell>
          <cell r="N147">
            <v>1.148</v>
          </cell>
        </row>
        <row r="148">
          <cell r="A148" t="str">
            <v>S336132.18133.342</v>
          </cell>
          <cell r="B148" t="str">
            <v>S315149.6150.762</v>
          </cell>
          <cell r="C148">
            <v>143</v>
          </cell>
          <cell r="D148">
            <v>47</v>
          </cell>
          <cell r="E148" t="str">
            <v>衡阳市</v>
          </cell>
          <cell r="F148" t="str">
            <v>衡东县</v>
          </cell>
          <cell r="G148">
            <v>430424</v>
          </cell>
          <cell r="H148" t="str">
            <v>S336</v>
          </cell>
          <cell r="I148">
            <v>132.18</v>
          </cell>
          <cell r="J148">
            <v>133.342</v>
          </cell>
          <cell r="K148" t="str">
            <v>S315</v>
          </cell>
          <cell r="L148">
            <v>149.6</v>
          </cell>
          <cell r="M148">
            <v>150.762</v>
          </cell>
          <cell r="N148">
            <v>1.16200000000001</v>
          </cell>
        </row>
        <row r="149">
          <cell r="A149" t="str">
            <v>S336135.94138.082</v>
          </cell>
          <cell r="B149" t="str">
            <v>S315153.358155.502</v>
          </cell>
          <cell r="C149">
            <v>144</v>
          </cell>
          <cell r="D149">
            <v>48</v>
          </cell>
          <cell r="E149" t="str">
            <v>衡阳市</v>
          </cell>
          <cell r="F149" t="str">
            <v>衡东县</v>
          </cell>
          <cell r="G149">
            <v>430424</v>
          </cell>
          <cell r="H149" t="str">
            <v>S336</v>
          </cell>
          <cell r="I149">
            <v>135.94</v>
          </cell>
          <cell r="J149">
            <v>138.082</v>
          </cell>
          <cell r="K149" t="str">
            <v>S315</v>
          </cell>
          <cell r="L149">
            <v>153.358</v>
          </cell>
          <cell r="M149">
            <v>155.502</v>
          </cell>
          <cell r="N149">
            <v>2.142</v>
          </cell>
        </row>
        <row r="150">
          <cell r="A150" t="str">
            <v>S336138.082138.453</v>
          </cell>
          <cell r="B150" t="str">
            <v>S315155.5155.871</v>
          </cell>
          <cell r="C150">
            <v>145</v>
          </cell>
          <cell r="D150">
            <v>49</v>
          </cell>
          <cell r="E150" t="str">
            <v>衡阳市</v>
          </cell>
          <cell r="F150" t="str">
            <v>衡东县</v>
          </cell>
          <cell r="G150">
            <v>430424</v>
          </cell>
          <cell r="H150" t="str">
            <v>S336</v>
          </cell>
          <cell r="I150">
            <v>138.082</v>
          </cell>
          <cell r="J150">
            <v>138.453</v>
          </cell>
          <cell r="K150" t="str">
            <v>S315</v>
          </cell>
          <cell r="L150">
            <v>155.5</v>
          </cell>
          <cell r="M150">
            <v>155.871</v>
          </cell>
          <cell r="N150">
            <v>0.371000000000009</v>
          </cell>
        </row>
        <row r="151">
          <cell r="A151" t="str">
            <v>S336147148.5</v>
          </cell>
          <cell r="B151" t="str">
            <v>S315164.418165.918</v>
          </cell>
          <cell r="C151">
            <v>146</v>
          </cell>
          <cell r="D151">
            <v>50</v>
          </cell>
          <cell r="E151" t="str">
            <v>衡阳市</v>
          </cell>
          <cell r="F151" t="str">
            <v>衡东县</v>
          </cell>
          <cell r="G151">
            <v>430424</v>
          </cell>
          <cell r="H151" t="str">
            <v>S336</v>
          </cell>
          <cell r="I151">
            <v>147</v>
          </cell>
          <cell r="J151">
            <v>148.5</v>
          </cell>
          <cell r="K151" t="str">
            <v>S315</v>
          </cell>
          <cell r="L151">
            <v>164.418</v>
          </cell>
          <cell r="M151">
            <v>165.918</v>
          </cell>
          <cell r="N151">
            <v>1.5</v>
          </cell>
        </row>
        <row r="152">
          <cell r="A152" t="str">
            <v/>
          </cell>
          <cell r="B152" t="str">
            <v/>
          </cell>
          <cell r="C152">
            <v>147</v>
          </cell>
          <cell r="D152" t="str">
            <v>（二）</v>
          </cell>
          <cell r="E152" t="str">
            <v>中修小计</v>
          </cell>
        </row>
        <row r="152">
          <cell r="N152">
            <v>38.1070000000001</v>
          </cell>
        </row>
        <row r="153">
          <cell r="A153" t="str">
            <v>G1071845.71847.9</v>
          </cell>
          <cell r="B153" t="str">
            <v>G1071753.721755.92</v>
          </cell>
          <cell r="C153">
            <v>148</v>
          </cell>
          <cell r="D153">
            <v>1</v>
          </cell>
          <cell r="E153" t="str">
            <v>衡阳市</v>
          </cell>
          <cell r="F153" t="str">
            <v>南岳区</v>
          </cell>
          <cell r="G153">
            <v>430412</v>
          </cell>
          <cell r="H153" t="str">
            <v>G107</v>
          </cell>
          <cell r="I153">
            <v>1845.7</v>
          </cell>
          <cell r="J153">
            <v>1847.9</v>
          </cell>
          <cell r="K153" t="str">
            <v>G107</v>
          </cell>
          <cell r="L153">
            <v>1753.72</v>
          </cell>
          <cell r="M153">
            <v>1755.92</v>
          </cell>
          <cell r="N153">
            <v>2.20000000000005</v>
          </cell>
        </row>
        <row r="154">
          <cell r="A154" t="str">
            <v>G1071941.91944</v>
          </cell>
          <cell r="B154" t="str">
            <v>G10718501852.1</v>
          </cell>
          <cell r="C154">
            <v>149</v>
          </cell>
          <cell r="D154">
            <v>2</v>
          </cell>
          <cell r="E154" t="str">
            <v>衡阳市</v>
          </cell>
          <cell r="F154" t="str">
            <v>耒阳市</v>
          </cell>
          <cell r="G154">
            <v>430481</v>
          </cell>
          <cell r="H154" t="str">
            <v>G107</v>
          </cell>
          <cell r="I154">
            <v>1941.9</v>
          </cell>
          <cell r="J154">
            <v>1944</v>
          </cell>
          <cell r="K154" t="str">
            <v>G107</v>
          </cell>
          <cell r="L154">
            <v>1850</v>
          </cell>
          <cell r="M154">
            <v>1852.1</v>
          </cell>
          <cell r="N154">
            <v>2.09999999999991</v>
          </cell>
        </row>
        <row r="155">
          <cell r="A155" t="str">
            <v>G10719451948.9</v>
          </cell>
          <cell r="B155" t="str">
            <v>G1071853.11857</v>
          </cell>
          <cell r="C155">
            <v>150</v>
          </cell>
          <cell r="D155">
            <v>3</v>
          </cell>
          <cell r="E155" t="str">
            <v>衡阳市</v>
          </cell>
          <cell r="F155" t="str">
            <v>耒阳市</v>
          </cell>
          <cell r="G155">
            <v>430481</v>
          </cell>
          <cell r="H155" t="str">
            <v>G107</v>
          </cell>
          <cell r="I155">
            <v>1945</v>
          </cell>
          <cell r="J155">
            <v>1948.9</v>
          </cell>
          <cell r="K155" t="str">
            <v>G107</v>
          </cell>
          <cell r="L155">
            <v>1853.1</v>
          </cell>
          <cell r="M155">
            <v>1857</v>
          </cell>
          <cell r="N155">
            <v>3.90000000000009</v>
          </cell>
        </row>
        <row r="156">
          <cell r="A156" t="str">
            <v>G10719801981.412</v>
          </cell>
          <cell r="B156" t="str">
            <v>G1071888.11889.512</v>
          </cell>
          <cell r="C156">
            <v>151</v>
          </cell>
          <cell r="D156">
            <v>4</v>
          </cell>
          <cell r="E156" t="str">
            <v>衡阳市</v>
          </cell>
          <cell r="F156" t="str">
            <v>耒阳市</v>
          </cell>
          <cell r="G156">
            <v>430481</v>
          </cell>
          <cell r="H156" t="str">
            <v>G107</v>
          </cell>
          <cell r="I156">
            <v>1980</v>
          </cell>
          <cell r="J156">
            <v>1981.412</v>
          </cell>
          <cell r="K156" t="str">
            <v>G107</v>
          </cell>
          <cell r="L156">
            <v>1888.1</v>
          </cell>
          <cell r="M156">
            <v>1889.512</v>
          </cell>
          <cell r="N156">
            <v>1.41200000000003</v>
          </cell>
        </row>
        <row r="157">
          <cell r="A157" t="str">
            <v>G24019151918</v>
          </cell>
          <cell r="B157" t="str">
            <v>X00118.84821.848</v>
          </cell>
          <cell r="C157">
            <v>152</v>
          </cell>
          <cell r="D157">
            <v>5</v>
          </cell>
          <cell r="E157" t="str">
            <v>衡阳市</v>
          </cell>
          <cell r="F157" t="str">
            <v>衡东县</v>
          </cell>
          <cell r="G157">
            <v>430424</v>
          </cell>
          <cell r="H157" t="str">
            <v>G240</v>
          </cell>
          <cell r="I157">
            <v>1915</v>
          </cell>
          <cell r="J157">
            <v>1918</v>
          </cell>
          <cell r="K157" t="str">
            <v>X001</v>
          </cell>
          <cell r="L157">
            <v>18.848</v>
          </cell>
          <cell r="M157">
            <v>21.848</v>
          </cell>
          <cell r="N157">
            <v>3</v>
          </cell>
        </row>
        <row r="158">
          <cell r="A158" t="str">
            <v>G24019201922</v>
          </cell>
          <cell r="B158" t="str">
            <v>X00123.84825.848</v>
          </cell>
          <cell r="C158">
            <v>153</v>
          </cell>
          <cell r="D158">
            <v>6</v>
          </cell>
          <cell r="E158" t="str">
            <v>衡阳市</v>
          </cell>
          <cell r="F158" t="str">
            <v>衡东县</v>
          </cell>
          <cell r="G158">
            <v>430424</v>
          </cell>
          <cell r="H158" t="str">
            <v>G240</v>
          </cell>
          <cell r="I158">
            <v>1920</v>
          </cell>
          <cell r="J158">
            <v>1922</v>
          </cell>
          <cell r="K158" t="str">
            <v>X001</v>
          </cell>
          <cell r="L158">
            <v>23.848</v>
          </cell>
          <cell r="M158">
            <v>25.848</v>
          </cell>
          <cell r="N158">
            <v>2</v>
          </cell>
        </row>
        <row r="159">
          <cell r="A159" t="str">
            <v>G24019231926</v>
          </cell>
          <cell r="B159" t="str">
            <v>X00126.84829.848</v>
          </cell>
          <cell r="C159">
            <v>154</v>
          </cell>
          <cell r="D159">
            <v>7</v>
          </cell>
          <cell r="E159" t="str">
            <v>衡阳市</v>
          </cell>
          <cell r="F159" t="str">
            <v>衡东县</v>
          </cell>
          <cell r="G159">
            <v>430424</v>
          </cell>
          <cell r="H159" t="str">
            <v>G240</v>
          </cell>
          <cell r="I159">
            <v>1923</v>
          </cell>
          <cell r="J159">
            <v>1926</v>
          </cell>
          <cell r="K159" t="str">
            <v>X001</v>
          </cell>
          <cell r="L159">
            <v>26.848</v>
          </cell>
          <cell r="M159">
            <v>29.848</v>
          </cell>
          <cell r="N159">
            <v>3</v>
          </cell>
        </row>
        <row r="160">
          <cell r="A160" t="str">
            <v>G35611211126</v>
          </cell>
          <cell r="B160" t="str">
            <v>S320177.133182.133</v>
          </cell>
          <cell r="C160">
            <v>155</v>
          </cell>
          <cell r="D160">
            <v>8</v>
          </cell>
          <cell r="E160" t="str">
            <v>衡阳市</v>
          </cell>
          <cell r="F160" t="str">
            <v>常宁市</v>
          </cell>
          <cell r="G160">
            <v>430482</v>
          </cell>
          <cell r="H160" t="str">
            <v>G356</v>
          </cell>
          <cell r="I160">
            <v>1121</v>
          </cell>
          <cell r="J160">
            <v>1126</v>
          </cell>
          <cell r="K160" t="str">
            <v>S320</v>
          </cell>
          <cell r="L160">
            <v>177.133</v>
          </cell>
          <cell r="M160">
            <v>182.133</v>
          </cell>
          <cell r="N160">
            <v>5</v>
          </cell>
        </row>
        <row r="161">
          <cell r="A161" t="str">
            <v>G35611621165.854</v>
          </cell>
          <cell r="B161" t="str">
            <v>S320220.529224.383</v>
          </cell>
          <cell r="C161">
            <v>156</v>
          </cell>
          <cell r="D161">
            <v>9</v>
          </cell>
          <cell r="E161" t="str">
            <v>衡阳市</v>
          </cell>
          <cell r="F161" t="str">
            <v>常宁市</v>
          </cell>
          <cell r="G161">
            <v>430482</v>
          </cell>
          <cell r="H161" t="str">
            <v>G356</v>
          </cell>
          <cell r="I161">
            <v>1162</v>
          </cell>
          <cell r="J161">
            <v>1165.854</v>
          </cell>
          <cell r="K161" t="str">
            <v>S320</v>
          </cell>
          <cell r="L161">
            <v>220.529</v>
          </cell>
          <cell r="M161">
            <v>224.383</v>
          </cell>
          <cell r="N161">
            <v>3.85400000000004</v>
          </cell>
        </row>
        <row r="162">
          <cell r="A162" t="str">
            <v>S222260.171262</v>
          </cell>
          <cell r="B162" t="str">
            <v>S21478.56680.395</v>
          </cell>
          <cell r="C162">
            <v>157</v>
          </cell>
          <cell r="D162">
            <v>10</v>
          </cell>
          <cell r="E162" t="str">
            <v>衡阳市</v>
          </cell>
          <cell r="F162" t="str">
            <v>常宁市</v>
          </cell>
          <cell r="G162">
            <v>430482</v>
          </cell>
          <cell r="H162" t="str">
            <v>S222</v>
          </cell>
          <cell r="I162">
            <v>260.171</v>
          </cell>
          <cell r="J162">
            <v>262</v>
          </cell>
          <cell r="K162" t="str">
            <v>S214</v>
          </cell>
          <cell r="L162">
            <v>78.566</v>
          </cell>
          <cell r="M162">
            <v>80.395</v>
          </cell>
          <cell r="N162">
            <v>1.82900000000001</v>
          </cell>
        </row>
        <row r="163">
          <cell r="A163" t="str">
            <v>S222263264</v>
          </cell>
          <cell r="B163" t="str">
            <v>S21481.39582.395</v>
          </cell>
          <cell r="C163">
            <v>158</v>
          </cell>
          <cell r="D163">
            <v>11</v>
          </cell>
          <cell r="E163" t="str">
            <v>衡阳市</v>
          </cell>
          <cell r="F163" t="str">
            <v>常宁市</v>
          </cell>
          <cell r="G163">
            <v>430482</v>
          </cell>
          <cell r="H163" t="str">
            <v>S222</v>
          </cell>
          <cell r="I163">
            <v>263</v>
          </cell>
          <cell r="J163">
            <v>264</v>
          </cell>
          <cell r="K163" t="str">
            <v>S214</v>
          </cell>
          <cell r="L163">
            <v>81.395</v>
          </cell>
          <cell r="M163">
            <v>82.395</v>
          </cell>
          <cell r="N163">
            <v>1</v>
          </cell>
        </row>
        <row r="164">
          <cell r="A164" t="str">
            <v>S222265267</v>
          </cell>
          <cell r="B164" t="str">
            <v>S21483.39585.395</v>
          </cell>
          <cell r="C164">
            <v>159</v>
          </cell>
          <cell r="D164">
            <v>12</v>
          </cell>
          <cell r="E164" t="str">
            <v>衡阳市</v>
          </cell>
          <cell r="F164" t="str">
            <v>常宁市</v>
          </cell>
          <cell r="G164">
            <v>430482</v>
          </cell>
          <cell r="H164" t="str">
            <v>S222</v>
          </cell>
          <cell r="I164">
            <v>265</v>
          </cell>
          <cell r="J164">
            <v>267</v>
          </cell>
          <cell r="K164" t="str">
            <v>S214</v>
          </cell>
          <cell r="L164">
            <v>83.395</v>
          </cell>
          <cell r="M164">
            <v>85.395</v>
          </cell>
          <cell r="N164">
            <v>2</v>
          </cell>
        </row>
        <row r="165">
          <cell r="A165" t="str">
            <v>S336157158.274</v>
          </cell>
          <cell r="B165" t="str">
            <v>S315174.42175.694</v>
          </cell>
          <cell r="C165">
            <v>160</v>
          </cell>
          <cell r="D165">
            <v>13</v>
          </cell>
          <cell r="E165" t="str">
            <v>衡阳市</v>
          </cell>
          <cell r="F165" t="str">
            <v>衡东县</v>
          </cell>
          <cell r="G165">
            <v>430424</v>
          </cell>
          <cell r="H165" t="str">
            <v>S336</v>
          </cell>
          <cell r="I165">
            <v>157</v>
          </cell>
          <cell r="J165">
            <v>158.274</v>
          </cell>
          <cell r="K165" t="str">
            <v>S315</v>
          </cell>
          <cell r="L165">
            <v>174.42</v>
          </cell>
          <cell r="M165">
            <v>175.694</v>
          </cell>
          <cell r="N165">
            <v>1.274</v>
          </cell>
        </row>
        <row r="166">
          <cell r="A166" t="str">
            <v>S336158.274158.402</v>
          </cell>
          <cell r="B166" t="str">
            <v>S315175.694175.822</v>
          </cell>
          <cell r="C166">
            <v>161</v>
          </cell>
          <cell r="D166">
            <v>14</v>
          </cell>
          <cell r="E166" t="str">
            <v>衡阳市</v>
          </cell>
          <cell r="F166" t="str">
            <v>衡东县</v>
          </cell>
          <cell r="G166">
            <v>430424</v>
          </cell>
          <cell r="H166" t="str">
            <v>S336</v>
          </cell>
          <cell r="I166">
            <v>158.274</v>
          </cell>
          <cell r="J166">
            <v>158.402</v>
          </cell>
          <cell r="K166" t="str">
            <v>S315</v>
          </cell>
          <cell r="L166">
            <v>175.694</v>
          </cell>
          <cell r="M166">
            <v>175.822</v>
          </cell>
          <cell r="N166">
            <v>0.127999999999986</v>
          </cell>
        </row>
        <row r="167">
          <cell r="A167" t="str">
            <v>S336171172</v>
          </cell>
          <cell r="B167" t="str">
            <v>S315188.771189.771</v>
          </cell>
          <cell r="C167">
            <v>162</v>
          </cell>
          <cell r="D167">
            <v>15</v>
          </cell>
          <cell r="E167" t="str">
            <v>衡阳市</v>
          </cell>
          <cell r="F167" t="str">
            <v>珠晖区</v>
          </cell>
          <cell r="G167">
            <v>430405</v>
          </cell>
          <cell r="H167" t="str">
            <v>S336</v>
          </cell>
          <cell r="I167">
            <v>171</v>
          </cell>
          <cell r="J167">
            <v>172</v>
          </cell>
          <cell r="K167" t="str">
            <v>S315</v>
          </cell>
          <cell r="L167">
            <v>188.771</v>
          </cell>
          <cell r="M167">
            <v>189.771</v>
          </cell>
          <cell r="N167">
            <v>1</v>
          </cell>
        </row>
        <row r="168">
          <cell r="A168" t="str">
            <v>S336210.59211</v>
          </cell>
          <cell r="B168" t="str">
            <v>S315226.769227.179</v>
          </cell>
          <cell r="C168">
            <v>163</v>
          </cell>
          <cell r="D168">
            <v>16</v>
          </cell>
          <cell r="E168" t="str">
            <v>衡阳市</v>
          </cell>
          <cell r="F168" t="str">
            <v>衡阳县</v>
          </cell>
          <cell r="G168">
            <v>430421</v>
          </cell>
          <cell r="H168" t="str">
            <v>S336</v>
          </cell>
          <cell r="I168">
            <v>210.59</v>
          </cell>
          <cell r="J168">
            <v>211</v>
          </cell>
          <cell r="K168" t="str">
            <v>S315</v>
          </cell>
          <cell r="L168">
            <v>226.769</v>
          </cell>
          <cell r="M168">
            <v>227.179</v>
          </cell>
          <cell r="N168">
            <v>0.409999999999997</v>
          </cell>
        </row>
        <row r="169">
          <cell r="A169" t="str">
            <v>S336247248</v>
          </cell>
          <cell r="B169" t="str">
            <v>S315263.385264.385</v>
          </cell>
          <cell r="C169">
            <v>164</v>
          </cell>
          <cell r="D169">
            <v>17</v>
          </cell>
          <cell r="E169" t="str">
            <v>衡阳市</v>
          </cell>
          <cell r="F169" t="str">
            <v>衡阳县</v>
          </cell>
          <cell r="G169">
            <v>430421</v>
          </cell>
          <cell r="H169" t="str">
            <v>S336</v>
          </cell>
          <cell r="I169">
            <v>247</v>
          </cell>
          <cell r="J169">
            <v>248</v>
          </cell>
          <cell r="K169" t="str">
            <v>S315</v>
          </cell>
          <cell r="L169">
            <v>263.385</v>
          </cell>
          <cell r="M169">
            <v>264.385</v>
          </cell>
          <cell r="N169">
            <v>1</v>
          </cell>
        </row>
        <row r="170">
          <cell r="A170" t="str">
            <v>S569710</v>
          </cell>
          <cell r="B170" t="str">
            <v>S21447.64150.641</v>
          </cell>
          <cell r="C170">
            <v>165</v>
          </cell>
          <cell r="D170">
            <v>18</v>
          </cell>
          <cell r="E170" t="str">
            <v>衡阳市</v>
          </cell>
          <cell r="F170" t="str">
            <v>常宁市</v>
          </cell>
          <cell r="G170">
            <v>430482</v>
          </cell>
          <cell r="H170" t="str">
            <v>S569</v>
          </cell>
          <cell r="I170">
            <v>7</v>
          </cell>
          <cell r="J170">
            <v>10</v>
          </cell>
          <cell r="K170" t="str">
            <v>S214</v>
          </cell>
          <cell r="L170">
            <v>47.641</v>
          </cell>
          <cell r="M170">
            <v>50.641</v>
          </cell>
          <cell r="N170">
            <v>3</v>
          </cell>
        </row>
        <row r="171">
          <cell r="A171" t="str">
            <v/>
          </cell>
          <cell r="B171" t="str">
            <v/>
          </cell>
          <cell r="C171">
            <v>166</v>
          </cell>
          <cell r="D171" t="str">
            <v>五</v>
          </cell>
          <cell r="E171" t="str">
            <v>邵阳市汇总</v>
          </cell>
        </row>
        <row r="171">
          <cell r="N171">
            <v>56.2230000000002</v>
          </cell>
        </row>
        <row r="172">
          <cell r="A172" t="str">
            <v/>
          </cell>
          <cell r="B172" t="str">
            <v/>
          </cell>
          <cell r="C172">
            <v>167</v>
          </cell>
          <cell r="D172" t="str">
            <v>（一）</v>
          </cell>
          <cell r="E172" t="str">
            <v>大修小计</v>
          </cell>
        </row>
        <row r="172">
          <cell r="N172">
            <v>29.1620000000001</v>
          </cell>
        </row>
        <row r="173">
          <cell r="A173" t="str">
            <v>G2073195.53197.5</v>
          </cell>
          <cell r="B173" t="str">
            <v>G2072635.7252637.725</v>
          </cell>
          <cell r="C173">
            <v>168</v>
          </cell>
          <cell r="D173">
            <v>1</v>
          </cell>
          <cell r="E173" t="str">
            <v>邵阳市</v>
          </cell>
          <cell r="F173" t="str">
            <v>邵阳县</v>
          </cell>
          <cell r="G173">
            <v>430523</v>
          </cell>
          <cell r="H173" t="str">
            <v>G207</v>
          </cell>
          <cell r="I173">
            <v>3195.5</v>
          </cell>
          <cell r="J173">
            <v>3197.5</v>
          </cell>
          <cell r="K173" t="str">
            <v>G207</v>
          </cell>
          <cell r="L173">
            <v>2635.725</v>
          </cell>
          <cell r="M173">
            <v>2637.725</v>
          </cell>
          <cell r="N173">
            <v>2</v>
          </cell>
        </row>
        <row r="174">
          <cell r="A174" t="str">
            <v>G20732083210</v>
          </cell>
          <cell r="B174" t="str">
            <v>G2072649.152651.15</v>
          </cell>
          <cell r="C174">
            <v>169</v>
          </cell>
          <cell r="D174">
            <v>2</v>
          </cell>
          <cell r="E174" t="str">
            <v>邵阳市</v>
          </cell>
          <cell r="F174" t="str">
            <v>邵阳县</v>
          </cell>
          <cell r="G174">
            <v>430523</v>
          </cell>
          <cell r="H174" t="str">
            <v>G207</v>
          </cell>
          <cell r="I174">
            <v>3208</v>
          </cell>
          <cell r="J174">
            <v>3210</v>
          </cell>
          <cell r="K174" t="str">
            <v>G207</v>
          </cell>
          <cell r="L174">
            <v>2649.15</v>
          </cell>
          <cell r="M174">
            <v>2651.15</v>
          </cell>
          <cell r="N174">
            <v>2</v>
          </cell>
        </row>
        <row r="175">
          <cell r="A175" t="str">
            <v>G24125992599.914</v>
          </cell>
          <cell r="B175" t="str">
            <v>S245367.732368.646</v>
          </cell>
          <cell r="C175">
            <v>170</v>
          </cell>
          <cell r="D175">
            <v>3</v>
          </cell>
          <cell r="E175" t="str">
            <v>邵阳市</v>
          </cell>
          <cell r="F175" t="str">
            <v>新宁县</v>
          </cell>
          <cell r="G175">
            <v>430528</v>
          </cell>
          <cell r="H175" t="str">
            <v>G241</v>
          </cell>
          <cell r="I175">
            <v>2599</v>
          </cell>
          <cell r="J175">
            <v>2599.914</v>
          </cell>
          <cell r="K175" t="str">
            <v>S245</v>
          </cell>
          <cell r="L175">
            <v>367.732</v>
          </cell>
          <cell r="M175">
            <v>368.646</v>
          </cell>
          <cell r="N175">
            <v>0.914000000000215</v>
          </cell>
        </row>
        <row r="176">
          <cell r="A176" t="str">
            <v>G2412599.9142600</v>
          </cell>
          <cell r="B176" t="str">
            <v>S245368.646368.732</v>
          </cell>
          <cell r="C176">
            <v>171</v>
          </cell>
          <cell r="D176">
            <v>4</v>
          </cell>
          <cell r="E176" t="str">
            <v>邵阳市</v>
          </cell>
          <cell r="F176" t="str">
            <v>新宁县</v>
          </cell>
          <cell r="G176">
            <v>430528</v>
          </cell>
          <cell r="H176" t="str">
            <v>G241</v>
          </cell>
          <cell r="I176">
            <v>2599.914</v>
          </cell>
          <cell r="J176">
            <v>2600</v>
          </cell>
          <cell r="K176" t="str">
            <v>S245</v>
          </cell>
          <cell r="L176">
            <v>368.646</v>
          </cell>
          <cell r="M176">
            <v>368.732</v>
          </cell>
          <cell r="N176">
            <v>0.0859999999997854</v>
          </cell>
        </row>
        <row r="177">
          <cell r="A177" t="str">
            <v>G24126022603</v>
          </cell>
          <cell r="B177" t="str">
            <v>S245370.732371.732</v>
          </cell>
          <cell r="C177">
            <v>172</v>
          </cell>
          <cell r="D177">
            <v>5</v>
          </cell>
          <cell r="E177" t="str">
            <v>邵阳市</v>
          </cell>
          <cell r="F177" t="str">
            <v>新宁县</v>
          </cell>
          <cell r="G177">
            <v>430528</v>
          </cell>
          <cell r="H177" t="str">
            <v>G241</v>
          </cell>
          <cell r="I177">
            <v>2602</v>
          </cell>
          <cell r="J177">
            <v>2603</v>
          </cell>
          <cell r="K177" t="str">
            <v>S245</v>
          </cell>
          <cell r="L177">
            <v>370.732</v>
          </cell>
          <cell r="M177">
            <v>371.732</v>
          </cell>
          <cell r="N177">
            <v>1</v>
          </cell>
        </row>
        <row r="178">
          <cell r="A178" t="str">
            <v>G24126062608</v>
          </cell>
          <cell r="B178" t="str">
            <v>S245374.732376.732</v>
          </cell>
          <cell r="C178">
            <v>173</v>
          </cell>
          <cell r="D178">
            <v>6</v>
          </cell>
          <cell r="E178" t="str">
            <v>邵阳市</v>
          </cell>
          <cell r="F178" t="str">
            <v>新宁县</v>
          </cell>
          <cell r="G178">
            <v>430528</v>
          </cell>
          <cell r="H178" t="str">
            <v>G241</v>
          </cell>
          <cell r="I178">
            <v>2606</v>
          </cell>
          <cell r="J178">
            <v>2608</v>
          </cell>
          <cell r="K178" t="str">
            <v>S245</v>
          </cell>
          <cell r="L178">
            <v>374.732</v>
          </cell>
          <cell r="M178">
            <v>376.732</v>
          </cell>
          <cell r="N178">
            <v>2</v>
          </cell>
        </row>
        <row r="179">
          <cell r="A179" t="str">
            <v>G24126112613</v>
          </cell>
          <cell r="B179" t="str">
            <v>S245379.732381.732</v>
          </cell>
          <cell r="C179">
            <v>174</v>
          </cell>
          <cell r="D179">
            <v>7</v>
          </cell>
          <cell r="E179" t="str">
            <v>邵阳市</v>
          </cell>
          <cell r="F179" t="str">
            <v>新宁县</v>
          </cell>
          <cell r="G179">
            <v>430528</v>
          </cell>
          <cell r="H179" t="str">
            <v>G241</v>
          </cell>
          <cell r="I179">
            <v>2611</v>
          </cell>
          <cell r="J179">
            <v>2613</v>
          </cell>
          <cell r="K179" t="str">
            <v>S245</v>
          </cell>
          <cell r="L179">
            <v>379.732</v>
          </cell>
          <cell r="M179">
            <v>381.732</v>
          </cell>
          <cell r="N179">
            <v>2</v>
          </cell>
        </row>
        <row r="180">
          <cell r="A180" t="str">
            <v>G3561465.11466</v>
          </cell>
          <cell r="B180" t="str">
            <v>S219143.294144.194</v>
          </cell>
          <cell r="C180">
            <v>175</v>
          </cell>
          <cell r="D180">
            <v>8</v>
          </cell>
          <cell r="E180" t="str">
            <v>邵阳市</v>
          </cell>
          <cell r="F180" t="str">
            <v>武冈市</v>
          </cell>
          <cell r="G180">
            <v>430581</v>
          </cell>
          <cell r="H180" t="str">
            <v>G356</v>
          </cell>
          <cell r="I180">
            <v>1465.1</v>
          </cell>
          <cell r="J180">
            <v>1466</v>
          </cell>
          <cell r="K180" t="str">
            <v>S219</v>
          </cell>
          <cell r="L180">
            <v>143.294</v>
          </cell>
          <cell r="M180">
            <v>144.194</v>
          </cell>
          <cell r="N180">
            <v>0.900000000000091</v>
          </cell>
        </row>
        <row r="181">
          <cell r="A181" t="str">
            <v>S240171.796172.042</v>
          </cell>
          <cell r="B181" t="str">
            <v>X03824.82424.578</v>
          </cell>
          <cell r="C181">
            <v>176</v>
          </cell>
          <cell r="D181">
            <v>9</v>
          </cell>
          <cell r="E181" t="str">
            <v>邵阳市</v>
          </cell>
          <cell r="F181" t="str">
            <v>隆回县</v>
          </cell>
          <cell r="G181">
            <v>430524</v>
          </cell>
          <cell r="H181" t="str">
            <v>S240</v>
          </cell>
          <cell r="I181">
            <v>171.796</v>
          </cell>
          <cell r="J181">
            <v>172.042</v>
          </cell>
          <cell r="K181" t="str">
            <v>X038</v>
          </cell>
          <cell r="L181">
            <v>24.824</v>
          </cell>
          <cell r="M181">
            <v>24.578</v>
          </cell>
          <cell r="N181">
            <v>0.246000000000009</v>
          </cell>
        </row>
        <row r="182">
          <cell r="A182" t="str">
            <v>S240172.042173.042</v>
          </cell>
          <cell r="B182" t="str">
            <v>X03824.57823.578</v>
          </cell>
          <cell r="C182">
            <v>177</v>
          </cell>
          <cell r="D182">
            <v>10</v>
          </cell>
          <cell r="E182" t="str">
            <v>邵阳市</v>
          </cell>
          <cell r="F182" t="str">
            <v>隆回县</v>
          </cell>
          <cell r="G182">
            <v>430524</v>
          </cell>
          <cell r="H182" t="str">
            <v>S240</v>
          </cell>
          <cell r="I182">
            <v>172.042</v>
          </cell>
          <cell r="J182">
            <v>173.042</v>
          </cell>
          <cell r="K182" t="str">
            <v>X038</v>
          </cell>
          <cell r="L182">
            <v>24.578</v>
          </cell>
          <cell r="M182">
            <v>23.578</v>
          </cell>
          <cell r="N182">
            <v>1</v>
          </cell>
        </row>
        <row r="183">
          <cell r="A183" t="str">
            <v>S240173.042178.067</v>
          </cell>
          <cell r="B183" t="str">
            <v>X03823.57818.553</v>
          </cell>
          <cell r="C183">
            <v>178</v>
          </cell>
          <cell r="D183">
            <v>11</v>
          </cell>
          <cell r="E183" t="str">
            <v>邵阳市</v>
          </cell>
          <cell r="F183" t="str">
            <v>隆回县</v>
          </cell>
          <cell r="G183">
            <v>430524</v>
          </cell>
          <cell r="H183" t="str">
            <v>S240</v>
          </cell>
          <cell r="I183">
            <v>173.042</v>
          </cell>
          <cell r="J183">
            <v>178.067</v>
          </cell>
          <cell r="K183" t="str">
            <v>X038</v>
          </cell>
          <cell r="L183">
            <v>23.578</v>
          </cell>
          <cell r="M183">
            <v>18.553</v>
          </cell>
          <cell r="N183">
            <v>5.02500000000001</v>
          </cell>
        </row>
        <row r="184">
          <cell r="A184" t="str">
            <v>S240178.067178.936</v>
          </cell>
          <cell r="B184" t="str">
            <v>X03818.55317.684</v>
          </cell>
          <cell r="C184">
            <v>179</v>
          </cell>
          <cell r="D184">
            <v>12</v>
          </cell>
          <cell r="E184" t="str">
            <v>邵阳市</v>
          </cell>
          <cell r="F184" t="str">
            <v>隆回县</v>
          </cell>
          <cell r="G184">
            <v>430524</v>
          </cell>
          <cell r="H184" t="str">
            <v>S240</v>
          </cell>
          <cell r="I184">
            <v>178.067</v>
          </cell>
          <cell r="J184">
            <v>178.936</v>
          </cell>
          <cell r="K184" t="str">
            <v>X038</v>
          </cell>
          <cell r="L184">
            <v>18.553</v>
          </cell>
          <cell r="M184">
            <v>17.684</v>
          </cell>
          <cell r="N184">
            <v>0.869</v>
          </cell>
        </row>
        <row r="185">
          <cell r="A185" t="str">
            <v>S240178.936185.439</v>
          </cell>
          <cell r="B185" t="str">
            <v>X03817.68411.181</v>
          </cell>
          <cell r="C185">
            <v>180</v>
          </cell>
          <cell r="D185">
            <v>13</v>
          </cell>
          <cell r="E185" t="str">
            <v>邵阳市</v>
          </cell>
          <cell r="F185" t="str">
            <v>隆回县</v>
          </cell>
          <cell r="G185">
            <v>430524</v>
          </cell>
          <cell r="H185" t="str">
            <v>S240</v>
          </cell>
          <cell r="I185">
            <v>178.936</v>
          </cell>
          <cell r="J185">
            <v>185.439</v>
          </cell>
          <cell r="K185" t="str">
            <v>X038</v>
          </cell>
          <cell r="L185">
            <v>17.684</v>
          </cell>
          <cell r="M185">
            <v>11.181</v>
          </cell>
          <cell r="N185">
            <v>6.50299999999999</v>
          </cell>
        </row>
        <row r="186">
          <cell r="A186" t="str">
            <v>S240185.439187.058</v>
          </cell>
          <cell r="B186" t="str">
            <v>X03811.1819.562</v>
          </cell>
          <cell r="C186">
            <v>181</v>
          </cell>
          <cell r="D186">
            <v>14</v>
          </cell>
          <cell r="E186" t="str">
            <v>邵阳市</v>
          </cell>
          <cell r="F186" t="str">
            <v>隆回县</v>
          </cell>
          <cell r="G186">
            <v>430524</v>
          </cell>
          <cell r="H186" t="str">
            <v>S240</v>
          </cell>
          <cell r="I186">
            <v>185.439</v>
          </cell>
          <cell r="J186">
            <v>187.058</v>
          </cell>
          <cell r="K186" t="str">
            <v>X038</v>
          </cell>
          <cell r="L186">
            <v>11.181</v>
          </cell>
          <cell r="M186">
            <v>9.562</v>
          </cell>
          <cell r="N186">
            <v>1.619</v>
          </cell>
        </row>
        <row r="187">
          <cell r="A187" t="str">
            <v>S248146147</v>
          </cell>
          <cell r="B187" t="str">
            <v>S219237.416238.416</v>
          </cell>
          <cell r="C187">
            <v>182</v>
          </cell>
          <cell r="D187">
            <v>15</v>
          </cell>
          <cell r="E187" t="str">
            <v>邵阳市</v>
          </cell>
          <cell r="F187" t="str">
            <v>城步苗族自治县</v>
          </cell>
          <cell r="G187">
            <v>430529</v>
          </cell>
          <cell r="H187" t="str">
            <v>S248</v>
          </cell>
          <cell r="I187">
            <v>146</v>
          </cell>
          <cell r="J187">
            <v>147</v>
          </cell>
          <cell r="K187" t="str">
            <v>S219</v>
          </cell>
          <cell r="L187">
            <v>237.416</v>
          </cell>
          <cell r="M187">
            <v>238.416</v>
          </cell>
          <cell r="N187">
            <v>1</v>
          </cell>
        </row>
        <row r="188">
          <cell r="A188" t="str">
            <v>S248152153</v>
          </cell>
          <cell r="B188" t="str">
            <v>S219243.416244.416</v>
          </cell>
          <cell r="C188">
            <v>183</v>
          </cell>
          <cell r="D188">
            <v>16</v>
          </cell>
          <cell r="E188" t="str">
            <v>邵阳市</v>
          </cell>
          <cell r="F188" t="str">
            <v>城步苗族自治县</v>
          </cell>
          <cell r="G188">
            <v>430529</v>
          </cell>
          <cell r="H188" t="str">
            <v>S248</v>
          </cell>
          <cell r="I188">
            <v>152</v>
          </cell>
          <cell r="J188">
            <v>153</v>
          </cell>
          <cell r="K188" t="str">
            <v>S219</v>
          </cell>
          <cell r="L188">
            <v>243.416</v>
          </cell>
          <cell r="M188">
            <v>244.416</v>
          </cell>
          <cell r="N188">
            <v>1</v>
          </cell>
        </row>
        <row r="189">
          <cell r="A189" t="str">
            <v>S3411718</v>
          </cell>
          <cell r="B189" t="str">
            <v>S2181718</v>
          </cell>
          <cell r="C189">
            <v>184</v>
          </cell>
          <cell r="D189">
            <v>17</v>
          </cell>
          <cell r="E189" t="str">
            <v>邵阳市</v>
          </cell>
          <cell r="F189" t="str">
            <v>新宁县</v>
          </cell>
          <cell r="G189">
            <v>430528</v>
          </cell>
          <cell r="H189" t="str">
            <v>S341</v>
          </cell>
          <cell r="I189">
            <v>17</v>
          </cell>
          <cell r="J189">
            <v>18</v>
          </cell>
          <cell r="K189" t="str">
            <v>S218</v>
          </cell>
          <cell r="L189">
            <v>17</v>
          </cell>
          <cell r="M189">
            <v>18</v>
          </cell>
          <cell r="N189">
            <v>1</v>
          </cell>
        </row>
        <row r="190">
          <cell r="A190" t="str">
            <v/>
          </cell>
          <cell r="B190" t="str">
            <v/>
          </cell>
          <cell r="C190">
            <v>185</v>
          </cell>
          <cell r="D190" t="str">
            <v>（二）</v>
          </cell>
          <cell r="E190" t="str">
            <v>中修小计</v>
          </cell>
        </row>
        <row r="190">
          <cell r="N190">
            <v>27.0610000000001</v>
          </cell>
        </row>
        <row r="191">
          <cell r="A191" t="str">
            <v>G2412471.2382473.5</v>
          </cell>
          <cell r="B191" t="str">
            <v>G2412471.2382473.5</v>
          </cell>
          <cell r="C191">
            <v>186</v>
          </cell>
          <cell r="D191">
            <v>1</v>
          </cell>
          <cell r="E191" t="str">
            <v>邵阳市</v>
          </cell>
          <cell r="F191" t="str">
            <v>洞口县</v>
          </cell>
          <cell r="G191">
            <v>430525</v>
          </cell>
          <cell r="H191" t="str">
            <v>G241</v>
          </cell>
          <cell r="I191">
            <v>2471.238</v>
          </cell>
          <cell r="J191">
            <v>2473.5</v>
          </cell>
          <cell r="K191" t="str">
            <v>G241</v>
          </cell>
          <cell r="L191">
            <v>2471.238</v>
          </cell>
          <cell r="M191">
            <v>2473.5</v>
          </cell>
          <cell r="N191">
            <v>2.26200000000017</v>
          </cell>
        </row>
        <row r="192">
          <cell r="A192" t="str">
            <v>G2412474.7012475.072</v>
          </cell>
          <cell r="B192" t="str">
            <v>G2412474.7012475.072</v>
          </cell>
          <cell r="C192">
            <v>187</v>
          </cell>
          <cell r="D192">
            <v>2</v>
          </cell>
          <cell r="E192" t="str">
            <v>邵阳市</v>
          </cell>
          <cell r="F192" t="str">
            <v>洞口县</v>
          </cell>
          <cell r="G192">
            <v>430525</v>
          </cell>
          <cell r="H192" t="str">
            <v>G241</v>
          </cell>
          <cell r="I192">
            <v>2474.701</v>
          </cell>
          <cell r="J192">
            <v>2475.072</v>
          </cell>
          <cell r="K192" t="str">
            <v>G241</v>
          </cell>
          <cell r="L192">
            <v>2474.701</v>
          </cell>
          <cell r="M192">
            <v>2475.072</v>
          </cell>
          <cell r="N192">
            <v>0.371000000000095</v>
          </cell>
        </row>
        <row r="193">
          <cell r="A193" t="str">
            <v>G2412475.0722478.996</v>
          </cell>
          <cell r="B193" t="str">
            <v>G2412475.0722478.996</v>
          </cell>
          <cell r="C193">
            <v>188</v>
          </cell>
          <cell r="D193">
            <v>3</v>
          </cell>
          <cell r="E193" t="str">
            <v>邵阳市</v>
          </cell>
          <cell r="F193" t="str">
            <v>洞口县</v>
          </cell>
          <cell r="G193">
            <v>430525</v>
          </cell>
          <cell r="H193" t="str">
            <v>G241</v>
          </cell>
          <cell r="I193">
            <v>2475.072</v>
          </cell>
          <cell r="J193">
            <v>2478.996</v>
          </cell>
          <cell r="K193" t="str">
            <v>G241</v>
          </cell>
          <cell r="L193">
            <v>2475.072</v>
          </cell>
          <cell r="M193">
            <v>2478.996</v>
          </cell>
          <cell r="N193">
            <v>3.92399999999998</v>
          </cell>
        </row>
        <row r="194">
          <cell r="A194" t="str">
            <v>G2412478.9962482.673</v>
          </cell>
          <cell r="B194" t="str">
            <v>G2412482.6732478.996</v>
          </cell>
          <cell r="C194">
            <v>189</v>
          </cell>
          <cell r="D194">
            <v>4</v>
          </cell>
          <cell r="E194" t="str">
            <v>邵阳市</v>
          </cell>
          <cell r="F194" t="str">
            <v>洞口县</v>
          </cell>
          <cell r="G194">
            <v>430525</v>
          </cell>
          <cell r="H194" t="str">
            <v>G241</v>
          </cell>
          <cell r="I194">
            <v>2478.996</v>
          </cell>
          <cell r="J194">
            <v>2482.673</v>
          </cell>
          <cell r="K194" t="str">
            <v>G241</v>
          </cell>
          <cell r="L194">
            <v>2482.673</v>
          </cell>
          <cell r="M194">
            <v>2478.996</v>
          </cell>
          <cell r="N194">
            <v>3.67699999999968</v>
          </cell>
        </row>
        <row r="195">
          <cell r="A195" t="str">
            <v>G2412482.6732488.345</v>
          </cell>
          <cell r="B195" t="str">
            <v>G2412482.6732488.345</v>
          </cell>
          <cell r="C195">
            <v>190</v>
          </cell>
          <cell r="D195">
            <v>5</v>
          </cell>
          <cell r="E195" t="str">
            <v>邵阳市</v>
          </cell>
          <cell r="F195" t="str">
            <v>洞口县</v>
          </cell>
          <cell r="G195">
            <v>430525</v>
          </cell>
          <cell r="H195" t="str">
            <v>G241</v>
          </cell>
          <cell r="I195">
            <v>2482.673</v>
          </cell>
          <cell r="J195">
            <v>2488.345</v>
          </cell>
          <cell r="K195" t="str">
            <v>G241</v>
          </cell>
          <cell r="L195">
            <v>2482.673</v>
          </cell>
          <cell r="M195">
            <v>2488.345</v>
          </cell>
          <cell r="N195">
            <v>5.67200000000003</v>
          </cell>
        </row>
        <row r="196">
          <cell r="A196" t="str">
            <v>G2412488.3452488.445</v>
          </cell>
          <cell r="B196" t="str">
            <v>G2412488.3452488.445</v>
          </cell>
          <cell r="C196">
            <v>191</v>
          </cell>
          <cell r="D196">
            <v>6</v>
          </cell>
          <cell r="E196" t="str">
            <v>邵阳市</v>
          </cell>
          <cell r="F196" t="str">
            <v>洞口县</v>
          </cell>
          <cell r="G196">
            <v>430525</v>
          </cell>
          <cell r="H196" t="str">
            <v>G241</v>
          </cell>
          <cell r="I196">
            <v>2488.345</v>
          </cell>
          <cell r="J196">
            <v>2488.445</v>
          </cell>
          <cell r="K196" t="str">
            <v>G241</v>
          </cell>
          <cell r="L196">
            <v>2488.345</v>
          </cell>
          <cell r="M196">
            <v>2488.445</v>
          </cell>
          <cell r="N196">
            <v>0.100000000000364</v>
          </cell>
        </row>
        <row r="197">
          <cell r="A197" t="str">
            <v>G2412488.4452492.488</v>
          </cell>
          <cell r="B197" t="str">
            <v>G2412488.4452492.488</v>
          </cell>
          <cell r="C197">
            <v>192</v>
          </cell>
          <cell r="D197">
            <v>7</v>
          </cell>
          <cell r="E197" t="str">
            <v>邵阳市</v>
          </cell>
          <cell r="F197" t="str">
            <v>洞口县</v>
          </cell>
          <cell r="G197">
            <v>430525</v>
          </cell>
          <cell r="H197" t="str">
            <v>G241</v>
          </cell>
          <cell r="I197">
            <v>2488.445</v>
          </cell>
          <cell r="J197">
            <v>2492.488</v>
          </cell>
          <cell r="K197" t="str">
            <v>G241</v>
          </cell>
          <cell r="L197">
            <v>2488.445</v>
          </cell>
          <cell r="M197">
            <v>2492.488</v>
          </cell>
          <cell r="N197">
            <v>4.04299999999967</v>
          </cell>
        </row>
        <row r="198">
          <cell r="A198" t="str">
            <v>G2412492.4882496.696</v>
          </cell>
          <cell r="B198" t="str">
            <v>G2412492.4882496.696</v>
          </cell>
          <cell r="C198">
            <v>193</v>
          </cell>
          <cell r="D198">
            <v>8</v>
          </cell>
          <cell r="E198" t="str">
            <v>邵阳市</v>
          </cell>
          <cell r="F198" t="str">
            <v>洞口县</v>
          </cell>
          <cell r="G198">
            <v>430525</v>
          </cell>
          <cell r="H198" t="str">
            <v>G241</v>
          </cell>
          <cell r="I198">
            <v>2492.488</v>
          </cell>
          <cell r="J198">
            <v>2496.696</v>
          </cell>
          <cell r="K198" t="str">
            <v>G241</v>
          </cell>
          <cell r="L198">
            <v>2492.488</v>
          </cell>
          <cell r="M198">
            <v>2496.696</v>
          </cell>
          <cell r="N198">
            <v>4.20800000000008</v>
          </cell>
        </row>
        <row r="199">
          <cell r="A199" t="str">
            <v>G2412496.6962497.976</v>
          </cell>
          <cell r="B199" t="str">
            <v>G2412496.6962497.976</v>
          </cell>
          <cell r="C199">
            <v>194</v>
          </cell>
          <cell r="D199">
            <v>9</v>
          </cell>
          <cell r="E199" t="str">
            <v>邵阳市</v>
          </cell>
          <cell r="F199" t="str">
            <v>洞口县</v>
          </cell>
          <cell r="G199">
            <v>430525</v>
          </cell>
          <cell r="H199" t="str">
            <v>G241</v>
          </cell>
          <cell r="I199">
            <v>2496.696</v>
          </cell>
          <cell r="J199">
            <v>2497.976</v>
          </cell>
          <cell r="K199" t="str">
            <v>G241</v>
          </cell>
          <cell r="L199">
            <v>2496.696</v>
          </cell>
          <cell r="M199">
            <v>2497.976</v>
          </cell>
          <cell r="N199">
            <v>1.2800000000002</v>
          </cell>
        </row>
        <row r="200">
          <cell r="A200" t="str">
            <v>G2412497.9762498.2</v>
          </cell>
          <cell r="B200" t="str">
            <v>G2412497.9762498.2</v>
          </cell>
          <cell r="C200">
            <v>195</v>
          </cell>
          <cell r="D200">
            <v>10</v>
          </cell>
          <cell r="E200" t="str">
            <v>邵阳市</v>
          </cell>
          <cell r="F200" t="str">
            <v>洞口县</v>
          </cell>
          <cell r="G200">
            <v>430525</v>
          </cell>
          <cell r="H200" t="str">
            <v>G241</v>
          </cell>
          <cell r="I200">
            <v>2497.976</v>
          </cell>
          <cell r="J200">
            <v>2498.2</v>
          </cell>
          <cell r="K200" t="str">
            <v>G241</v>
          </cell>
          <cell r="L200">
            <v>2497.976</v>
          </cell>
          <cell r="M200">
            <v>2498.2</v>
          </cell>
          <cell r="N200">
            <v>0.223999999999705</v>
          </cell>
        </row>
        <row r="201">
          <cell r="A201" t="str">
            <v>G2412498.22498.5</v>
          </cell>
          <cell r="B201" t="str">
            <v>G2412498.22498.5</v>
          </cell>
          <cell r="C201">
            <v>196</v>
          </cell>
          <cell r="D201">
            <v>11</v>
          </cell>
          <cell r="E201" t="str">
            <v>邵阳市</v>
          </cell>
          <cell r="F201" t="str">
            <v>洞口县</v>
          </cell>
          <cell r="G201">
            <v>430525</v>
          </cell>
          <cell r="H201" t="str">
            <v>G241</v>
          </cell>
          <cell r="I201">
            <v>2498.2</v>
          </cell>
          <cell r="J201">
            <v>2498.5</v>
          </cell>
          <cell r="K201" t="str">
            <v>G241</v>
          </cell>
          <cell r="L201">
            <v>2498.2</v>
          </cell>
          <cell r="M201">
            <v>2498.5</v>
          </cell>
          <cell r="N201">
            <v>0.300000000000182</v>
          </cell>
        </row>
        <row r="202">
          <cell r="A202" t="str">
            <v>G2412498.52498.98</v>
          </cell>
          <cell r="B202" t="str">
            <v>G2412498.52498.98</v>
          </cell>
          <cell r="C202">
            <v>197</v>
          </cell>
          <cell r="D202">
            <v>12</v>
          </cell>
          <cell r="E202" t="str">
            <v>邵阳市</v>
          </cell>
          <cell r="F202" t="str">
            <v>洞口县</v>
          </cell>
          <cell r="G202">
            <v>430525</v>
          </cell>
          <cell r="H202" t="str">
            <v>G241</v>
          </cell>
          <cell r="I202">
            <v>2498.5</v>
          </cell>
          <cell r="J202">
            <v>2498.98</v>
          </cell>
          <cell r="K202" t="str">
            <v>G241</v>
          </cell>
          <cell r="L202">
            <v>2498.5</v>
          </cell>
          <cell r="M202">
            <v>2498.98</v>
          </cell>
          <cell r="N202">
            <v>0.480000000000018</v>
          </cell>
        </row>
        <row r="203">
          <cell r="A203" t="str">
            <v>G2412498.982499.5</v>
          </cell>
          <cell r="B203" t="str">
            <v>G2412498.982499.5</v>
          </cell>
          <cell r="C203">
            <v>198</v>
          </cell>
          <cell r="D203">
            <v>13</v>
          </cell>
          <cell r="E203" t="str">
            <v>邵阳市</v>
          </cell>
          <cell r="F203" t="str">
            <v>洞口县</v>
          </cell>
          <cell r="G203">
            <v>430525</v>
          </cell>
          <cell r="H203" t="str">
            <v>G241</v>
          </cell>
          <cell r="I203">
            <v>2498.98</v>
          </cell>
          <cell r="J203">
            <v>2499.5</v>
          </cell>
          <cell r="K203" t="str">
            <v>G241</v>
          </cell>
          <cell r="L203">
            <v>2498.98</v>
          </cell>
          <cell r="M203">
            <v>2499.5</v>
          </cell>
          <cell r="N203">
            <v>0.519999999999982</v>
          </cell>
        </row>
        <row r="204">
          <cell r="A204" t="str">
            <v/>
          </cell>
          <cell r="B204" t="str">
            <v/>
          </cell>
          <cell r="C204">
            <v>199</v>
          </cell>
          <cell r="D204" t="str">
            <v>六</v>
          </cell>
          <cell r="E204" t="str">
            <v>岳阳市汇总</v>
          </cell>
        </row>
        <row r="204">
          <cell r="N204">
            <v>43.3679999999999</v>
          </cell>
        </row>
        <row r="205">
          <cell r="A205" t="str">
            <v/>
          </cell>
          <cell r="B205" t="str">
            <v/>
          </cell>
          <cell r="C205">
            <v>200</v>
          </cell>
          <cell r="D205" t="str">
            <v>（一）</v>
          </cell>
          <cell r="E205" t="str">
            <v>大修小计</v>
          </cell>
        </row>
        <row r="205">
          <cell r="N205">
            <v>25.7979999999999</v>
          </cell>
        </row>
        <row r="206">
          <cell r="A206" t="str">
            <v>G1061533.7671537</v>
          </cell>
          <cell r="B206" t="str">
            <v>G1061551.9541555.187</v>
          </cell>
          <cell r="C206">
            <v>201</v>
          </cell>
          <cell r="D206">
            <v>1</v>
          </cell>
          <cell r="E206" t="str">
            <v>岳阳市</v>
          </cell>
          <cell r="F206" t="str">
            <v>平江县</v>
          </cell>
          <cell r="G206">
            <v>430626</v>
          </cell>
          <cell r="H206" t="str">
            <v>G106</v>
          </cell>
          <cell r="I206">
            <v>1533.767</v>
          </cell>
          <cell r="J206">
            <v>1537</v>
          </cell>
          <cell r="K206" t="str">
            <v>G106</v>
          </cell>
          <cell r="L206">
            <v>1551.954</v>
          </cell>
          <cell r="M206">
            <v>1555.187</v>
          </cell>
          <cell r="N206">
            <v>3.23299999999995</v>
          </cell>
        </row>
        <row r="207">
          <cell r="A207" t="str">
            <v>G10615471551.6</v>
          </cell>
          <cell r="B207" t="str">
            <v>G1061565.1871569.787</v>
          </cell>
          <cell r="C207">
            <v>202</v>
          </cell>
          <cell r="D207">
            <v>2</v>
          </cell>
          <cell r="E207" t="str">
            <v>岳阳市</v>
          </cell>
          <cell r="F207" t="str">
            <v>平江县</v>
          </cell>
          <cell r="G207">
            <v>430626</v>
          </cell>
          <cell r="H207" t="str">
            <v>G106</v>
          </cell>
          <cell r="I207">
            <v>1547</v>
          </cell>
          <cell r="J207">
            <v>1551.6</v>
          </cell>
          <cell r="K207" t="str">
            <v>G106</v>
          </cell>
          <cell r="L207">
            <v>1565.187</v>
          </cell>
          <cell r="M207">
            <v>1569.787</v>
          </cell>
          <cell r="N207">
            <v>4.59999999999991</v>
          </cell>
        </row>
        <row r="208">
          <cell r="A208" t="str">
            <v>G24014731474</v>
          </cell>
          <cell r="B208" t="str">
            <v>S2026.6457.645</v>
          </cell>
          <cell r="C208">
            <v>203</v>
          </cell>
          <cell r="D208">
            <v>3</v>
          </cell>
          <cell r="E208" t="str">
            <v>岳阳市</v>
          </cell>
          <cell r="F208" t="str">
            <v>华容县</v>
          </cell>
          <cell r="G208">
            <v>430623</v>
          </cell>
          <cell r="H208" t="str">
            <v>G240</v>
          </cell>
          <cell r="I208">
            <v>1473</v>
          </cell>
          <cell r="J208">
            <v>1474</v>
          </cell>
          <cell r="K208" t="str">
            <v>S202</v>
          </cell>
          <cell r="L208">
            <v>6.645</v>
          </cell>
          <cell r="M208">
            <v>7.645</v>
          </cell>
          <cell r="N208">
            <v>1</v>
          </cell>
        </row>
        <row r="209">
          <cell r="A209" t="str">
            <v>S21743.548.823</v>
          </cell>
          <cell r="B209" t="str">
            <v>S304123128.323</v>
          </cell>
          <cell r="C209">
            <v>204</v>
          </cell>
          <cell r="D209">
            <v>4</v>
          </cell>
          <cell r="E209" t="str">
            <v>岳阳市</v>
          </cell>
          <cell r="F209" t="str">
            <v>君山区</v>
          </cell>
          <cell r="G209">
            <v>430611</v>
          </cell>
          <cell r="H209" t="str">
            <v>S217</v>
          </cell>
          <cell r="I209">
            <v>43.5</v>
          </cell>
          <cell r="J209">
            <v>48.823</v>
          </cell>
          <cell r="K209" t="str">
            <v>S304</v>
          </cell>
          <cell r="L209">
            <v>123</v>
          </cell>
          <cell r="M209">
            <v>128.323</v>
          </cell>
          <cell r="N209">
            <v>5.323</v>
          </cell>
        </row>
        <row r="210">
          <cell r="A210" t="str">
            <v>S30877.05877.2</v>
          </cell>
          <cell r="B210" t="str">
            <v>S30648.98949.131</v>
          </cell>
          <cell r="C210">
            <v>205</v>
          </cell>
          <cell r="D210">
            <v>5</v>
          </cell>
          <cell r="E210" t="str">
            <v>岳阳市</v>
          </cell>
          <cell r="F210" t="str">
            <v>岳阳县</v>
          </cell>
          <cell r="G210">
            <v>430621</v>
          </cell>
          <cell r="H210" t="str">
            <v>S308</v>
          </cell>
          <cell r="I210">
            <v>77.058</v>
          </cell>
          <cell r="J210">
            <v>77.2</v>
          </cell>
          <cell r="K210" t="str">
            <v>S306</v>
          </cell>
          <cell r="L210">
            <v>48.989</v>
          </cell>
          <cell r="M210">
            <v>49.131</v>
          </cell>
          <cell r="N210">
            <v>0.141999999999996</v>
          </cell>
        </row>
        <row r="211">
          <cell r="A211" t="str">
            <v>S30877.279</v>
          </cell>
          <cell r="B211" t="str">
            <v>S30649.13150.931</v>
          </cell>
          <cell r="C211">
            <v>206</v>
          </cell>
          <cell r="D211">
            <v>6</v>
          </cell>
          <cell r="E211" t="str">
            <v>岳阳市</v>
          </cell>
          <cell r="F211" t="str">
            <v>岳阳县</v>
          </cell>
          <cell r="G211">
            <v>430621</v>
          </cell>
          <cell r="H211" t="str">
            <v>S308</v>
          </cell>
          <cell r="I211">
            <v>77.2</v>
          </cell>
          <cell r="J211">
            <v>79</v>
          </cell>
          <cell r="K211" t="str">
            <v>S306</v>
          </cell>
          <cell r="L211">
            <v>49.131</v>
          </cell>
          <cell r="M211">
            <v>50.931</v>
          </cell>
          <cell r="N211">
            <v>1.8</v>
          </cell>
        </row>
        <row r="212">
          <cell r="A212" t="str">
            <v>S3088083</v>
          </cell>
          <cell r="B212" t="str">
            <v>S30651.93154.931</v>
          </cell>
          <cell r="C212">
            <v>207</v>
          </cell>
          <cell r="D212">
            <v>7</v>
          </cell>
          <cell r="E212" t="str">
            <v>岳阳市</v>
          </cell>
          <cell r="F212" t="str">
            <v>岳阳县</v>
          </cell>
          <cell r="G212">
            <v>430621</v>
          </cell>
          <cell r="H212" t="str">
            <v>S308</v>
          </cell>
          <cell r="I212">
            <v>80</v>
          </cell>
          <cell r="J212">
            <v>83</v>
          </cell>
          <cell r="K212" t="str">
            <v>S306</v>
          </cell>
          <cell r="L212">
            <v>51.931</v>
          </cell>
          <cell r="M212">
            <v>54.931</v>
          </cell>
          <cell r="N212">
            <v>3</v>
          </cell>
        </row>
        <row r="213">
          <cell r="A213" t="str">
            <v>S30885.385.45</v>
          </cell>
          <cell r="B213" t="str">
            <v>S30657.23157.381</v>
          </cell>
          <cell r="C213">
            <v>208</v>
          </cell>
          <cell r="D213">
            <v>8</v>
          </cell>
          <cell r="E213" t="str">
            <v>岳阳市</v>
          </cell>
          <cell r="F213" t="str">
            <v>岳阳县</v>
          </cell>
          <cell r="G213">
            <v>430621</v>
          </cell>
          <cell r="H213" t="str">
            <v>S308</v>
          </cell>
          <cell r="I213">
            <v>85.3</v>
          </cell>
          <cell r="J213">
            <v>85.45</v>
          </cell>
          <cell r="K213" t="str">
            <v>S306</v>
          </cell>
          <cell r="L213">
            <v>57.231</v>
          </cell>
          <cell r="M213">
            <v>57.381</v>
          </cell>
          <cell r="N213">
            <v>0.150000000000006</v>
          </cell>
        </row>
        <row r="214">
          <cell r="A214" t="str">
            <v>S30885.4585.695</v>
          </cell>
          <cell r="B214" t="str">
            <v>S30657.38157.626</v>
          </cell>
          <cell r="C214">
            <v>209</v>
          </cell>
          <cell r="D214">
            <v>9</v>
          </cell>
          <cell r="E214" t="str">
            <v>岳阳市</v>
          </cell>
          <cell r="F214" t="str">
            <v>岳阳县</v>
          </cell>
          <cell r="G214">
            <v>430621</v>
          </cell>
          <cell r="H214" t="str">
            <v>S308</v>
          </cell>
          <cell r="I214">
            <v>85.45</v>
          </cell>
          <cell r="J214">
            <v>85.695</v>
          </cell>
          <cell r="K214" t="str">
            <v>S306</v>
          </cell>
          <cell r="L214">
            <v>57.381</v>
          </cell>
          <cell r="M214">
            <v>57.626</v>
          </cell>
          <cell r="N214">
            <v>0.24499999999999</v>
          </cell>
        </row>
        <row r="215">
          <cell r="A215" t="str">
            <v>S30885.69585.7</v>
          </cell>
          <cell r="B215" t="str">
            <v>S30657.62657.631</v>
          </cell>
          <cell r="C215">
            <v>210</v>
          </cell>
          <cell r="D215">
            <v>10</v>
          </cell>
          <cell r="E215" t="str">
            <v>岳阳市</v>
          </cell>
          <cell r="F215" t="str">
            <v>岳阳县</v>
          </cell>
          <cell r="G215">
            <v>430621</v>
          </cell>
          <cell r="H215" t="str">
            <v>S308</v>
          </cell>
          <cell r="I215">
            <v>85.695</v>
          </cell>
          <cell r="J215">
            <v>85.7</v>
          </cell>
          <cell r="K215" t="str">
            <v>S306</v>
          </cell>
          <cell r="L215">
            <v>57.626</v>
          </cell>
          <cell r="M215">
            <v>57.631</v>
          </cell>
          <cell r="N215">
            <v>0.00500000000000966</v>
          </cell>
        </row>
        <row r="216">
          <cell r="A216" t="str">
            <v>S30885.788</v>
          </cell>
          <cell r="B216" t="str">
            <v>S30657.63159.931</v>
          </cell>
          <cell r="C216">
            <v>211</v>
          </cell>
          <cell r="D216">
            <v>11</v>
          </cell>
          <cell r="E216" t="str">
            <v>岳阳市</v>
          </cell>
          <cell r="F216" t="str">
            <v>岳阳县</v>
          </cell>
          <cell r="G216">
            <v>430621</v>
          </cell>
          <cell r="H216" t="str">
            <v>S308</v>
          </cell>
          <cell r="I216">
            <v>85.7</v>
          </cell>
          <cell r="J216">
            <v>88</v>
          </cell>
          <cell r="K216" t="str">
            <v>S306</v>
          </cell>
          <cell r="L216">
            <v>57.631</v>
          </cell>
          <cell r="M216">
            <v>59.931</v>
          </cell>
          <cell r="N216">
            <v>2.3</v>
          </cell>
        </row>
        <row r="217">
          <cell r="A217" t="str">
            <v>S50924</v>
          </cell>
          <cell r="B217" t="str">
            <v>S50924</v>
          </cell>
          <cell r="C217">
            <v>212</v>
          </cell>
          <cell r="D217">
            <v>12</v>
          </cell>
          <cell r="E217" t="str">
            <v>岳阳市</v>
          </cell>
          <cell r="F217" t="str">
            <v>君山区</v>
          </cell>
          <cell r="G217">
            <v>430611</v>
          </cell>
          <cell r="H217" t="str">
            <v>S509</v>
          </cell>
          <cell r="I217">
            <v>2</v>
          </cell>
          <cell r="J217">
            <v>4</v>
          </cell>
          <cell r="K217" t="str">
            <v>S509</v>
          </cell>
          <cell r="L217">
            <v>2</v>
          </cell>
          <cell r="M217">
            <v>4</v>
          </cell>
          <cell r="N217">
            <v>2</v>
          </cell>
        </row>
        <row r="218">
          <cell r="A218" t="str">
            <v>S5091719</v>
          </cell>
          <cell r="B218" t="str">
            <v>S5091719</v>
          </cell>
          <cell r="C218">
            <v>213</v>
          </cell>
          <cell r="D218">
            <v>13</v>
          </cell>
          <cell r="E218" t="str">
            <v>岳阳市</v>
          </cell>
          <cell r="F218" t="str">
            <v>君山区</v>
          </cell>
          <cell r="G218">
            <v>430611</v>
          </cell>
          <cell r="H218" t="str">
            <v>S509</v>
          </cell>
          <cell r="I218">
            <v>17</v>
          </cell>
          <cell r="J218">
            <v>19</v>
          </cell>
          <cell r="K218" t="str">
            <v>S509</v>
          </cell>
          <cell r="L218">
            <v>17</v>
          </cell>
          <cell r="M218">
            <v>19</v>
          </cell>
          <cell r="N218">
            <v>2</v>
          </cell>
        </row>
        <row r="219">
          <cell r="A219" t="str">
            <v/>
          </cell>
          <cell r="B219" t="str">
            <v/>
          </cell>
          <cell r="C219">
            <v>214</v>
          </cell>
          <cell r="D219" t="str">
            <v>（二）</v>
          </cell>
          <cell r="E219" t="str">
            <v>中修小计</v>
          </cell>
        </row>
        <row r="219">
          <cell r="N219">
            <v>17.57</v>
          </cell>
        </row>
        <row r="220">
          <cell r="A220" t="str">
            <v>G24016441652</v>
          </cell>
          <cell r="B220" t="str">
            <v>S10216441652</v>
          </cell>
          <cell r="C220">
            <v>215</v>
          </cell>
          <cell r="D220">
            <v>1</v>
          </cell>
          <cell r="E220" t="str">
            <v>岳阳市</v>
          </cell>
          <cell r="F220" t="str">
            <v>湘阴县</v>
          </cell>
          <cell r="G220">
            <v>430624</v>
          </cell>
          <cell r="H220" t="str">
            <v>G240</v>
          </cell>
          <cell r="I220">
            <v>1644</v>
          </cell>
          <cell r="J220">
            <v>1652</v>
          </cell>
          <cell r="K220" t="str">
            <v>S102</v>
          </cell>
          <cell r="L220">
            <v>1644</v>
          </cell>
          <cell r="M220">
            <v>1652</v>
          </cell>
          <cell r="N220">
            <v>8</v>
          </cell>
        </row>
        <row r="221">
          <cell r="A221" t="str">
            <v>S2014344.424</v>
          </cell>
          <cell r="B221" t="str">
            <v>S2014344.424</v>
          </cell>
          <cell r="C221">
            <v>216</v>
          </cell>
          <cell r="D221">
            <v>2</v>
          </cell>
          <cell r="E221" t="str">
            <v>岳阳市</v>
          </cell>
          <cell r="F221" t="str">
            <v>平江县</v>
          </cell>
          <cell r="G221">
            <v>430626</v>
          </cell>
          <cell r="H221" t="str">
            <v>S201</v>
          </cell>
          <cell r="I221">
            <v>43</v>
          </cell>
          <cell r="J221">
            <v>44.424</v>
          </cell>
          <cell r="K221" t="str">
            <v>S201</v>
          </cell>
          <cell r="L221">
            <v>43</v>
          </cell>
          <cell r="M221">
            <v>44.424</v>
          </cell>
          <cell r="N221">
            <v>1.424</v>
          </cell>
        </row>
        <row r="222">
          <cell r="A222" t="str">
            <v>S20261.44261.686</v>
          </cell>
          <cell r="B222" t="str">
            <v>S20261.44261.686</v>
          </cell>
          <cell r="C222">
            <v>217</v>
          </cell>
          <cell r="D222">
            <v>3</v>
          </cell>
          <cell r="E222" t="str">
            <v>岳阳市</v>
          </cell>
          <cell r="F222" t="str">
            <v>平江县</v>
          </cell>
          <cell r="G222">
            <v>430626</v>
          </cell>
          <cell r="H222" t="str">
            <v>S202</v>
          </cell>
          <cell r="I222">
            <v>61.442</v>
          </cell>
          <cell r="J222">
            <v>61.686</v>
          </cell>
          <cell r="K222" t="str">
            <v>S202</v>
          </cell>
          <cell r="L222">
            <v>61.442</v>
          </cell>
          <cell r="M222">
            <v>61.686</v>
          </cell>
          <cell r="N222">
            <v>0.244</v>
          </cell>
        </row>
        <row r="223">
          <cell r="A223" t="str">
            <v>S20261.68662.06</v>
          </cell>
          <cell r="B223" t="str">
            <v>S20261.68662.06</v>
          </cell>
          <cell r="C223">
            <v>218</v>
          </cell>
          <cell r="D223">
            <v>4</v>
          </cell>
          <cell r="E223" t="str">
            <v>岳阳市</v>
          </cell>
          <cell r="F223" t="str">
            <v>平江县</v>
          </cell>
          <cell r="G223">
            <v>430626</v>
          </cell>
          <cell r="H223" t="str">
            <v>S202</v>
          </cell>
          <cell r="I223">
            <v>61.686</v>
          </cell>
          <cell r="J223">
            <v>62.06</v>
          </cell>
          <cell r="K223" t="str">
            <v>S202</v>
          </cell>
          <cell r="L223">
            <v>61.686</v>
          </cell>
          <cell r="M223">
            <v>62.06</v>
          </cell>
          <cell r="N223">
            <v>0.374000000000002</v>
          </cell>
        </row>
        <row r="224">
          <cell r="A224" t="str">
            <v>S20262.0662.5</v>
          </cell>
          <cell r="B224" t="str">
            <v>S20262.0662.5</v>
          </cell>
          <cell r="C224">
            <v>219</v>
          </cell>
          <cell r="D224">
            <v>5</v>
          </cell>
          <cell r="E224" t="str">
            <v>岳阳市</v>
          </cell>
          <cell r="F224" t="str">
            <v>平江县</v>
          </cell>
          <cell r="G224">
            <v>430626</v>
          </cell>
          <cell r="H224" t="str">
            <v>S202</v>
          </cell>
          <cell r="I224">
            <v>62.06</v>
          </cell>
          <cell r="J224">
            <v>62.5</v>
          </cell>
          <cell r="K224" t="str">
            <v>S202</v>
          </cell>
          <cell r="L224">
            <v>62.06</v>
          </cell>
          <cell r="M224">
            <v>62.5</v>
          </cell>
          <cell r="N224">
            <v>0.439999999999998</v>
          </cell>
        </row>
        <row r="225">
          <cell r="A225" t="str">
            <v>S20280.582</v>
          </cell>
          <cell r="B225" t="str">
            <v>S20280.582</v>
          </cell>
          <cell r="C225">
            <v>220</v>
          </cell>
          <cell r="D225">
            <v>6</v>
          </cell>
          <cell r="E225" t="str">
            <v>岳阳市</v>
          </cell>
          <cell r="F225" t="str">
            <v>平江县</v>
          </cell>
          <cell r="G225">
            <v>430626</v>
          </cell>
          <cell r="H225" t="str">
            <v>S202</v>
          </cell>
          <cell r="I225">
            <v>80.5</v>
          </cell>
          <cell r="J225">
            <v>82</v>
          </cell>
          <cell r="K225" t="str">
            <v>S202</v>
          </cell>
          <cell r="L225">
            <v>80.5</v>
          </cell>
          <cell r="M225">
            <v>82</v>
          </cell>
          <cell r="N225">
            <v>1.5</v>
          </cell>
        </row>
        <row r="226">
          <cell r="A226" t="str">
            <v>S2028283</v>
          </cell>
          <cell r="B226" t="str">
            <v>S2028283</v>
          </cell>
          <cell r="C226">
            <v>221</v>
          </cell>
          <cell r="D226">
            <v>7</v>
          </cell>
          <cell r="E226" t="str">
            <v>岳阳市</v>
          </cell>
          <cell r="F226" t="str">
            <v>平江县</v>
          </cell>
          <cell r="G226">
            <v>430626</v>
          </cell>
          <cell r="H226" t="str">
            <v>S202</v>
          </cell>
          <cell r="I226">
            <v>82</v>
          </cell>
          <cell r="J226">
            <v>83</v>
          </cell>
          <cell r="K226" t="str">
            <v>S202</v>
          </cell>
          <cell r="L226">
            <v>82</v>
          </cell>
          <cell r="M226">
            <v>83</v>
          </cell>
          <cell r="N226">
            <v>1</v>
          </cell>
        </row>
        <row r="227">
          <cell r="A227" t="str">
            <v>S21062.36863</v>
          </cell>
          <cell r="B227" t="str">
            <v>S3076.6426.01</v>
          </cell>
          <cell r="C227">
            <v>222</v>
          </cell>
          <cell r="D227">
            <v>8</v>
          </cell>
          <cell r="E227" t="str">
            <v>岳阳市</v>
          </cell>
          <cell r="F227" t="str">
            <v>汨罗市</v>
          </cell>
          <cell r="G227">
            <v>430681</v>
          </cell>
          <cell r="H227" t="str">
            <v>S210</v>
          </cell>
          <cell r="I227">
            <v>62.368</v>
          </cell>
          <cell r="J227">
            <v>63</v>
          </cell>
          <cell r="K227" t="str">
            <v>S307</v>
          </cell>
          <cell r="L227">
            <v>6.642</v>
          </cell>
          <cell r="M227">
            <v>6.01</v>
          </cell>
          <cell r="N227">
            <v>0.631999999999998</v>
          </cell>
        </row>
        <row r="228">
          <cell r="A228" t="str">
            <v>S2106364</v>
          </cell>
          <cell r="B228" t="str">
            <v>S3076.015.01</v>
          </cell>
          <cell r="C228">
            <v>223</v>
          </cell>
          <cell r="D228">
            <v>9</v>
          </cell>
          <cell r="E228" t="str">
            <v>岳阳市</v>
          </cell>
          <cell r="F228" t="str">
            <v>汨罗市</v>
          </cell>
          <cell r="G228">
            <v>430681</v>
          </cell>
          <cell r="H228" t="str">
            <v>S210</v>
          </cell>
          <cell r="I228">
            <v>63</v>
          </cell>
          <cell r="J228">
            <v>64</v>
          </cell>
          <cell r="K228" t="str">
            <v>S307</v>
          </cell>
          <cell r="L228">
            <v>6.01</v>
          </cell>
          <cell r="M228">
            <v>5.01</v>
          </cell>
          <cell r="N228">
            <v>1</v>
          </cell>
        </row>
        <row r="229">
          <cell r="A229" t="str">
            <v>S2106666.77</v>
          </cell>
          <cell r="B229" t="str">
            <v>S3073.012.24</v>
          </cell>
          <cell r="C229">
            <v>224</v>
          </cell>
          <cell r="D229">
            <v>10</v>
          </cell>
          <cell r="E229" t="str">
            <v>岳阳市</v>
          </cell>
          <cell r="F229" t="str">
            <v>汨罗市</v>
          </cell>
          <cell r="G229">
            <v>430681</v>
          </cell>
          <cell r="H229" t="str">
            <v>S210</v>
          </cell>
          <cell r="I229">
            <v>66</v>
          </cell>
          <cell r="J229">
            <v>66.77</v>
          </cell>
          <cell r="K229" t="str">
            <v>S307</v>
          </cell>
          <cell r="L229">
            <v>3.01</v>
          </cell>
          <cell r="M229">
            <v>2.24</v>
          </cell>
          <cell r="N229">
            <v>0.769999999999996</v>
          </cell>
        </row>
        <row r="230">
          <cell r="A230" t="str">
            <v>S30874.87277.058</v>
          </cell>
          <cell r="B230" t="str">
            <v>S30646.80348.989</v>
          </cell>
          <cell r="C230">
            <v>225</v>
          </cell>
          <cell r="D230">
            <v>11</v>
          </cell>
          <cell r="E230" t="str">
            <v>岳阳市</v>
          </cell>
          <cell r="F230" t="str">
            <v>岳阳县</v>
          </cell>
          <cell r="G230">
            <v>430621</v>
          </cell>
          <cell r="H230" t="str">
            <v>S308</v>
          </cell>
          <cell r="I230">
            <v>74.872</v>
          </cell>
          <cell r="J230">
            <v>77.058</v>
          </cell>
          <cell r="K230" t="str">
            <v>S306</v>
          </cell>
          <cell r="L230">
            <v>46.803</v>
          </cell>
          <cell r="M230">
            <v>48.989</v>
          </cell>
          <cell r="N230">
            <v>2.18600000000001</v>
          </cell>
        </row>
        <row r="231">
          <cell r="A231" t="str">
            <v/>
          </cell>
          <cell r="B231" t="str">
            <v/>
          </cell>
          <cell r="C231">
            <v>226</v>
          </cell>
          <cell r="D231" t="str">
            <v>七</v>
          </cell>
          <cell r="E231" t="str">
            <v>常德市汇总</v>
          </cell>
        </row>
        <row r="231">
          <cell r="N231">
            <v>57.61</v>
          </cell>
        </row>
        <row r="232">
          <cell r="A232" t="str">
            <v/>
          </cell>
          <cell r="B232" t="str">
            <v/>
          </cell>
          <cell r="C232">
            <v>227</v>
          </cell>
          <cell r="D232" t="str">
            <v>（一）</v>
          </cell>
          <cell r="E232" t="str">
            <v>大修小计</v>
          </cell>
        </row>
        <row r="232">
          <cell r="N232">
            <v>28.837</v>
          </cell>
        </row>
        <row r="233">
          <cell r="A233" t="str">
            <v>G24119531956</v>
          </cell>
          <cell r="B233" t="str">
            <v>S303102.15599.155</v>
          </cell>
          <cell r="C233">
            <v>228</v>
          </cell>
          <cell r="D233">
            <v>1</v>
          </cell>
          <cell r="E233" t="str">
            <v>常德市</v>
          </cell>
          <cell r="F233" t="str">
            <v>石门县</v>
          </cell>
          <cell r="G233">
            <v>430726</v>
          </cell>
          <cell r="H233" t="str">
            <v>G241</v>
          </cell>
          <cell r="I233">
            <v>1953</v>
          </cell>
          <cell r="J233">
            <v>1956</v>
          </cell>
          <cell r="K233" t="str">
            <v>S303</v>
          </cell>
          <cell r="L233">
            <v>102.155</v>
          </cell>
          <cell r="M233">
            <v>99.155</v>
          </cell>
          <cell r="N233">
            <v>3</v>
          </cell>
        </row>
        <row r="234">
          <cell r="A234" t="str">
            <v>S22492.45897.458</v>
          </cell>
          <cell r="B234" t="str">
            <v>S20533.80838.808</v>
          </cell>
          <cell r="C234">
            <v>229</v>
          </cell>
          <cell r="D234">
            <v>2</v>
          </cell>
          <cell r="E234" t="str">
            <v>常德市</v>
          </cell>
          <cell r="F234" t="str">
            <v>津市市</v>
          </cell>
          <cell r="G234">
            <v>430781</v>
          </cell>
          <cell r="H234" t="str">
            <v>S224</v>
          </cell>
          <cell r="I234">
            <v>92.458</v>
          </cell>
          <cell r="J234">
            <v>97.458</v>
          </cell>
          <cell r="K234" t="str">
            <v>S205</v>
          </cell>
          <cell r="L234">
            <v>33.808</v>
          </cell>
          <cell r="M234">
            <v>38.808</v>
          </cell>
          <cell r="N234">
            <v>5</v>
          </cell>
        </row>
        <row r="235">
          <cell r="A235" t="str">
            <v>S234105.173109.923</v>
          </cell>
          <cell r="B235" t="str">
            <v>X02158.37963.129</v>
          </cell>
          <cell r="C235">
            <v>230</v>
          </cell>
          <cell r="D235">
            <v>3</v>
          </cell>
          <cell r="E235" t="str">
            <v>常德市</v>
          </cell>
          <cell r="F235" t="str">
            <v>桃源县</v>
          </cell>
          <cell r="G235">
            <v>430725</v>
          </cell>
          <cell r="H235" t="str">
            <v>S234</v>
          </cell>
          <cell r="I235">
            <v>105.173</v>
          </cell>
          <cell r="J235">
            <v>109.923</v>
          </cell>
          <cell r="K235" t="str">
            <v>X021</v>
          </cell>
          <cell r="L235">
            <v>58.379</v>
          </cell>
          <cell r="M235">
            <v>63.129</v>
          </cell>
          <cell r="N235">
            <v>4.75</v>
          </cell>
        </row>
        <row r="236">
          <cell r="A236" t="str">
            <v>S2378990.19</v>
          </cell>
          <cell r="B236" t="str">
            <v>S2378990.19</v>
          </cell>
          <cell r="C236">
            <v>231</v>
          </cell>
          <cell r="D236">
            <v>4</v>
          </cell>
          <cell r="E236" t="str">
            <v>常德市</v>
          </cell>
          <cell r="F236" t="str">
            <v>石门县</v>
          </cell>
          <cell r="G236">
            <v>430726</v>
          </cell>
          <cell r="H236" t="str">
            <v>S237</v>
          </cell>
          <cell r="I236">
            <v>89</v>
          </cell>
          <cell r="J236">
            <v>90.19</v>
          </cell>
          <cell r="K236" t="str">
            <v>S237</v>
          </cell>
          <cell r="L236">
            <v>89</v>
          </cell>
          <cell r="M236">
            <v>90.19</v>
          </cell>
          <cell r="N236">
            <v>1.19</v>
          </cell>
        </row>
        <row r="237">
          <cell r="A237" t="str">
            <v>S23790.66592.629</v>
          </cell>
          <cell r="B237" t="str">
            <v>S23790.66592.629</v>
          </cell>
          <cell r="C237">
            <v>232</v>
          </cell>
          <cell r="D237">
            <v>5</v>
          </cell>
          <cell r="E237" t="str">
            <v>常德市</v>
          </cell>
          <cell r="F237" t="str">
            <v>石门县</v>
          </cell>
          <cell r="G237">
            <v>430726</v>
          </cell>
          <cell r="H237" t="str">
            <v>S237</v>
          </cell>
          <cell r="I237">
            <v>90.665</v>
          </cell>
          <cell r="J237">
            <v>92.629</v>
          </cell>
          <cell r="K237" t="str">
            <v>S237</v>
          </cell>
          <cell r="L237">
            <v>90.665</v>
          </cell>
          <cell r="M237">
            <v>92.629</v>
          </cell>
          <cell r="N237">
            <v>1.964</v>
          </cell>
        </row>
        <row r="238">
          <cell r="A238" t="str">
            <v>S23828.7829.499</v>
          </cell>
          <cell r="B238" t="str">
            <v>S306347.876347.157</v>
          </cell>
          <cell r="C238">
            <v>233</v>
          </cell>
          <cell r="D238">
            <v>6</v>
          </cell>
          <cell r="E238" t="str">
            <v>常德市</v>
          </cell>
          <cell r="F238" t="str">
            <v>桃源县</v>
          </cell>
          <cell r="G238">
            <v>430725</v>
          </cell>
          <cell r="H238" t="str">
            <v>S238</v>
          </cell>
          <cell r="I238">
            <v>28.78</v>
          </cell>
          <cell r="J238">
            <v>29.499</v>
          </cell>
          <cell r="K238" t="str">
            <v>S306</v>
          </cell>
          <cell r="L238">
            <v>347.876</v>
          </cell>
          <cell r="M238">
            <v>347.157</v>
          </cell>
          <cell r="N238">
            <v>0.718999999999998</v>
          </cell>
        </row>
        <row r="239">
          <cell r="A239" t="str">
            <v>S23829.49934</v>
          </cell>
          <cell r="B239" t="str">
            <v>S306347.157342.656</v>
          </cell>
          <cell r="C239">
            <v>234</v>
          </cell>
          <cell r="D239">
            <v>7</v>
          </cell>
          <cell r="E239" t="str">
            <v>常德市</v>
          </cell>
          <cell r="F239" t="str">
            <v>桃源县</v>
          </cell>
          <cell r="G239">
            <v>430725</v>
          </cell>
          <cell r="H239" t="str">
            <v>S238</v>
          </cell>
          <cell r="I239">
            <v>29.499</v>
          </cell>
          <cell r="J239">
            <v>34</v>
          </cell>
          <cell r="K239" t="str">
            <v>S306</v>
          </cell>
          <cell r="L239">
            <v>347.157</v>
          </cell>
          <cell r="M239">
            <v>342.656</v>
          </cell>
          <cell r="N239">
            <v>4.501</v>
          </cell>
        </row>
        <row r="240">
          <cell r="A240" t="str">
            <v>S23837.237.202</v>
          </cell>
          <cell r="B240" t="str">
            <v>S306339.456339.454</v>
          </cell>
          <cell r="C240">
            <v>235</v>
          </cell>
          <cell r="D240">
            <v>8</v>
          </cell>
          <cell r="E240" t="str">
            <v>常德市</v>
          </cell>
          <cell r="F240" t="str">
            <v>桃源县</v>
          </cell>
          <cell r="G240">
            <v>430725</v>
          </cell>
          <cell r="H240" t="str">
            <v>S238</v>
          </cell>
          <cell r="I240">
            <v>37.2</v>
          </cell>
          <cell r="J240">
            <v>37.202</v>
          </cell>
          <cell r="K240" t="str">
            <v>S306</v>
          </cell>
          <cell r="L240">
            <v>339.456</v>
          </cell>
          <cell r="M240">
            <v>339.454</v>
          </cell>
          <cell r="N240">
            <v>0.00199999999999534</v>
          </cell>
        </row>
        <row r="241">
          <cell r="A241" t="str">
            <v>S23837.20238.2</v>
          </cell>
          <cell r="B241" t="str">
            <v>S306339.454338.456</v>
          </cell>
          <cell r="C241">
            <v>236</v>
          </cell>
          <cell r="D241">
            <v>9</v>
          </cell>
          <cell r="E241" t="str">
            <v>常德市</v>
          </cell>
          <cell r="F241" t="str">
            <v>桃源县</v>
          </cell>
          <cell r="G241">
            <v>430725</v>
          </cell>
          <cell r="H241" t="str">
            <v>S238</v>
          </cell>
          <cell r="I241">
            <v>37.202</v>
          </cell>
          <cell r="J241">
            <v>38.2</v>
          </cell>
          <cell r="K241" t="str">
            <v>S306</v>
          </cell>
          <cell r="L241">
            <v>339.454</v>
          </cell>
          <cell r="M241">
            <v>338.456</v>
          </cell>
          <cell r="N241">
            <v>0.998000000000005</v>
          </cell>
        </row>
        <row r="242">
          <cell r="A242" t="str">
            <v>S2384243.213</v>
          </cell>
          <cell r="B242" t="str">
            <v>S306334.656333.443</v>
          </cell>
          <cell r="C242">
            <v>237</v>
          </cell>
          <cell r="D242">
            <v>10</v>
          </cell>
          <cell r="E242" t="str">
            <v>常德市</v>
          </cell>
          <cell r="F242" t="str">
            <v>桃源县</v>
          </cell>
          <cell r="G242">
            <v>430725</v>
          </cell>
          <cell r="H242" t="str">
            <v>S238</v>
          </cell>
          <cell r="I242">
            <v>42</v>
          </cell>
          <cell r="J242">
            <v>43.213</v>
          </cell>
          <cell r="K242" t="str">
            <v>S306</v>
          </cell>
          <cell r="L242">
            <v>334.656</v>
          </cell>
          <cell r="M242">
            <v>333.443</v>
          </cell>
          <cell r="N242">
            <v>1.213</v>
          </cell>
        </row>
        <row r="243">
          <cell r="A243" t="str">
            <v>S23843.21344</v>
          </cell>
          <cell r="B243" t="str">
            <v>S306333.443332.656</v>
          </cell>
          <cell r="C243">
            <v>238</v>
          </cell>
          <cell r="D243">
            <v>11</v>
          </cell>
          <cell r="E243" t="str">
            <v>常德市</v>
          </cell>
          <cell r="F243" t="str">
            <v>桃源县</v>
          </cell>
          <cell r="G243">
            <v>430725</v>
          </cell>
          <cell r="H243" t="str">
            <v>S238</v>
          </cell>
          <cell r="I243">
            <v>43.213</v>
          </cell>
          <cell r="J243">
            <v>44</v>
          </cell>
          <cell r="K243" t="str">
            <v>S306</v>
          </cell>
          <cell r="L243">
            <v>333.443</v>
          </cell>
          <cell r="M243">
            <v>332.656</v>
          </cell>
          <cell r="N243">
            <v>0.786999999999999</v>
          </cell>
        </row>
        <row r="244">
          <cell r="A244" t="str">
            <v>S3159292.36</v>
          </cell>
          <cell r="B244" t="str">
            <v>S306324.659325.019</v>
          </cell>
          <cell r="C244">
            <v>239</v>
          </cell>
          <cell r="D244">
            <v>12</v>
          </cell>
          <cell r="E244" t="str">
            <v>常德市</v>
          </cell>
          <cell r="F244" t="str">
            <v>桃源县</v>
          </cell>
          <cell r="G244">
            <v>430725</v>
          </cell>
          <cell r="H244" t="str">
            <v>S315</v>
          </cell>
          <cell r="I244">
            <v>92</v>
          </cell>
          <cell r="J244">
            <v>92.36</v>
          </cell>
          <cell r="K244" t="str">
            <v>S306</v>
          </cell>
          <cell r="L244">
            <v>324.659</v>
          </cell>
          <cell r="M244">
            <v>325.019</v>
          </cell>
          <cell r="N244">
            <v>0.359999999999999</v>
          </cell>
        </row>
        <row r="245">
          <cell r="A245" t="str">
            <v>S31592.3693.012</v>
          </cell>
          <cell r="B245" t="str">
            <v>S306325.019325.671</v>
          </cell>
          <cell r="C245">
            <v>240</v>
          </cell>
          <cell r="D245">
            <v>13</v>
          </cell>
          <cell r="E245" t="str">
            <v>常德市</v>
          </cell>
          <cell r="F245" t="str">
            <v>桃源县</v>
          </cell>
          <cell r="G245">
            <v>430725</v>
          </cell>
          <cell r="H245" t="str">
            <v>S315</v>
          </cell>
          <cell r="I245">
            <v>92.36</v>
          </cell>
          <cell r="J245">
            <v>93.012</v>
          </cell>
          <cell r="K245" t="str">
            <v>S306</v>
          </cell>
          <cell r="L245">
            <v>325.019</v>
          </cell>
          <cell r="M245">
            <v>325.671</v>
          </cell>
          <cell r="N245">
            <v>0.652000000000001</v>
          </cell>
        </row>
        <row r="246">
          <cell r="A246" t="str">
            <v>S5143.8787.579</v>
          </cell>
          <cell r="B246" t="str">
            <v>S5143.8787.579</v>
          </cell>
          <cell r="C246">
            <v>241</v>
          </cell>
          <cell r="D246">
            <v>14</v>
          </cell>
          <cell r="E246" t="str">
            <v>常德市</v>
          </cell>
          <cell r="F246" t="str">
            <v>临澧县</v>
          </cell>
          <cell r="G246">
            <v>430724</v>
          </cell>
          <cell r="H246" t="str">
            <v>S514</v>
          </cell>
          <cell r="I246">
            <v>3.878</v>
          </cell>
          <cell r="J246">
            <v>7.579</v>
          </cell>
          <cell r="K246" t="str">
            <v>S514</v>
          </cell>
          <cell r="L246">
            <v>3.878</v>
          </cell>
          <cell r="M246">
            <v>7.579</v>
          </cell>
          <cell r="N246">
            <v>3.701</v>
          </cell>
        </row>
        <row r="247">
          <cell r="A247" t="str">
            <v/>
          </cell>
          <cell r="B247" t="str">
            <v/>
          </cell>
          <cell r="C247">
            <v>242</v>
          </cell>
          <cell r="D247" t="str">
            <v>（二）</v>
          </cell>
          <cell r="E247" t="str">
            <v>中修小计</v>
          </cell>
        </row>
        <row r="247">
          <cell r="N247">
            <v>28.773</v>
          </cell>
        </row>
        <row r="248">
          <cell r="A248" t="str">
            <v>G20727922793</v>
          </cell>
          <cell r="B248" t="str">
            <v>G20727922793</v>
          </cell>
          <cell r="C248">
            <v>243</v>
          </cell>
          <cell r="D248">
            <v>1</v>
          </cell>
          <cell r="E248" t="str">
            <v>常德市</v>
          </cell>
          <cell r="F248" t="str">
            <v>澧县</v>
          </cell>
          <cell r="G248">
            <v>430723</v>
          </cell>
          <cell r="H248" t="str">
            <v>G207</v>
          </cell>
          <cell r="I248">
            <v>2792</v>
          </cell>
          <cell r="J248">
            <v>2793</v>
          </cell>
          <cell r="K248" t="str">
            <v>G207</v>
          </cell>
          <cell r="L248">
            <v>2792</v>
          </cell>
          <cell r="M248">
            <v>2793</v>
          </cell>
          <cell r="N248">
            <v>1</v>
          </cell>
        </row>
        <row r="249">
          <cell r="A249" t="str">
            <v>G20727942795</v>
          </cell>
          <cell r="B249" t="str">
            <v>G20727942795</v>
          </cell>
          <cell r="C249">
            <v>244</v>
          </cell>
          <cell r="D249">
            <v>2</v>
          </cell>
          <cell r="E249" t="str">
            <v>常德市</v>
          </cell>
          <cell r="F249" t="str">
            <v>澧县</v>
          </cell>
          <cell r="G249">
            <v>430723</v>
          </cell>
          <cell r="H249" t="str">
            <v>G207</v>
          </cell>
          <cell r="I249">
            <v>2794</v>
          </cell>
          <cell r="J249">
            <v>2795</v>
          </cell>
          <cell r="K249" t="str">
            <v>G207</v>
          </cell>
          <cell r="L249">
            <v>2794</v>
          </cell>
          <cell r="M249">
            <v>2795</v>
          </cell>
          <cell r="N249">
            <v>1</v>
          </cell>
        </row>
        <row r="250">
          <cell r="A250" t="str">
            <v>G20728082811.1</v>
          </cell>
          <cell r="B250" t="str">
            <v>G20728082811.1</v>
          </cell>
          <cell r="C250">
            <v>245</v>
          </cell>
          <cell r="D250">
            <v>3</v>
          </cell>
          <cell r="E250" t="str">
            <v>常德市</v>
          </cell>
          <cell r="F250" t="str">
            <v>临澧县</v>
          </cell>
          <cell r="G250">
            <v>430724</v>
          </cell>
          <cell r="H250" t="str">
            <v>G207</v>
          </cell>
          <cell r="I250">
            <v>2808</v>
          </cell>
          <cell r="J250">
            <v>2811.1</v>
          </cell>
          <cell r="K250" t="str">
            <v>G207</v>
          </cell>
          <cell r="L250">
            <v>2808</v>
          </cell>
          <cell r="M250">
            <v>2811.1</v>
          </cell>
          <cell r="N250">
            <v>3.09999999999991</v>
          </cell>
        </row>
        <row r="251">
          <cell r="A251" t="str">
            <v>G2072818.42824.8</v>
          </cell>
          <cell r="B251" t="str">
            <v>G2072818.42824.8</v>
          </cell>
          <cell r="C251">
            <v>246</v>
          </cell>
          <cell r="D251">
            <v>4</v>
          </cell>
          <cell r="E251" t="str">
            <v>常德市</v>
          </cell>
          <cell r="F251" t="str">
            <v>临澧县</v>
          </cell>
          <cell r="G251">
            <v>430724</v>
          </cell>
          <cell r="H251" t="str">
            <v>G207</v>
          </cell>
          <cell r="I251">
            <v>2818.4</v>
          </cell>
          <cell r="J251">
            <v>2824.8</v>
          </cell>
          <cell r="K251" t="str">
            <v>G207</v>
          </cell>
          <cell r="L251">
            <v>2818.4</v>
          </cell>
          <cell r="M251">
            <v>2824.8</v>
          </cell>
          <cell r="N251">
            <v>6.40000000000009</v>
          </cell>
        </row>
        <row r="252">
          <cell r="A252" t="str">
            <v>G20728432845</v>
          </cell>
          <cell r="B252" t="str">
            <v>G2072273.8072275.807</v>
          </cell>
          <cell r="C252">
            <v>247</v>
          </cell>
          <cell r="D252">
            <v>5</v>
          </cell>
          <cell r="E252" t="str">
            <v>常德市</v>
          </cell>
          <cell r="F252" t="str">
            <v>鼎城区</v>
          </cell>
          <cell r="G252">
            <v>430703</v>
          </cell>
          <cell r="H252" t="str">
            <v>G207</v>
          </cell>
          <cell r="I252">
            <v>2843</v>
          </cell>
          <cell r="J252">
            <v>2845</v>
          </cell>
          <cell r="K252" t="str">
            <v>G207</v>
          </cell>
          <cell r="L252">
            <v>2273.807</v>
          </cell>
          <cell r="M252">
            <v>2275.807</v>
          </cell>
          <cell r="N252">
            <v>2</v>
          </cell>
        </row>
        <row r="253">
          <cell r="A253" t="str">
            <v>G20728472847.802</v>
          </cell>
          <cell r="B253" t="str">
            <v>G2072277.8072278.609</v>
          </cell>
          <cell r="C253">
            <v>248</v>
          </cell>
          <cell r="D253">
            <v>6</v>
          </cell>
          <cell r="E253" t="str">
            <v>常德市</v>
          </cell>
          <cell r="F253" t="str">
            <v>鼎城区</v>
          </cell>
          <cell r="G253">
            <v>430703</v>
          </cell>
          <cell r="H253" t="str">
            <v>G207</v>
          </cell>
          <cell r="I253">
            <v>2847</v>
          </cell>
          <cell r="J253">
            <v>2847.802</v>
          </cell>
          <cell r="K253" t="str">
            <v>G207</v>
          </cell>
          <cell r="L253">
            <v>2277.807</v>
          </cell>
          <cell r="M253">
            <v>2278.609</v>
          </cell>
          <cell r="N253">
            <v>0.802000000000135</v>
          </cell>
        </row>
        <row r="254">
          <cell r="A254" t="str">
            <v>G2072847.8022851</v>
          </cell>
          <cell r="B254" t="str">
            <v>G2072278.6092281.807</v>
          </cell>
          <cell r="C254">
            <v>249</v>
          </cell>
          <cell r="D254">
            <v>7</v>
          </cell>
          <cell r="E254" t="str">
            <v>常德市</v>
          </cell>
          <cell r="F254" t="str">
            <v>鼎城区</v>
          </cell>
          <cell r="G254">
            <v>430703</v>
          </cell>
          <cell r="H254" t="str">
            <v>G207</v>
          </cell>
          <cell r="I254">
            <v>2847.802</v>
          </cell>
          <cell r="J254">
            <v>2851</v>
          </cell>
          <cell r="K254" t="str">
            <v>G207</v>
          </cell>
          <cell r="L254">
            <v>2278.609</v>
          </cell>
          <cell r="M254">
            <v>2281.807</v>
          </cell>
          <cell r="N254">
            <v>3.19799999999987</v>
          </cell>
        </row>
        <row r="255">
          <cell r="A255" t="str">
            <v>G3531230.4011230.714</v>
          </cell>
          <cell r="B255" t="str">
            <v>S306202.72203.033</v>
          </cell>
          <cell r="C255">
            <v>250</v>
          </cell>
          <cell r="D255">
            <v>8</v>
          </cell>
          <cell r="E255" t="str">
            <v>常德市</v>
          </cell>
          <cell r="F255" t="str">
            <v>安乡县</v>
          </cell>
          <cell r="G255">
            <v>430721</v>
          </cell>
          <cell r="H255" t="str">
            <v>G353</v>
          </cell>
          <cell r="I255">
            <v>1230.401</v>
          </cell>
          <cell r="J255">
            <v>1230.714</v>
          </cell>
          <cell r="K255" t="str">
            <v>S306</v>
          </cell>
          <cell r="L255">
            <v>202.72</v>
          </cell>
          <cell r="M255">
            <v>203.033</v>
          </cell>
          <cell r="N255">
            <v>0.312999999999874</v>
          </cell>
        </row>
        <row r="256">
          <cell r="A256" t="str">
            <v>G3531230.7141231.65</v>
          </cell>
          <cell r="B256" t="str">
            <v>S306203.033203.969</v>
          </cell>
          <cell r="C256">
            <v>251</v>
          </cell>
          <cell r="D256">
            <v>9</v>
          </cell>
          <cell r="E256" t="str">
            <v>常德市</v>
          </cell>
          <cell r="F256" t="str">
            <v>安乡县</v>
          </cell>
          <cell r="G256">
            <v>430721</v>
          </cell>
          <cell r="H256" t="str">
            <v>G353</v>
          </cell>
          <cell r="I256">
            <v>1230.714</v>
          </cell>
          <cell r="J256">
            <v>1231.65</v>
          </cell>
          <cell r="K256" t="str">
            <v>S306</v>
          </cell>
          <cell r="L256">
            <v>203.033</v>
          </cell>
          <cell r="M256">
            <v>203.969</v>
          </cell>
          <cell r="N256">
            <v>0.936000000000149</v>
          </cell>
        </row>
        <row r="257">
          <cell r="A257" t="str">
            <v>G3531231.651238.563</v>
          </cell>
          <cell r="B257" t="str">
            <v>S306203.969210.882</v>
          </cell>
          <cell r="C257">
            <v>252</v>
          </cell>
          <cell r="D257">
            <v>10</v>
          </cell>
          <cell r="E257" t="str">
            <v>常德市</v>
          </cell>
          <cell r="F257" t="str">
            <v>安乡县</v>
          </cell>
          <cell r="G257">
            <v>430721</v>
          </cell>
          <cell r="H257" t="str">
            <v>G353</v>
          </cell>
          <cell r="I257">
            <v>1231.65</v>
          </cell>
          <cell r="J257">
            <v>1238.563</v>
          </cell>
          <cell r="K257" t="str">
            <v>S306</v>
          </cell>
          <cell r="L257">
            <v>203.969</v>
          </cell>
          <cell r="M257">
            <v>210.882</v>
          </cell>
          <cell r="N257">
            <v>6.91300000000001</v>
          </cell>
        </row>
        <row r="258">
          <cell r="A258" t="str">
            <v>S31178.6680.148</v>
          </cell>
          <cell r="B258" t="str">
            <v>S306304.716306.204</v>
          </cell>
          <cell r="C258">
            <v>253</v>
          </cell>
          <cell r="D258">
            <v>11</v>
          </cell>
          <cell r="E258" t="str">
            <v>常德市</v>
          </cell>
          <cell r="F258" t="str">
            <v>桃源县</v>
          </cell>
          <cell r="G258">
            <v>430725</v>
          </cell>
          <cell r="H258" t="str">
            <v>S311</v>
          </cell>
          <cell r="I258">
            <v>78.66</v>
          </cell>
          <cell r="J258">
            <v>80.148</v>
          </cell>
          <cell r="K258" t="str">
            <v>S306</v>
          </cell>
          <cell r="L258">
            <v>304.716</v>
          </cell>
          <cell r="M258">
            <v>306.204</v>
          </cell>
          <cell r="N258">
            <v>1.488</v>
          </cell>
        </row>
        <row r="259">
          <cell r="A259" t="str">
            <v>S31180.14880.771</v>
          </cell>
          <cell r="B259" t="str">
            <v>S306306.204306.827</v>
          </cell>
          <cell r="C259">
            <v>254</v>
          </cell>
          <cell r="D259">
            <v>12</v>
          </cell>
          <cell r="E259" t="str">
            <v>常德市</v>
          </cell>
          <cell r="F259" t="str">
            <v>桃源县</v>
          </cell>
          <cell r="G259">
            <v>430725</v>
          </cell>
          <cell r="H259" t="str">
            <v>S311</v>
          </cell>
          <cell r="I259">
            <v>80.148</v>
          </cell>
          <cell r="J259">
            <v>80.771</v>
          </cell>
          <cell r="K259" t="str">
            <v>S306</v>
          </cell>
          <cell r="L259">
            <v>306.204</v>
          </cell>
          <cell r="M259">
            <v>306.827</v>
          </cell>
          <cell r="N259">
            <v>0.623000000000005</v>
          </cell>
        </row>
        <row r="260">
          <cell r="A260" t="str">
            <v>S3182324</v>
          </cell>
          <cell r="B260" t="str">
            <v>S22732.81333.813</v>
          </cell>
          <cell r="C260">
            <v>255</v>
          </cell>
          <cell r="D260">
            <v>13</v>
          </cell>
          <cell r="E260" t="str">
            <v>常德市</v>
          </cell>
          <cell r="F260" t="str">
            <v>桃源县</v>
          </cell>
          <cell r="G260">
            <v>430725</v>
          </cell>
          <cell r="H260" t="str">
            <v>S318</v>
          </cell>
          <cell r="I260">
            <v>23</v>
          </cell>
          <cell r="J260">
            <v>24</v>
          </cell>
          <cell r="K260" t="str">
            <v>S227</v>
          </cell>
          <cell r="L260">
            <v>32.813</v>
          </cell>
          <cell r="M260">
            <v>33.813</v>
          </cell>
          <cell r="N260">
            <v>1</v>
          </cell>
        </row>
        <row r="261">
          <cell r="A261" t="str">
            <v/>
          </cell>
          <cell r="B261" t="str">
            <v/>
          </cell>
          <cell r="C261">
            <v>256</v>
          </cell>
          <cell r="D261" t="str">
            <v>八</v>
          </cell>
          <cell r="E261" t="str">
            <v>张家界市
汇总</v>
          </cell>
        </row>
        <row r="261">
          <cell r="N261">
            <v>4</v>
          </cell>
        </row>
        <row r="262">
          <cell r="A262" t="str">
            <v/>
          </cell>
          <cell r="B262" t="str">
            <v/>
          </cell>
          <cell r="C262">
            <v>257</v>
          </cell>
          <cell r="D262" t="str">
            <v>（一）</v>
          </cell>
          <cell r="E262" t="str">
            <v>大修小计</v>
          </cell>
        </row>
        <row r="262">
          <cell r="N262">
            <v>2</v>
          </cell>
        </row>
        <row r="263">
          <cell r="A263" t="str">
            <v>G35316241626</v>
          </cell>
          <cell r="B263" t="str">
            <v>S305195.317197.317</v>
          </cell>
          <cell r="C263">
            <v>258</v>
          </cell>
          <cell r="D263">
            <v>1</v>
          </cell>
          <cell r="E263" t="str">
            <v>张家界市</v>
          </cell>
          <cell r="F263" t="str">
            <v>桑植县</v>
          </cell>
          <cell r="G263">
            <v>430822</v>
          </cell>
          <cell r="H263" t="str">
            <v>G353</v>
          </cell>
          <cell r="I263">
            <v>1624</v>
          </cell>
          <cell r="J263">
            <v>1626</v>
          </cell>
          <cell r="K263" t="str">
            <v>S305</v>
          </cell>
          <cell r="L263">
            <v>195.317</v>
          </cell>
          <cell r="M263">
            <v>197.317</v>
          </cell>
          <cell r="N263">
            <v>2</v>
          </cell>
        </row>
        <row r="264">
          <cell r="A264" t="str">
            <v/>
          </cell>
          <cell r="B264" t="str">
            <v/>
          </cell>
          <cell r="C264">
            <v>259</v>
          </cell>
          <cell r="D264" t="str">
            <v>（二）</v>
          </cell>
          <cell r="E264" t="str">
            <v>中修小计</v>
          </cell>
        </row>
        <row r="264">
          <cell r="N264">
            <v>2</v>
          </cell>
        </row>
        <row r="265">
          <cell r="A265" t="str">
            <v>G35316061608</v>
          </cell>
          <cell r="B265" t="str">
            <v>S305177.317179.317</v>
          </cell>
          <cell r="C265">
            <v>260</v>
          </cell>
          <cell r="D265">
            <v>1</v>
          </cell>
          <cell r="E265" t="str">
            <v>张家界市</v>
          </cell>
          <cell r="F265" t="str">
            <v>桑植县</v>
          </cell>
          <cell r="G265">
            <v>430822</v>
          </cell>
          <cell r="H265" t="str">
            <v>G353</v>
          </cell>
          <cell r="I265">
            <v>1606</v>
          </cell>
          <cell r="J265">
            <v>1608</v>
          </cell>
          <cell r="K265" t="str">
            <v>S305</v>
          </cell>
          <cell r="L265">
            <v>177.317</v>
          </cell>
          <cell r="M265">
            <v>179.317</v>
          </cell>
          <cell r="N265">
            <v>2</v>
          </cell>
        </row>
        <row r="266">
          <cell r="A266" t="str">
            <v/>
          </cell>
          <cell r="B266" t="str">
            <v/>
          </cell>
          <cell r="C266">
            <v>261</v>
          </cell>
          <cell r="D266" t="str">
            <v>九</v>
          </cell>
          <cell r="E266" t="str">
            <v>益阳市汇总</v>
          </cell>
        </row>
        <row r="266">
          <cell r="N266">
            <v>124.521</v>
          </cell>
        </row>
        <row r="267">
          <cell r="A267" t="str">
            <v/>
          </cell>
          <cell r="B267" t="str">
            <v/>
          </cell>
          <cell r="C267">
            <v>262</v>
          </cell>
          <cell r="D267" t="str">
            <v>（一）</v>
          </cell>
          <cell r="E267" t="str">
            <v>大修小计</v>
          </cell>
        </row>
        <row r="267">
          <cell r="N267">
            <v>51.9839999999999</v>
          </cell>
        </row>
        <row r="268">
          <cell r="A268" t="str">
            <v>G20729302935.584</v>
          </cell>
          <cell r="B268" t="str">
            <v>G2072360.9452366.529</v>
          </cell>
          <cell r="C268">
            <v>263</v>
          </cell>
          <cell r="D268">
            <v>1</v>
          </cell>
          <cell r="E268" t="str">
            <v>益阳市</v>
          </cell>
          <cell r="F268" t="str">
            <v>桃江县</v>
          </cell>
          <cell r="G268">
            <v>430922</v>
          </cell>
          <cell r="H268" t="str">
            <v>G207</v>
          </cell>
          <cell r="I268">
            <v>2930</v>
          </cell>
          <cell r="J268">
            <v>2935.584</v>
          </cell>
          <cell r="K268" t="str">
            <v>G207</v>
          </cell>
          <cell r="L268">
            <v>2360.945</v>
          </cell>
          <cell r="M268">
            <v>2366.529</v>
          </cell>
          <cell r="N268">
            <v>5.58399999999983</v>
          </cell>
        </row>
        <row r="269">
          <cell r="A269" t="str">
            <v>G2073006.63011.635</v>
          </cell>
          <cell r="B269" t="str">
            <v>G2072437.5452442.58</v>
          </cell>
          <cell r="C269">
            <v>264</v>
          </cell>
          <cell r="D269">
            <v>2</v>
          </cell>
          <cell r="E269" t="str">
            <v>益阳市</v>
          </cell>
          <cell r="F269" t="str">
            <v>安化县</v>
          </cell>
          <cell r="G269">
            <v>430923</v>
          </cell>
          <cell r="H269" t="str">
            <v>G207</v>
          </cell>
          <cell r="I269">
            <v>3006.6</v>
          </cell>
          <cell r="J269">
            <v>3011.635</v>
          </cell>
          <cell r="K269" t="str">
            <v>G207</v>
          </cell>
          <cell r="L269">
            <v>2437.545</v>
          </cell>
          <cell r="M269">
            <v>2442.58</v>
          </cell>
          <cell r="N269">
            <v>5.03500000000031</v>
          </cell>
        </row>
        <row r="270">
          <cell r="A270" t="str">
            <v>G2073011.6353018.25</v>
          </cell>
          <cell r="B270" t="str">
            <v>G2072442.582449.195</v>
          </cell>
          <cell r="C270">
            <v>265</v>
          </cell>
          <cell r="D270">
            <v>3</v>
          </cell>
          <cell r="E270" t="str">
            <v>益阳市</v>
          </cell>
          <cell r="F270" t="str">
            <v>安化县</v>
          </cell>
          <cell r="G270">
            <v>430923</v>
          </cell>
          <cell r="H270" t="str">
            <v>G207</v>
          </cell>
          <cell r="I270">
            <v>3011.635</v>
          </cell>
          <cell r="J270">
            <v>3018.25</v>
          </cell>
          <cell r="K270" t="str">
            <v>G207</v>
          </cell>
          <cell r="L270">
            <v>2442.58</v>
          </cell>
          <cell r="M270">
            <v>2449.195</v>
          </cell>
          <cell r="N270">
            <v>6.61499999999978</v>
          </cell>
        </row>
        <row r="271">
          <cell r="A271" t="str">
            <v>G354715720.68</v>
          </cell>
          <cell r="B271" t="str">
            <v>S22568.80363.123</v>
          </cell>
          <cell r="C271">
            <v>266</v>
          </cell>
          <cell r="D271">
            <v>4</v>
          </cell>
          <cell r="E271" t="str">
            <v>益阳市</v>
          </cell>
          <cell r="F271" t="str">
            <v>安化县</v>
          </cell>
          <cell r="G271">
            <v>430923</v>
          </cell>
          <cell r="H271" t="str">
            <v>G354</v>
          </cell>
          <cell r="I271">
            <v>715</v>
          </cell>
          <cell r="J271">
            <v>720.68</v>
          </cell>
          <cell r="K271" t="str">
            <v>S225</v>
          </cell>
          <cell r="L271">
            <v>68.803</v>
          </cell>
          <cell r="M271">
            <v>63.123</v>
          </cell>
          <cell r="N271">
            <v>5.67999999999995</v>
          </cell>
        </row>
        <row r="272">
          <cell r="A272" t="str">
            <v>G354730.174731.539</v>
          </cell>
          <cell r="B272" t="str">
            <v>S22553.62952.264</v>
          </cell>
          <cell r="C272">
            <v>267</v>
          </cell>
          <cell r="D272">
            <v>5</v>
          </cell>
          <cell r="E272" t="str">
            <v>益阳市</v>
          </cell>
          <cell r="F272" t="str">
            <v>安化县</v>
          </cell>
          <cell r="G272">
            <v>430923</v>
          </cell>
          <cell r="H272" t="str">
            <v>G354</v>
          </cell>
          <cell r="I272">
            <v>730.174</v>
          </cell>
          <cell r="J272">
            <v>731.539</v>
          </cell>
          <cell r="K272" t="str">
            <v>S225</v>
          </cell>
          <cell r="L272">
            <v>53.629</v>
          </cell>
          <cell r="M272">
            <v>52.264</v>
          </cell>
          <cell r="N272">
            <v>1.36500000000001</v>
          </cell>
        </row>
        <row r="273">
          <cell r="A273" t="str">
            <v>G354731.539733</v>
          </cell>
          <cell r="B273" t="str">
            <v>S22552.26450.803</v>
          </cell>
          <cell r="C273">
            <v>268</v>
          </cell>
          <cell r="D273">
            <v>6</v>
          </cell>
          <cell r="E273" t="str">
            <v>益阳市</v>
          </cell>
          <cell r="F273" t="str">
            <v>安化县</v>
          </cell>
          <cell r="G273">
            <v>430923</v>
          </cell>
          <cell r="H273" t="str">
            <v>G354</v>
          </cell>
          <cell r="I273">
            <v>731.539</v>
          </cell>
          <cell r="J273">
            <v>733</v>
          </cell>
          <cell r="K273" t="str">
            <v>S225</v>
          </cell>
          <cell r="L273">
            <v>52.264</v>
          </cell>
          <cell r="M273">
            <v>50.803</v>
          </cell>
          <cell r="N273">
            <v>1.46100000000001</v>
          </cell>
        </row>
        <row r="274">
          <cell r="A274" t="str">
            <v>G354739740</v>
          </cell>
          <cell r="B274" t="str">
            <v>S22544.80343.803</v>
          </cell>
          <cell r="C274">
            <v>269</v>
          </cell>
          <cell r="D274">
            <v>7</v>
          </cell>
          <cell r="E274" t="str">
            <v>益阳市</v>
          </cell>
          <cell r="F274" t="str">
            <v>安化县</v>
          </cell>
          <cell r="G274">
            <v>430923</v>
          </cell>
          <cell r="H274" t="str">
            <v>G354</v>
          </cell>
          <cell r="I274">
            <v>739</v>
          </cell>
          <cell r="J274">
            <v>740</v>
          </cell>
          <cell r="K274" t="str">
            <v>S225</v>
          </cell>
          <cell r="L274">
            <v>44.803</v>
          </cell>
          <cell r="M274">
            <v>43.803</v>
          </cell>
          <cell r="N274">
            <v>1</v>
          </cell>
        </row>
        <row r="275">
          <cell r="A275" t="str">
            <v>G536178.642181.797</v>
          </cell>
          <cell r="B275" t="str">
            <v>S308264.223267.378</v>
          </cell>
          <cell r="C275">
            <v>270</v>
          </cell>
          <cell r="D275">
            <v>8</v>
          </cell>
          <cell r="E275" t="str">
            <v>益阳市</v>
          </cell>
          <cell r="F275" t="str">
            <v>桃江县</v>
          </cell>
          <cell r="G275">
            <v>430922</v>
          </cell>
          <cell r="H275" t="str">
            <v>G536</v>
          </cell>
          <cell r="I275">
            <v>178.642</v>
          </cell>
          <cell r="J275">
            <v>181.797</v>
          </cell>
          <cell r="K275" t="str">
            <v>S308</v>
          </cell>
          <cell r="L275">
            <v>264.223</v>
          </cell>
          <cell r="M275">
            <v>267.378</v>
          </cell>
          <cell r="N275">
            <v>3.155</v>
          </cell>
        </row>
        <row r="276">
          <cell r="A276" t="str">
            <v>G536276.031277.051</v>
          </cell>
          <cell r="B276" t="str">
            <v>S308363.237364.257</v>
          </cell>
          <cell r="C276">
            <v>271</v>
          </cell>
          <cell r="D276">
            <v>9</v>
          </cell>
          <cell r="E276" t="str">
            <v>益阳市</v>
          </cell>
          <cell r="F276" t="str">
            <v>安化县</v>
          </cell>
          <cell r="G276">
            <v>430923</v>
          </cell>
          <cell r="H276" t="str">
            <v>G536</v>
          </cell>
          <cell r="I276">
            <v>276.031</v>
          </cell>
          <cell r="J276">
            <v>277.051</v>
          </cell>
          <cell r="K276" t="str">
            <v>S308</v>
          </cell>
          <cell r="L276">
            <v>363.237</v>
          </cell>
          <cell r="M276">
            <v>364.257</v>
          </cell>
          <cell r="N276">
            <v>1.01999999999998</v>
          </cell>
        </row>
        <row r="277">
          <cell r="A277" t="str">
            <v>S21851.15951.79</v>
          </cell>
          <cell r="B277" t="str">
            <v>S20271.83172.462</v>
          </cell>
          <cell r="C277">
            <v>272</v>
          </cell>
          <cell r="D277">
            <v>10</v>
          </cell>
          <cell r="E277" t="str">
            <v>益阳市</v>
          </cell>
          <cell r="F277" t="str">
            <v>南县</v>
          </cell>
          <cell r="G277">
            <v>430921</v>
          </cell>
          <cell r="H277" t="str">
            <v>S218</v>
          </cell>
          <cell r="I277">
            <v>51.159</v>
          </cell>
          <cell r="J277">
            <v>51.79</v>
          </cell>
          <cell r="K277" t="str">
            <v>S202</v>
          </cell>
          <cell r="L277">
            <v>71.831</v>
          </cell>
          <cell r="M277">
            <v>72.462</v>
          </cell>
          <cell r="N277">
            <v>0.631</v>
          </cell>
        </row>
        <row r="278">
          <cell r="A278" t="str">
            <v>S2185563</v>
          </cell>
          <cell r="B278" t="str">
            <v>S20275.67283.672</v>
          </cell>
          <cell r="C278">
            <v>273</v>
          </cell>
          <cell r="D278">
            <v>11</v>
          </cell>
          <cell r="E278" t="str">
            <v>益阳市</v>
          </cell>
          <cell r="F278" t="str">
            <v>南县</v>
          </cell>
          <cell r="G278">
            <v>430921</v>
          </cell>
          <cell r="H278" t="str">
            <v>S218</v>
          </cell>
          <cell r="I278">
            <v>55</v>
          </cell>
          <cell r="J278">
            <v>63</v>
          </cell>
          <cell r="K278" t="str">
            <v>S202</v>
          </cell>
          <cell r="L278">
            <v>75.672</v>
          </cell>
          <cell r="M278">
            <v>83.672</v>
          </cell>
          <cell r="N278">
            <v>8</v>
          </cell>
        </row>
        <row r="279">
          <cell r="A279" t="str">
            <v>S2186363.503</v>
          </cell>
          <cell r="B279" t="str">
            <v>S20283.67284.175</v>
          </cell>
          <cell r="C279">
            <v>274</v>
          </cell>
          <cell r="D279">
            <v>12</v>
          </cell>
          <cell r="E279" t="str">
            <v>益阳市</v>
          </cell>
          <cell r="F279" t="str">
            <v>南县</v>
          </cell>
          <cell r="G279">
            <v>430921</v>
          </cell>
          <cell r="H279" t="str">
            <v>S218</v>
          </cell>
          <cell r="I279">
            <v>63</v>
          </cell>
          <cell r="J279">
            <v>63.503</v>
          </cell>
          <cell r="K279" t="str">
            <v>S202</v>
          </cell>
          <cell r="L279">
            <v>83.672</v>
          </cell>
          <cell r="M279">
            <v>84.175</v>
          </cell>
          <cell r="N279">
            <v>0.503</v>
          </cell>
        </row>
        <row r="280">
          <cell r="A280" t="str">
            <v>S21863.50369.363</v>
          </cell>
          <cell r="B280" t="str">
            <v>S20284.17590.035</v>
          </cell>
          <cell r="C280">
            <v>275</v>
          </cell>
          <cell r="D280">
            <v>13</v>
          </cell>
          <cell r="E280" t="str">
            <v>益阳市</v>
          </cell>
          <cell r="F280" t="str">
            <v>南县</v>
          </cell>
          <cell r="G280">
            <v>430921</v>
          </cell>
          <cell r="H280" t="str">
            <v>S218</v>
          </cell>
          <cell r="I280">
            <v>63.503</v>
          </cell>
          <cell r="J280">
            <v>69.363</v>
          </cell>
          <cell r="K280" t="str">
            <v>S202</v>
          </cell>
          <cell r="L280">
            <v>84.175</v>
          </cell>
          <cell r="M280">
            <v>90.035</v>
          </cell>
          <cell r="N280">
            <v>5.86</v>
          </cell>
        </row>
        <row r="281">
          <cell r="A281" t="str">
            <v>S3226.2938.397</v>
          </cell>
          <cell r="B281" t="str">
            <v>S2174.0226.126</v>
          </cell>
          <cell r="C281">
            <v>276</v>
          </cell>
          <cell r="D281">
            <v>14</v>
          </cell>
          <cell r="E281" t="str">
            <v>益阳市</v>
          </cell>
          <cell r="F281" t="str">
            <v>安化县</v>
          </cell>
          <cell r="G281">
            <v>430923</v>
          </cell>
          <cell r="H281" t="str">
            <v>S322</v>
          </cell>
          <cell r="I281">
            <v>6.293</v>
          </cell>
          <cell r="J281">
            <v>8.397</v>
          </cell>
          <cell r="K281" t="str">
            <v>S217</v>
          </cell>
          <cell r="L281">
            <v>4.022</v>
          </cell>
          <cell r="M281">
            <v>6.126</v>
          </cell>
          <cell r="N281">
            <v>2.104</v>
          </cell>
        </row>
        <row r="282">
          <cell r="A282" t="str">
            <v>S3228.39712.368</v>
          </cell>
          <cell r="B282" t="str">
            <v>S2176.1262.155</v>
          </cell>
          <cell r="C282">
            <v>277</v>
          </cell>
          <cell r="D282">
            <v>15</v>
          </cell>
          <cell r="E282" t="str">
            <v>益阳市</v>
          </cell>
          <cell r="F282" t="str">
            <v>安化县</v>
          </cell>
          <cell r="G282">
            <v>430923</v>
          </cell>
          <cell r="H282" t="str">
            <v>S322</v>
          </cell>
          <cell r="I282">
            <v>8.397</v>
          </cell>
          <cell r="J282">
            <v>12.368</v>
          </cell>
          <cell r="K282" t="str">
            <v>S217</v>
          </cell>
          <cell r="L282">
            <v>6.126</v>
          </cell>
          <cell r="M282">
            <v>2.155</v>
          </cell>
          <cell r="N282">
            <v>3.971</v>
          </cell>
        </row>
        <row r="283">
          <cell r="A283" t="str">
            <v/>
          </cell>
          <cell r="B283" t="str">
            <v/>
          </cell>
          <cell r="C283">
            <v>278</v>
          </cell>
          <cell r="D283" t="str">
            <v>（二）</v>
          </cell>
          <cell r="E283" t="str">
            <v>中修小计</v>
          </cell>
        </row>
        <row r="283">
          <cell r="N283">
            <v>72.537</v>
          </cell>
        </row>
        <row r="284">
          <cell r="A284" t="str">
            <v>G2342027.2452028.245</v>
          </cell>
          <cell r="B284" t="str">
            <v>G2342027.2452028.245</v>
          </cell>
          <cell r="C284">
            <v>279</v>
          </cell>
          <cell r="D284">
            <v>1</v>
          </cell>
          <cell r="E284" t="str">
            <v>益阳市</v>
          </cell>
          <cell r="F284" t="str">
            <v>南县</v>
          </cell>
          <cell r="G284">
            <v>430921</v>
          </cell>
          <cell r="H284" t="str">
            <v>G234</v>
          </cell>
          <cell r="I284">
            <v>2027.245</v>
          </cell>
          <cell r="J284">
            <v>2028.245</v>
          </cell>
          <cell r="K284" t="str">
            <v>G234</v>
          </cell>
          <cell r="L284">
            <v>2027.245</v>
          </cell>
          <cell r="M284">
            <v>2028.245</v>
          </cell>
          <cell r="N284">
            <v>1</v>
          </cell>
        </row>
        <row r="285">
          <cell r="A285" t="str">
            <v>G2342035.4162037</v>
          </cell>
          <cell r="B285" t="str">
            <v>S2043.7835.367</v>
          </cell>
          <cell r="C285">
            <v>280</v>
          </cell>
          <cell r="D285">
            <v>2</v>
          </cell>
          <cell r="E285" t="str">
            <v>益阳市</v>
          </cell>
          <cell r="F285" t="str">
            <v>南县</v>
          </cell>
          <cell r="G285">
            <v>430921</v>
          </cell>
          <cell r="H285" t="str">
            <v>G234</v>
          </cell>
          <cell r="I285">
            <v>2035.416</v>
          </cell>
          <cell r="J285">
            <v>2037</v>
          </cell>
          <cell r="K285" t="str">
            <v>S204</v>
          </cell>
          <cell r="L285">
            <v>3.783</v>
          </cell>
          <cell r="M285">
            <v>5.367</v>
          </cell>
          <cell r="N285">
            <v>1.58400000000006</v>
          </cell>
        </row>
        <row r="286">
          <cell r="A286" t="str">
            <v>G23420372038</v>
          </cell>
          <cell r="B286" t="str">
            <v>S2045.2676.267</v>
          </cell>
          <cell r="C286">
            <v>281</v>
          </cell>
          <cell r="D286">
            <v>3</v>
          </cell>
          <cell r="E286" t="str">
            <v>益阳市</v>
          </cell>
          <cell r="F286" t="str">
            <v>南县</v>
          </cell>
          <cell r="G286">
            <v>430921</v>
          </cell>
          <cell r="H286" t="str">
            <v>G234</v>
          </cell>
          <cell r="I286">
            <v>2037</v>
          </cell>
          <cell r="J286">
            <v>2038</v>
          </cell>
          <cell r="K286" t="str">
            <v>S204</v>
          </cell>
          <cell r="L286">
            <v>5.267</v>
          </cell>
          <cell r="M286">
            <v>6.267</v>
          </cell>
          <cell r="N286">
            <v>1</v>
          </cell>
        </row>
        <row r="287">
          <cell r="A287" t="str">
            <v>G23420422043</v>
          </cell>
          <cell r="B287" t="str">
            <v>S20413.05814.058</v>
          </cell>
          <cell r="C287">
            <v>282</v>
          </cell>
          <cell r="D287">
            <v>4</v>
          </cell>
          <cell r="E287" t="str">
            <v>益阳市</v>
          </cell>
          <cell r="F287" t="str">
            <v>南县</v>
          </cell>
          <cell r="G287">
            <v>430921</v>
          </cell>
          <cell r="H287" t="str">
            <v>G234</v>
          </cell>
          <cell r="I287">
            <v>2042</v>
          </cell>
          <cell r="J287">
            <v>2043</v>
          </cell>
          <cell r="K287" t="str">
            <v>S204</v>
          </cell>
          <cell r="L287">
            <v>13.058</v>
          </cell>
          <cell r="M287">
            <v>14.058</v>
          </cell>
          <cell r="N287">
            <v>1</v>
          </cell>
        </row>
        <row r="288">
          <cell r="A288" t="str">
            <v>G23420452046</v>
          </cell>
          <cell r="B288" t="str">
            <v>S20416.05817.058</v>
          </cell>
          <cell r="C288">
            <v>283</v>
          </cell>
          <cell r="D288">
            <v>5</v>
          </cell>
          <cell r="E288" t="str">
            <v>益阳市</v>
          </cell>
          <cell r="F288" t="str">
            <v>南县</v>
          </cell>
          <cell r="G288">
            <v>430921</v>
          </cell>
          <cell r="H288" t="str">
            <v>G234</v>
          </cell>
          <cell r="I288">
            <v>2045</v>
          </cell>
          <cell r="J288">
            <v>2046</v>
          </cell>
          <cell r="K288" t="str">
            <v>S204</v>
          </cell>
          <cell r="L288">
            <v>16.058</v>
          </cell>
          <cell r="M288">
            <v>17.058</v>
          </cell>
          <cell r="N288">
            <v>1</v>
          </cell>
        </row>
        <row r="289">
          <cell r="A289" t="str">
            <v>G23420502058</v>
          </cell>
          <cell r="B289" t="str">
            <v>S20421.05829.058</v>
          </cell>
          <cell r="C289">
            <v>284</v>
          </cell>
          <cell r="D289">
            <v>6</v>
          </cell>
          <cell r="E289" t="str">
            <v>益阳市</v>
          </cell>
          <cell r="F289" t="str">
            <v>南县</v>
          </cell>
          <cell r="G289">
            <v>430921</v>
          </cell>
          <cell r="H289" t="str">
            <v>G234</v>
          </cell>
          <cell r="I289">
            <v>2050</v>
          </cell>
          <cell r="J289">
            <v>2058</v>
          </cell>
          <cell r="K289" t="str">
            <v>S204</v>
          </cell>
          <cell r="L289">
            <v>21.058</v>
          </cell>
          <cell r="M289">
            <v>29.058</v>
          </cell>
          <cell r="N289">
            <v>8</v>
          </cell>
        </row>
        <row r="290">
          <cell r="A290" t="str">
            <v>G23420602061</v>
          </cell>
          <cell r="B290" t="str">
            <v>S20431.05832.058</v>
          </cell>
          <cell r="C290">
            <v>285</v>
          </cell>
          <cell r="D290">
            <v>7</v>
          </cell>
          <cell r="E290" t="str">
            <v>益阳市</v>
          </cell>
          <cell r="F290" t="str">
            <v>南县</v>
          </cell>
          <cell r="G290">
            <v>430921</v>
          </cell>
          <cell r="H290" t="str">
            <v>G234</v>
          </cell>
          <cell r="I290">
            <v>2060</v>
          </cell>
          <cell r="J290">
            <v>2061</v>
          </cell>
          <cell r="K290" t="str">
            <v>S204</v>
          </cell>
          <cell r="L290">
            <v>31.058</v>
          </cell>
          <cell r="M290">
            <v>32.058</v>
          </cell>
          <cell r="N290">
            <v>1</v>
          </cell>
        </row>
        <row r="291">
          <cell r="A291" t="str">
            <v>G2342096.3642097.533</v>
          </cell>
          <cell r="B291" t="str">
            <v>S20467.42268.591</v>
          </cell>
          <cell r="C291">
            <v>286</v>
          </cell>
          <cell r="D291">
            <v>8</v>
          </cell>
          <cell r="E291" t="str">
            <v>益阳市</v>
          </cell>
          <cell r="F291" t="str">
            <v>沅江市</v>
          </cell>
          <cell r="G291">
            <v>430981</v>
          </cell>
          <cell r="H291" t="str">
            <v>G234</v>
          </cell>
          <cell r="I291">
            <v>2096.364</v>
          </cell>
          <cell r="J291">
            <v>2097.533</v>
          </cell>
          <cell r="K291" t="str">
            <v>S204</v>
          </cell>
          <cell r="L291">
            <v>67.422</v>
          </cell>
          <cell r="M291">
            <v>68.591</v>
          </cell>
          <cell r="N291">
            <v>1.16899999999987</v>
          </cell>
        </row>
        <row r="292">
          <cell r="A292" t="str">
            <v>G3531219.5551224.477</v>
          </cell>
          <cell r="B292" t="str">
            <v>G3531219.5551224.477</v>
          </cell>
          <cell r="C292">
            <v>287</v>
          </cell>
          <cell r="D292">
            <v>9</v>
          </cell>
          <cell r="E292" t="str">
            <v>益阳市</v>
          </cell>
          <cell r="F292" t="str">
            <v>南县</v>
          </cell>
          <cell r="G292">
            <v>430921</v>
          </cell>
          <cell r="H292" t="str">
            <v>G353</v>
          </cell>
          <cell r="I292">
            <v>1219.555</v>
          </cell>
          <cell r="J292">
            <v>1224.477</v>
          </cell>
          <cell r="K292" t="str">
            <v>G353</v>
          </cell>
          <cell r="L292">
            <v>1219.555</v>
          </cell>
          <cell r="M292">
            <v>1224.477</v>
          </cell>
          <cell r="N292">
            <v>4.92200000000003</v>
          </cell>
        </row>
        <row r="293">
          <cell r="A293" t="str">
            <v>G3531224.4771225.967</v>
          </cell>
          <cell r="B293" t="str">
            <v>G3531224.4771225.967</v>
          </cell>
          <cell r="C293">
            <v>288</v>
          </cell>
          <cell r="D293">
            <v>10</v>
          </cell>
          <cell r="E293" t="str">
            <v>益阳市</v>
          </cell>
          <cell r="F293" t="str">
            <v>南县</v>
          </cell>
          <cell r="G293">
            <v>430921</v>
          </cell>
          <cell r="H293" t="str">
            <v>G353</v>
          </cell>
          <cell r="I293">
            <v>1224.477</v>
          </cell>
          <cell r="J293">
            <v>1225.967</v>
          </cell>
          <cell r="K293" t="str">
            <v>G353</v>
          </cell>
          <cell r="L293">
            <v>1224.477</v>
          </cell>
          <cell r="M293">
            <v>1225.967</v>
          </cell>
          <cell r="N293">
            <v>1.49000000000001</v>
          </cell>
        </row>
        <row r="294">
          <cell r="A294" t="str">
            <v>G536171174.058</v>
          </cell>
          <cell r="B294" t="str">
            <v>S308256.581259.639</v>
          </cell>
          <cell r="C294">
            <v>289</v>
          </cell>
          <cell r="D294">
            <v>11</v>
          </cell>
          <cell r="E294" t="str">
            <v>益阳市</v>
          </cell>
          <cell r="F294" t="str">
            <v>桃江县</v>
          </cell>
          <cell r="G294">
            <v>430922</v>
          </cell>
          <cell r="H294" t="str">
            <v>G536</v>
          </cell>
          <cell r="I294">
            <v>171</v>
          </cell>
          <cell r="J294">
            <v>174.058</v>
          </cell>
          <cell r="K294" t="str">
            <v>S308</v>
          </cell>
          <cell r="L294">
            <v>256.581</v>
          </cell>
          <cell r="M294">
            <v>259.639</v>
          </cell>
          <cell r="N294">
            <v>3.05799999999999</v>
          </cell>
        </row>
        <row r="295">
          <cell r="A295" t="str">
            <v>G536174.058178.642</v>
          </cell>
          <cell r="B295" t="str">
            <v>S308259.639264.223</v>
          </cell>
          <cell r="C295">
            <v>290</v>
          </cell>
          <cell r="D295">
            <v>12</v>
          </cell>
          <cell r="E295" t="str">
            <v>益阳市</v>
          </cell>
          <cell r="F295" t="str">
            <v>桃江县</v>
          </cell>
          <cell r="G295">
            <v>430922</v>
          </cell>
          <cell r="H295" t="str">
            <v>G536</v>
          </cell>
          <cell r="I295">
            <v>174.058</v>
          </cell>
          <cell r="J295">
            <v>178.642</v>
          </cell>
          <cell r="K295" t="str">
            <v>S308</v>
          </cell>
          <cell r="L295">
            <v>259.639</v>
          </cell>
          <cell r="M295">
            <v>264.223</v>
          </cell>
          <cell r="N295">
            <v>4.584</v>
          </cell>
        </row>
        <row r="296">
          <cell r="A296" t="str">
            <v>G536181.797185.8</v>
          </cell>
          <cell r="B296" t="str">
            <v>S308267.378271.381</v>
          </cell>
          <cell r="C296">
            <v>291</v>
          </cell>
          <cell r="D296">
            <v>13</v>
          </cell>
          <cell r="E296" t="str">
            <v>益阳市</v>
          </cell>
          <cell r="F296" t="str">
            <v>桃江县</v>
          </cell>
          <cell r="G296">
            <v>430922</v>
          </cell>
          <cell r="H296" t="str">
            <v>G536</v>
          </cell>
          <cell r="I296">
            <v>181.797</v>
          </cell>
          <cell r="J296">
            <v>185.8</v>
          </cell>
          <cell r="K296" t="str">
            <v>S308</v>
          </cell>
          <cell r="L296">
            <v>267.378</v>
          </cell>
          <cell r="M296">
            <v>271.381</v>
          </cell>
          <cell r="N296">
            <v>4.00300000000001</v>
          </cell>
        </row>
        <row r="297">
          <cell r="A297" t="str">
            <v>G536187.87188.362</v>
          </cell>
          <cell r="B297" t="str">
            <v>S308273.451273.943</v>
          </cell>
          <cell r="C297">
            <v>292</v>
          </cell>
          <cell r="D297">
            <v>14</v>
          </cell>
          <cell r="E297" t="str">
            <v>益阳市</v>
          </cell>
          <cell r="F297" t="str">
            <v>桃江县</v>
          </cell>
          <cell r="G297">
            <v>430922</v>
          </cell>
          <cell r="H297" t="str">
            <v>G536</v>
          </cell>
          <cell r="I297">
            <v>187.87</v>
          </cell>
          <cell r="J297">
            <v>188.362</v>
          </cell>
          <cell r="K297" t="str">
            <v>S308</v>
          </cell>
          <cell r="L297">
            <v>273.451</v>
          </cell>
          <cell r="M297">
            <v>273.943</v>
          </cell>
          <cell r="N297">
            <v>0.49199999999999</v>
          </cell>
        </row>
        <row r="298">
          <cell r="A298" t="str">
            <v>G536188.362193.59</v>
          </cell>
          <cell r="B298" t="str">
            <v>S308273.943279.171</v>
          </cell>
          <cell r="C298">
            <v>293</v>
          </cell>
          <cell r="D298">
            <v>15</v>
          </cell>
          <cell r="E298" t="str">
            <v>益阳市</v>
          </cell>
          <cell r="F298" t="str">
            <v>桃江县</v>
          </cell>
          <cell r="G298">
            <v>430922</v>
          </cell>
          <cell r="H298" t="str">
            <v>G536</v>
          </cell>
          <cell r="I298">
            <v>188.362</v>
          </cell>
          <cell r="J298">
            <v>193.59</v>
          </cell>
          <cell r="K298" t="str">
            <v>S308</v>
          </cell>
          <cell r="L298">
            <v>273.943</v>
          </cell>
          <cell r="M298">
            <v>279.171</v>
          </cell>
          <cell r="N298">
            <v>5.22800000000001</v>
          </cell>
        </row>
        <row r="299">
          <cell r="A299" t="str">
            <v>G536193.59193.6</v>
          </cell>
          <cell r="B299" t="str">
            <v>S308279.171279.181</v>
          </cell>
          <cell r="C299">
            <v>294</v>
          </cell>
          <cell r="D299">
            <v>16</v>
          </cell>
          <cell r="E299" t="str">
            <v>益阳市</v>
          </cell>
          <cell r="F299" t="str">
            <v>桃江县</v>
          </cell>
          <cell r="G299">
            <v>430922</v>
          </cell>
          <cell r="H299" t="str">
            <v>G536</v>
          </cell>
          <cell r="I299">
            <v>193.59</v>
          </cell>
          <cell r="J299">
            <v>193.6</v>
          </cell>
          <cell r="K299" t="str">
            <v>S308</v>
          </cell>
          <cell r="L299">
            <v>279.171</v>
          </cell>
          <cell r="M299">
            <v>279.181</v>
          </cell>
          <cell r="N299">
            <v>0.00999999999999091</v>
          </cell>
        </row>
        <row r="300">
          <cell r="A300" t="str">
            <v>G536259.907260.444</v>
          </cell>
          <cell r="B300" t="str">
            <v>S308347347.537</v>
          </cell>
          <cell r="C300">
            <v>295</v>
          </cell>
          <cell r="D300">
            <v>17</v>
          </cell>
          <cell r="E300" t="str">
            <v>益阳市</v>
          </cell>
          <cell r="F300" t="str">
            <v>安化县</v>
          </cell>
          <cell r="G300">
            <v>430923</v>
          </cell>
          <cell r="H300" t="str">
            <v>G536</v>
          </cell>
          <cell r="I300">
            <v>259.907</v>
          </cell>
          <cell r="J300">
            <v>260.444</v>
          </cell>
          <cell r="K300" t="str">
            <v>S308</v>
          </cell>
          <cell r="L300">
            <v>347</v>
          </cell>
          <cell r="M300">
            <v>347.537</v>
          </cell>
          <cell r="N300">
            <v>0.537000000000035</v>
          </cell>
        </row>
        <row r="301">
          <cell r="A301" t="str">
            <v>G536260.444261.144</v>
          </cell>
          <cell r="B301" t="str">
            <v>S308347.537348.237</v>
          </cell>
          <cell r="C301">
            <v>296</v>
          </cell>
          <cell r="D301">
            <v>18</v>
          </cell>
          <cell r="E301" t="str">
            <v>益阳市</v>
          </cell>
          <cell r="F301" t="str">
            <v>安化县</v>
          </cell>
          <cell r="G301">
            <v>430923</v>
          </cell>
          <cell r="H301" t="str">
            <v>G536</v>
          </cell>
          <cell r="I301">
            <v>260.444</v>
          </cell>
          <cell r="J301">
            <v>261.144</v>
          </cell>
          <cell r="K301" t="str">
            <v>S308</v>
          </cell>
          <cell r="L301">
            <v>347.537</v>
          </cell>
          <cell r="M301">
            <v>348.237</v>
          </cell>
          <cell r="N301">
            <v>0.699999999999989</v>
          </cell>
        </row>
        <row r="302">
          <cell r="A302" t="str">
            <v>G536261.144261.548</v>
          </cell>
          <cell r="B302" t="str">
            <v>S308348.237348.641</v>
          </cell>
          <cell r="C302">
            <v>297</v>
          </cell>
          <cell r="D302">
            <v>19</v>
          </cell>
          <cell r="E302" t="str">
            <v>益阳市</v>
          </cell>
          <cell r="F302" t="str">
            <v>安化县</v>
          </cell>
          <cell r="G302">
            <v>430923</v>
          </cell>
          <cell r="H302" t="str">
            <v>G536</v>
          </cell>
          <cell r="I302">
            <v>261.144</v>
          </cell>
          <cell r="J302">
            <v>261.548</v>
          </cell>
          <cell r="K302" t="str">
            <v>S308</v>
          </cell>
          <cell r="L302">
            <v>348.237</v>
          </cell>
          <cell r="M302">
            <v>348.641</v>
          </cell>
          <cell r="N302">
            <v>0.403999999999996</v>
          </cell>
        </row>
        <row r="303">
          <cell r="A303" t="str">
            <v>G536261.548262</v>
          </cell>
          <cell r="B303" t="str">
            <v>S308348.641349.093</v>
          </cell>
          <cell r="C303">
            <v>298</v>
          </cell>
          <cell r="D303">
            <v>20</v>
          </cell>
          <cell r="E303" t="str">
            <v>益阳市</v>
          </cell>
          <cell r="F303" t="str">
            <v>安化县</v>
          </cell>
          <cell r="G303">
            <v>430923</v>
          </cell>
          <cell r="H303" t="str">
            <v>G536</v>
          </cell>
          <cell r="I303">
            <v>261.548</v>
          </cell>
          <cell r="J303">
            <v>262</v>
          </cell>
          <cell r="K303" t="str">
            <v>S308</v>
          </cell>
          <cell r="L303">
            <v>348.641</v>
          </cell>
          <cell r="M303">
            <v>349.093</v>
          </cell>
          <cell r="N303">
            <v>0.451999999999998</v>
          </cell>
        </row>
        <row r="304">
          <cell r="A304" t="str">
            <v>G536262262.304</v>
          </cell>
          <cell r="B304" t="str">
            <v>S308349.093349.397</v>
          </cell>
          <cell r="C304">
            <v>299</v>
          </cell>
          <cell r="D304">
            <v>21</v>
          </cell>
          <cell r="E304" t="str">
            <v>益阳市</v>
          </cell>
          <cell r="F304" t="str">
            <v>安化县</v>
          </cell>
          <cell r="G304">
            <v>430923</v>
          </cell>
          <cell r="H304" t="str">
            <v>G536</v>
          </cell>
          <cell r="I304">
            <v>262</v>
          </cell>
          <cell r="J304">
            <v>262.304</v>
          </cell>
          <cell r="K304" t="str">
            <v>S308</v>
          </cell>
          <cell r="L304">
            <v>349.093</v>
          </cell>
          <cell r="M304">
            <v>349.397</v>
          </cell>
          <cell r="N304">
            <v>0.303999999999974</v>
          </cell>
        </row>
        <row r="305">
          <cell r="A305" t="str">
            <v>G536262.304265.907</v>
          </cell>
          <cell r="B305" t="str">
            <v>S308349.397353</v>
          </cell>
          <cell r="C305">
            <v>300</v>
          </cell>
          <cell r="D305">
            <v>22</v>
          </cell>
          <cell r="E305" t="str">
            <v>益阳市</v>
          </cell>
          <cell r="F305" t="str">
            <v>安化县</v>
          </cell>
          <cell r="G305">
            <v>430923</v>
          </cell>
          <cell r="H305" t="str">
            <v>G536</v>
          </cell>
          <cell r="I305">
            <v>262.304</v>
          </cell>
          <cell r="J305">
            <v>265.907</v>
          </cell>
          <cell r="K305" t="str">
            <v>S308</v>
          </cell>
          <cell r="L305">
            <v>349.397</v>
          </cell>
          <cell r="M305">
            <v>353</v>
          </cell>
          <cell r="N305">
            <v>3.60300000000001</v>
          </cell>
        </row>
        <row r="306">
          <cell r="A306" t="str">
            <v>G536275.903276.031</v>
          </cell>
          <cell r="B306" t="str">
            <v>S308363.109363.237</v>
          </cell>
          <cell r="C306">
            <v>301</v>
          </cell>
          <cell r="D306">
            <v>23</v>
          </cell>
          <cell r="E306" t="str">
            <v>益阳市</v>
          </cell>
          <cell r="F306" t="str">
            <v>安化县</v>
          </cell>
          <cell r="G306">
            <v>430923</v>
          </cell>
          <cell r="H306" t="str">
            <v>G536</v>
          </cell>
          <cell r="I306">
            <v>275.903</v>
          </cell>
          <cell r="J306">
            <v>276.031</v>
          </cell>
          <cell r="K306" t="str">
            <v>S308</v>
          </cell>
          <cell r="L306">
            <v>363.109</v>
          </cell>
          <cell r="M306">
            <v>363.237</v>
          </cell>
          <cell r="N306">
            <v>0.127999999999986</v>
          </cell>
        </row>
        <row r="307">
          <cell r="A307" t="str">
            <v>S22124.66726.2</v>
          </cell>
          <cell r="B307" t="str">
            <v>S22124.66726.2</v>
          </cell>
          <cell r="C307">
            <v>302</v>
          </cell>
          <cell r="D307">
            <v>24</v>
          </cell>
          <cell r="E307" t="str">
            <v>益阳市</v>
          </cell>
          <cell r="F307" t="str">
            <v>资阳区</v>
          </cell>
          <cell r="G307">
            <v>430902</v>
          </cell>
          <cell r="H307" t="str">
            <v>S221</v>
          </cell>
          <cell r="I307">
            <v>24.667</v>
          </cell>
          <cell r="J307">
            <v>26.2</v>
          </cell>
          <cell r="K307" t="str">
            <v>S221</v>
          </cell>
          <cell r="L307">
            <v>24.667</v>
          </cell>
          <cell r="M307">
            <v>26.2</v>
          </cell>
          <cell r="N307">
            <v>1.533</v>
          </cell>
        </row>
        <row r="308">
          <cell r="A308" t="str">
            <v>S223195195.098</v>
          </cell>
          <cell r="B308" t="str">
            <v>S2061.0791.177</v>
          </cell>
          <cell r="C308">
            <v>303</v>
          </cell>
          <cell r="D308">
            <v>25</v>
          </cell>
          <cell r="E308" t="str">
            <v>益阳市</v>
          </cell>
          <cell r="F308" t="str">
            <v>桃江县</v>
          </cell>
          <cell r="G308">
            <v>430922</v>
          </cell>
          <cell r="H308" t="str">
            <v>S223</v>
          </cell>
          <cell r="I308">
            <v>195</v>
          </cell>
          <cell r="J308">
            <v>195.098</v>
          </cell>
          <cell r="K308" t="str">
            <v>S206</v>
          </cell>
          <cell r="L308">
            <v>1.079</v>
          </cell>
          <cell r="M308">
            <v>1.177</v>
          </cell>
          <cell r="N308">
            <v>0.0980000000000132</v>
          </cell>
        </row>
        <row r="309">
          <cell r="A309" t="str">
            <v>S223195.098195.732</v>
          </cell>
          <cell r="B309" t="str">
            <v>S2061.1771.811</v>
          </cell>
          <cell r="C309">
            <v>304</v>
          </cell>
          <cell r="D309">
            <v>26</v>
          </cell>
          <cell r="E309" t="str">
            <v>益阳市</v>
          </cell>
          <cell r="F309" t="str">
            <v>桃江县</v>
          </cell>
          <cell r="G309">
            <v>430922</v>
          </cell>
          <cell r="H309" t="str">
            <v>S223</v>
          </cell>
          <cell r="I309">
            <v>195.098</v>
          </cell>
          <cell r="J309">
            <v>195.732</v>
          </cell>
          <cell r="K309" t="str">
            <v>S206</v>
          </cell>
          <cell r="L309">
            <v>1.177</v>
          </cell>
          <cell r="M309">
            <v>1.811</v>
          </cell>
          <cell r="N309">
            <v>0.633999999999986</v>
          </cell>
        </row>
        <row r="310">
          <cell r="A310" t="str">
            <v>S223204205.464</v>
          </cell>
          <cell r="B310" t="str">
            <v>S20610.07911.543</v>
          </cell>
          <cell r="C310">
            <v>305</v>
          </cell>
          <cell r="D310">
            <v>27</v>
          </cell>
          <cell r="E310" t="str">
            <v>益阳市</v>
          </cell>
          <cell r="F310" t="str">
            <v>桃江县</v>
          </cell>
          <cell r="G310">
            <v>430922</v>
          </cell>
          <cell r="H310" t="str">
            <v>S223</v>
          </cell>
          <cell r="I310">
            <v>204</v>
          </cell>
          <cell r="J310">
            <v>205.464</v>
          </cell>
          <cell r="K310" t="str">
            <v>S206</v>
          </cell>
          <cell r="L310">
            <v>10.079</v>
          </cell>
          <cell r="M310">
            <v>11.543</v>
          </cell>
          <cell r="N310">
            <v>1.464</v>
          </cell>
        </row>
        <row r="311">
          <cell r="A311" t="str">
            <v>S319169.421182.991</v>
          </cell>
          <cell r="B311" t="str">
            <v>S319169.421182.991</v>
          </cell>
          <cell r="C311">
            <v>306</v>
          </cell>
          <cell r="D311">
            <v>28</v>
          </cell>
          <cell r="E311" t="str">
            <v>益阳市</v>
          </cell>
          <cell r="F311" t="str">
            <v>资阳区</v>
          </cell>
          <cell r="G311">
            <v>430902</v>
          </cell>
          <cell r="H311" t="str">
            <v>S319</v>
          </cell>
          <cell r="I311">
            <v>169.421</v>
          </cell>
          <cell r="J311">
            <v>182.991</v>
          </cell>
          <cell r="K311" t="str">
            <v>S319</v>
          </cell>
          <cell r="L311">
            <v>169.421</v>
          </cell>
          <cell r="M311">
            <v>182.991</v>
          </cell>
          <cell r="N311">
            <v>13.57</v>
          </cell>
        </row>
        <row r="312">
          <cell r="A312" t="str">
            <v>S319182.991188.018</v>
          </cell>
          <cell r="B312" t="str">
            <v>S319182.991188.018</v>
          </cell>
          <cell r="C312">
            <v>307</v>
          </cell>
          <cell r="D312">
            <v>29</v>
          </cell>
          <cell r="E312" t="str">
            <v>益阳市</v>
          </cell>
          <cell r="F312" t="str">
            <v>资阳区</v>
          </cell>
          <cell r="G312">
            <v>430902</v>
          </cell>
          <cell r="H312" t="str">
            <v>S319</v>
          </cell>
          <cell r="I312">
            <v>182.991</v>
          </cell>
          <cell r="J312">
            <v>188.018</v>
          </cell>
          <cell r="K312" t="str">
            <v>S319</v>
          </cell>
          <cell r="L312">
            <v>182.991</v>
          </cell>
          <cell r="M312">
            <v>188.018</v>
          </cell>
          <cell r="N312">
            <v>5.02699999999999</v>
          </cell>
        </row>
        <row r="313">
          <cell r="A313" t="str">
            <v>S319245.332247.726</v>
          </cell>
          <cell r="B313" t="str">
            <v>S319245.332247.726</v>
          </cell>
          <cell r="C313">
            <v>308</v>
          </cell>
          <cell r="D313">
            <v>30</v>
          </cell>
          <cell r="E313" t="str">
            <v>益阳市</v>
          </cell>
          <cell r="F313" t="str">
            <v>桃江县</v>
          </cell>
          <cell r="G313">
            <v>430922</v>
          </cell>
          <cell r="H313" t="str">
            <v>S319</v>
          </cell>
          <cell r="I313">
            <v>245.332</v>
          </cell>
          <cell r="J313">
            <v>247.726</v>
          </cell>
          <cell r="K313" t="str">
            <v>S319</v>
          </cell>
          <cell r="L313">
            <v>245.332</v>
          </cell>
          <cell r="M313">
            <v>247.726</v>
          </cell>
          <cell r="N313">
            <v>2.39400000000001</v>
          </cell>
        </row>
        <row r="314">
          <cell r="A314" t="str">
            <v>S319317.851320</v>
          </cell>
          <cell r="B314" t="str">
            <v>X03939.55341.702</v>
          </cell>
          <cell r="C314">
            <v>309</v>
          </cell>
          <cell r="D314">
            <v>31</v>
          </cell>
          <cell r="E314" t="str">
            <v>益阳市</v>
          </cell>
          <cell r="F314" t="str">
            <v>安化县</v>
          </cell>
          <cell r="G314">
            <v>430923</v>
          </cell>
          <cell r="H314" t="str">
            <v>S319</v>
          </cell>
          <cell r="I314">
            <v>317.851</v>
          </cell>
          <cell r="J314">
            <v>320</v>
          </cell>
          <cell r="K314" t="str">
            <v>X039</v>
          </cell>
          <cell r="L314">
            <v>39.553</v>
          </cell>
          <cell r="M314">
            <v>41.702</v>
          </cell>
          <cell r="N314">
            <v>2.149</v>
          </cell>
        </row>
        <row r="315">
          <cell r="A315" t="str">
            <v/>
          </cell>
          <cell r="B315" t="str">
            <v/>
          </cell>
          <cell r="C315">
            <v>310</v>
          </cell>
          <cell r="D315" t="str">
            <v>十</v>
          </cell>
          <cell r="E315" t="str">
            <v>郴州市汇总</v>
          </cell>
        </row>
        <row r="315">
          <cell r="N315">
            <v>49.4740000000001</v>
          </cell>
        </row>
        <row r="316">
          <cell r="A316" t="str">
            <v/>
          </cell>
          <cell r="B316" t="str">
            <v/>
          </cell>
          <cell r="C316">
            <v>311</v>
          </cell>
          <cell r="D316" t="str">
            <v>（一）</v>
          </cell>
          <cell r="E316" t="str">
            <v>大修小计</v>
          </cell>
        </row>
        <row r="316">
          <cell r="N316">
            <v>28.8230000000001</v>
          </cell>
        </row>
        <row r="317">
          <cell r="A317" t="str">
            <v>G2402039.7772042</v>
          </cell>
          <cell r="B317" t="str">
            <v>S21296.63198.854</v>
          </cell>
          <cell r="C317">
            <v>312</v>
          </cell>
          <cell r="D317">
            <v>1</v>
          </cell>
          <cell r="E317" t="str">
            <v>郴州市</v>
          </cell>
          <cell r="F317" t="str">
            <v>永兴县</v>
          </cell>
          <cell r="G317">
            <v>431023</v>
          </cell>
          <cell r="H317" t="str">
            <v>G240</v>
          </cell>
          <cell r="I317">
            <v>2039.777</v>
          </cell>
          <cell r="J317">
            <v>2042</v>
          </cell>
          <cell r="K317" t="str">
            <v>S212</v>
          </cell>
          <cell r="L317">
            <v>96.631</v>
          </cell>
          <cell r="M317">
            <v>98.854</v>
          </cell>
          <cell r="N317">
            <v>2.22299999999996</v>
          </cell>
        </row>
        <row r="318">
          <cell r="A318" t="str">
            <v>G24020432045.583</v>
          </cell>
          <cell r="B318" t="str">
            <v>S21299.854102.437</v>
          </cell>
          <cell r="C318">
            <v>313</v>
          </cell>
          <cell r="D318">
            <v>2</v>
          </cell>
          <cell r="E318" t="str">
            <v>郴州市</v>
          </cell>
          <cell r="F318" t="str">
            <v>永兴县</v>
          </cell>
          <cell r="G318">
            <v>431023</v>
          </cell>
          <cell r="H318" t="str">
            <v>G240</v>
          </cell>
          <cell r="I318">
            <v>2043</v>
          </cell>
          <cell r="J318">
            <v>2045.583</v>
          </cell>
          <cell r="K318" t="str">
            <v>S212</v>
          </cell>
          <cell r="L318">
            <v>99.854</v>
          </cell>
          <cell r="M318">
            <v>102.437</v>
          </cell>
          <cell r="N318">
            <v>2.58300000000008</v>
          </cell>
        </row>
        <row r="319">
          <cell r="A319" t="str">
            <v>G32211631164</v>
          </cell>
          <cell r="B319" t="str">
            <v>S32079.46880.468</v>
          </cell>
          <cell r="C319">
            <v>314</v>
          </cell>
          <cell r="D319">
            <v>3</v>
          </cell>
          <cell r="E319" t="str">
            <v>郴州市</v>
          </cell>
          <cell r="F319" t="str">
            <v>安仁县</v>
          </cell>
          <cell r="G319">
            <v>431028</v>
          </cell>
          <cell r="H319" t="str">
            <v>G322</v>
          </cell>
          <cell r="I319">
            <v>1163</v>
          </cell>
          <cell r="J319">
            <v>1164</v>
          </cell>
          <cell r="K319" t="str">
            <v>S320</v>
          </cell>
          <cell r="L319">
            <v>79.468</v>
          </cell>
          <cell r="M319">
            <v>80.468</v>
          </cell>
          <cell r="N319">
            <v>1</v>
          </cell>
        </row>
        <row r="320">
          <cell r="A320" t="str">
            <v>G35610351038</v>
          </cell>
          <cell r="B320" t="str">
            <v>S32087.38390.383</v>
          </cell>
          <cell r="C320">
            <v>315</v>
          </cell>
          <cell r="D320">
            <v>4</v>
          </cell>
          <cell r="E320" t="str">
            <v>郴州市</v>
          </cell>
          <cell r="F320" t="str">
            <v>安仁县</v>
          </cell>
          <cell r="G320">
            <v>431028</v>
          </cell>
          <cell r="H320" t="str">
            <v>G356</v>
          </cell>
          <cell r="I320">
            <v>1035</v>
          </cell>
          <cell r="J320">
            <v>1038</v>
          </cell>
          <cell r="K320" t="str">
            <v>S320</v>
          </cell>
          <cell r="L320">
            <v>87.383</v>
          </cell>
          <cell r="M320">
            <v>90.383</v>
          </cell>
          <cell r="N320">
            <v>3</v>
          </cell>
        </row>
        <row r="321">
          <cell r="A321" t="str">
            <v>G35710001001</v>
          </cell>
          <cell r="B321" t="str">
            <v>S322208.947209.947</v>
          </cell>
          <cell r="C321">
            <v>316</v>
          </cell>
          <cell r="D321">
            <v>5</v>
          </cell>
          <cell r="E321" t="str">
            <v>郴州市</v>
          </cell>
          <cell r="F321" t="str">
            <v>桂阳县</v>
          </cell>
          <cell r="G321">
            <v>431021</v>
          </cell>
          <cell r="H321" t="str">
            <v>G357</v>
          </cell>
          <cell r="I321">
            <v>1000</v>
          </cell>
          <cell r="J321">
            <v>1001</v>
          </cell>
          <cell r="K321" t="str">
            <v>S322</v>
          </cell>
          <cell r="L321">
            <v>208.947</v>
          </cell>
          <cell r="M321">
            <v>209.947</v>
          </cell>
          <cell r="N321">
            <v>1</v>
          </cell>
        </row>
        <row r="322">
          <cell r="A322" t="str">
            <v>G35710121013</v>
          </cell>
          <cell r="B322" t="str">
            <v>S322220.947221.947</v>
          </cell>
          <cell r="C322">
            <v>317</v>
          </cell>
          <cell r="D322">
            <v>6</v>
          </cell>
          <cell r="E322" t="str">
            <v>郴州市</v>
          </cell>
          <cell r="F322" t="str">
            <v>桂阳县</v>
          </cell>
          <cell r="G322">
            <v>431021</v>
          </cell>
          <cell r="H322" t="str">
            <v>G357</v>
          </cell>
          <cell r="I322">
            <v>1012</v>
          </cell>
          <cell r="J322">
            <v>1013</v>
          </cell>
          <cell r="K322" t="str">
            <v>S322</v>
          </cell>
          <cell r="L322">
            <v>220.947</v>
          </cell>
          <cell r="M322">
            <v>221.947</v>
          </cell>
          <cell r="N322">
            <v>1</v>
          </cell>
        </row>
        <row r="323">
          <cell r="A323" t="str">
            <v>G3571016.3171030</v>
          </cell>
          <cell r="B323" t="str">
            <v>S322225.9239.583</v>
          </cell>
          <cell r="C323">
            <v>318</v>
          </cell>
          <cell r="D323">
            <v>7</v>
          </cell>
          <cell r="E323" t="str">
            <v>郴州市</v>
          </cell>
          <cell r="F323" t="str">
            <v>嘉禾县</v>
          </cell>
          <cell r="G323">
            <v>431024</v>
          </cell>
          <cell r="H323" t="str">
            <v>G357</v>
          </cell>
          <cell r="I323">
            <v>1016.317</v>
          </cell>
          <cell r="J323">
            <v>1030</v>
          </cell>
          <cell r="K323" t="str">
            <v>S322</v>
          </cell>
          <cell r="L323">
            <v>225.9</v>
          </cell>
          <cell r="M323">
            <v>239.583</v>
          </cell>
          <cell r="N323">
            <v>13.683</v>
          </cell>
        </row>
        <row r="324">
          <cell r="A324" t="str">
            <v>G35710391040.701</v>
          </cell>
          <cell r="B324" t="str">
            <v>S322248.523250.224</v>
          </cell>
          <cell r="C324">
            <v>319</v>
          </cell>
          <cell r="D324">
            <v>8</v>
          </cell>
          <cell r="E324" t="str">
            <v>郴州市</v>
          </cell>
          <cell r="F324" t="str">
            <v>嘉禾县</v>
          </cell>
          <cell r="G324">
            <v>431024</v>
          </cell>
          <cell r="H324" t="str">
            <v>G357</v>
          </cell>
          <cell r="I324">
            <v>1039</v>
          </cell>
          <cell r="J324">
            <v>1040.701</v>
          </cell>
          <cell r="K324" t="str">
            <v>S322</v>
          </cell>
          <cell r="L324">
            <v>248.523</v>
          </cell>
          <cell r="M324">
            <v>250.224</v>
          </cell>
          <cell r="N324">
            <v>1.70100000000002</v>
          </cell>
        </row>
        <row r="325">
          <cell r="A325" t="str">
            <v>G3571040.7011041.113</v>
          </cell>
          <cell r="B325" t="str">
            <v>S322250.224250.636</v>
          </cell>
          <cell r="C325">
            <v>320</v>
          </cell>
          <cell r="D325">
            <v>9</v>
          </cell>
          <cell r="E325" t="str">
            <v>郴州市</v>
          </cell>
          <cell r="F325" t="str">
            <v>嘉禾县</v>
          </cell>
          <cell r="G325">
            <v>431024</v>
          </cell>
          <cell r="H325" t="str">
            <v>G357</v>
          </cell>
          <cell r="I325">
            <v>1040.701</v>
          </cell>
          <cell r="J325">
            <v>1041.113</v>
          </cell>
          <cell r="K325" t="str">
            <v>S322</v>
          </cell>
          <cell r="L325">
            <v>250.224</v>
          </cell>
          <cell r="M325">
            <v>250.636</v>
          </cell>
          <cell r="N325">
            <v>0.412000000000035</v>
          </cell>
        </row>
        <row r="326">
          <cell r="A326" t="str">
            <v>S219388.251389</v>
          </cell>
          <cell r="B326" t="str">
            <v>S324259.836260.585</v>
          </cell>
          <cell r="C326">
            <v>321</v>
          </cell>
          <cell r="D326">
            <v>10</v>
          </cell>
          <cell r="E326" t="str">
            <v>郴州市</v>
          </cell>
          <cell r="F326" t="str">
            <v>嘉禾县</v>
          </cell>
          <cell r="G326">
            <v>431024</v>
          </cell>
          <cell r="H326" t="str">
            <v>S219</v>
          </cell>
          <cell r="I326">
            <v>388.251</v>
          </cell>
          <cell r="J326">
            <v>389</v>
          </cell>
          <cell r="K326" t="str">
            <v>S324</v>
          </cell>
          <cell r="L326">
            <v>259.836</v>
          </cell>
          <cell r="M326">
            <v>260.585</v>
          </cell>
          <cell r="N326">
            <v>0.749000000000024</v>
          </cell>
        </row>
        <row r="327">
          <cell r="A327" t="str">
            <v>S219397398.275</v>
          </cell>
          <cell r="B327" t="str">
            <v>S324256.543257.818</v>
          </cell>
          <cell r="C327">
            <v>322</v>
          </cell>
          <cell r="D327">
            <v>11</v>
          </cell>
          <cell r="E327" t="str">
            <v>郴州市</v>
          </cell>
          <cell r="F327" t="str">
            <v>嘉禾县</v>
          </cell>
          <cell r="G327">
            <v>431024</v>
          </cell>
          <cell r="H327" t="str">
            <v>S219</v>
          </cell>
          <cell r="I327">
            <v>397</v>
          </cell>
          <cell r="J327">
            <v>398.275</v>
          </cell>
          <cell r="K327" t="str">
            <v>S324</v>
          </cell>
          <cell r="L327">
            <v>256.543</v>
          </cell>
          <cell r="M327">
            <v>257.818</v>
          </cell>
          <cell r="N327">
            <v>1.27499999999998</v>
          </cell>
        </row>
        <row r="328">
          <cell r="A328" t="str">
            <v>S219398.275398.472</v>
          </cell>
          <cell r="B328" t="str">
            <v>S324257.818258.015</v>
          </cell>
          <cell r="C328">
            <v>323</v>
          </cell>
          <cell r="D328">
            <v>12</v>
          </cell>
          <cell r="E328" t="str">
            <v>郴州市</v>
          </cell>
          <cell r="F328" t="str">
            <v>嘉禾县</v>
          </cell>
          <cell r="G328">
            <v>431024</v>
          </cell>
          <cell r="H328" t="str">
            <v>S219</v>
          </cell>
          <cell r="I328">
            <v>398.275</v>
          </cell>
          <cell r="J328">
            <v>398.472</v>
          </cell>
          <cell r="K328" t="str">
            <v>S324</v>
          </cell>
          <cell r="L328">
            <v>257.818</v>
          </cell>
          <cell r="M328">
            <v>258.015</v>
          </cell>
          <cell r="N328">
            <v>0.197000000000003</v>
          </cell>
        </row>
        <row r="329">
          <cell r="A329" t="str">
            <v/>
          </cell>
          <cell r="B329" t="str">
            <v/>
          </cell>
          <cell r="C329">
            <v>324</v>
          </cell>
          <cell r="D329" t="str">
            <v>（二）</v>
          </cell>
          <cell r="E329" t="str">
            <v>中修小计</v>
          </cell>
        </row>
        <row r="329">
          <cell r="N329">
            <v>20.651</v>
          </cell>
        </row>
        <row r="330">
          <cell r="A330" t="str">
            <v>G1062003.6682005</v>
          </cell>
          <cell r="B330" t="str">
            <v>G1062033.5692034.901</v>
          </cell>
          <cell r="C330">
            <v>325</v>
          </cell>
          <cell r="D330">
            <v>1</v>
          </cell>
          <cell r="E330" t="str">
            <v>郴州市</v>
          </cell>
          <cell r="F330" t="str">
            <v>桂东县</v>
          </cell>
          <cell r="G330">
            <v>431027</v>
          </cell>
          <cell r="H330" t="str">
            <v>G106</v>
          </cell>
          <cell r="I330">
            <v>2003.668</v>
          </cell>
          <cell r="J330">
            <v>2005</v>
          </cell>
          <cell r="K330" t="str">
            <v>G106</v>
          </cell>
          <cell r="L330">
            <v>2033.569</v>
          </cell>
          <cell r="M330">
            <v>2034.901</v>
          </cell>
          <cell r="N330">
            <v>1.33200000000011</v>
          </cell>
        </row>
        <row r="331">
          <cell r="A331" t="str">
            <v>G24019871990</v>
          </cell>
          <cell r="B331" t="str">
            <v>S21243.38846.388</v>
          </cell>
          <cell r="C331">
            <v>326</v>
          </cell>
          <cell r="D331">
            <v>2</v>
          </cell>
          <cell r="E331" t="str">
            <v>郴州市</v>
          </cell>
          <cell r="F331" t="str">
            <v>安仁县</v>
          </cell>
          <cell r="G331">
            <v>431028</v>
          </cell>
          <cell r="H331" t="str">
            <v>G240</v>
          </cell>
          <cell r="I331">
            <v>1987</v>
          </cell>
          <cell r="J331">
            <v>1990</v>
          </cell>
          <cell r="K331" t="str">
            <v>S212</v>
          </cell>
          <cell r="L331">
            <v>43.388</v>
          </cell>
          <cell r="M331">
            <v>46.388</v>
          </cell>
          <cell r="N331">
            <v>3</v>
          </cell>
        </row>
        <row r="332">
          <cell r="A332" t="str">
            <v>G24019951996</v>
          </cell>
          <cell r="B332" t="str">
            <v>S21250.38851.388</v>
          </cell>
          <cell r="C332">
            <v>327</v>
          </cell>
          <cell r="D332">
            <v>3</v>
          </cell>
          <cell r="E332" t="str">
            <v>郴州市</v>
          </cell>
          <cell r="F332" t="str">
            <v>安仁县</v>
          </cell>
          <cell r="G332">
            <v>431028</v>
          </cell>
          <cell r="H332" t="str">
            <v>G240</v>
          </cell>
          <cell r="I332">
            <v>1995</v>
          </cell>
          <cell r="J332">
            <v>1996</v>
          </cell>
          <cell r="K332" t="str">
            <v>S212</v>
          </cell>
          <cell r="L332">
            <v>50.388</v>
          </cell>
          <cell r="M332">
            <v>51.388</v>
          </cell>
          <cell r="N332">
            <v>1</v>
          </cell>
        </row>
        <row r="333">
          <cell r="A333" t="str">
            <v>G357996996.834</v>
          </cell>
          <cell r="B333" t="str">
            <v>S322204.947205.781</v>
          </cell>
          <cell r="C333">
            <v>328</v>
          </cell>
          <cell r="D333">
            <v>4</v>
          </cell>
          <cell r="E333" t="str">
            <v>郴州市</v>
          </cell>
          <cell r="F333" t="str">
            <v>桂阳县</v>
          </cell>
          <cell r="G333">
            <v>431021</v>
          </cell>
          <cell r="H333" t="str">
            <v>G357</v>
          </cell>
          <cell r="I333">
            <v>996</v>
          </cell>
          <cell r="J333">
            <v>996.834</v>
          </cell>
          <cell r="K333" t="str">
            <v>S322</v>
          </cell>
          <cell r="L333">
            <v>204.947</v>
          </cell>
          <cell r="M333">
            <v>205.781</v>
          </cell>
          <cell r="N333">
            <v>0.833999999999946</v>
          </cell>
        </row>
        <row r="334">
          <cell r="A334" t="str">
            <v>G535358.5361</v>
          </cell>
          <cell r="B334" t="str">
            <v>S324126.977129.477</v>
          </cell>
          <cell r="C334">
            <v>329</v>
          </cell>
          <cell r="D334">
            <v>5</v>
          </cell>
          <cell r="E334" t="str">
            <v>郴州市</v>
          </cell>
          <cell r="F334" t="str">
            <v>宜章县</v>
          </cell>
          <cell r="G334">
            <v>431022</v>
          </cell>
          <cell r="H334" t="str">
            <v>G535</v>
          </cell>
          <cell r="I334">
            <v>358.5</v>
          </cell>
          <cell r="J334">
            <v>361</v>
          </cell>
          <cell r="K334" t="str">
            <v>S324</v>
          </cell>
          <cell r="L334">
            <v>126.977</v>
          </cell>
          <cell r="M334">
            <v>129.477</v>
          </cell>
          <cell r="N334">
            <v>2.5</v>
          </cell>
        </row>
        <row r="335">
          <cell r="A335" t="str">
            <v>G535382.1383.8</v>
          </cell>
          <cell r="B335" t="str">
            <v>G535382.1383.8</v>
          </cell>
          <cell r="C335">
            <v>330</v>
          </cell>
          <cell r="D335">
            <v>6</v>
          </cell>
          <cell r="E335" t="str">
            <v>郴州市</v>
          </cell>
          <cell r="F335" t="str">
            <v>宜章县</v>
          </cell>
          <cell r="G335">
            <v>431022</v>
          </cell>
          <cell r="H335" t="str">
            <v>G535</v>
          </cell>
          <cell r="I335">
            <v>382.1</v>
          </cell>
          <cell r="J335">
            <v>383.8</v>
          </cell>
          <cell r="K335" t="str">
            <v>G535</v>
          </cell>
          <cell r="L335">
            <v>382.1</v>
          </cell>
          <cell r="M335">
            <v>383.8</v>
          </cell>
          <cell r="N335">
            <v>1.69999999999999</v>
          </cell>
        </row>
        <row r="336">
          <cell r="A336" t="str">
            <v>S2154142</v>
          </cell>
          <cell r="B336" t="str">
            <v>X05522.37923.379</v>
          </cell>
          <cell r="C336">
            <v>331</v>
          </cell>
          <cell r="D336">
            <v>7</v>
          </cell>
          <cell r="E336" t="str">
            <v>郴州市</v>
          </cell>
          <cell r="F336" t="str">
            <v>桂阳县</v>
          </cell>
          <cell r="G336">
            <v>431021</v>
          </cell>
          <cell r="H336" t="str">
            <v>S215</v>
          </cell>
          <cell r="I336">
            <v>41</v>
          </cell>
          <cell r="J336">
            <v>42</v>
          </cell>
          <cell r="K336" t="str">
            <v>X055</v>
          </cell>
          <cell r="L336">
            <v>22.379</v>
          </cell>
          <cell r="M336">
            <v>23.379</v>
          </cell>
          <cell r="N336">
            <v>1</v>
          </cell>
        </row>
        <row r="337">
          <cell r="A337" t="str">
            <v>S2156162.454</v>
          </cell>
          <cell r="B337" t="str">
            <v>X05542.37843.832</v>
          </cell>
          <cell r="C337">
            <v>332</v>
          </cell>
          <cell r="D337">
            <v>8</v>
          </cell>
          <cell r="E337" t="str">
            <v>郴州市</v>
          </cell>
          <cell r="F337" t="str">
            <v>桂阳县</v>
          </cell>
          <cell r="G337">
            <v>431021</v>
          </cell>
          <cell r="H337" t="str">
            <v>S215</v>
          </cell>
          <cell r="I337">
            <v>61</v>
          </cell>
          <cell r="J337">
            <v>62.454</v>
          </cell>
          <cell r="K337" t="str">
            <v>X055</v>
          </cell>
          <cell r="L337">
            <v>42.378</v>
          </cell>
          <cell r="M337">
            <v>43.832</v>
          </cell>
          <cell r="N337">
            <v>1.454</v>
          </cell>
        </row>
        <row r="338">
          <cell r="A338" t="str">
            <v>S21579.02279.733</v>
          </cell>
          <cell r="B338" t="str">
            <v>S214188.227188.938</v>
          </cell>
          <cell r="C338">
            <v>333</v>
          </cell>
          <cell r="D338">
            <v>9</v>
          </cell>
          <cell r="E338" t="str">
            <v>郴州市</v>
          </cell>
          <cell r="F338" t="str">
            <v>桂阳县</v>
          </cell>
          <cell r="G338">
            <v>431021</v>
          </cell>
          <cell r="H338" t="str">
            <v>S215</v>
          </cell>
          <cell r="I338">
            <v>79.022</v>
          </cell>
          <cell r="J338">
            <v>79.733</v>
          </cell>
          <cell r="K338" t="str">
            <v>S214</v>
          </cell>
          <cell r="L338">
            <v>188.227</v>
          </cell>
          <cell r="M338">
            <v>188.938</v>
          </cell>
          <cell r="N338">
            <v>0.710999999999999</v>
          </cell>
        </row>
        <row r="339">
          <cell r="A339" t="str">
            <v>S3446.8357.835</v>
          </cell>
          <cell r="B339" t="str">
            <v>S3446.8357.835</v>
          </cell>
          <cell r="C339">
            <v>334</v>
          </cell>
          <cell r="D339">
            <v>10</v>
          </cell>
          <cell r="E339" t="str">
            <v>郴州市</v>
          </cell>
          <cell r="F339" t="str">
            <v>桂东县</v>
          </cell>
          <cell r="G339">
            <v>431027</v>
          </cell>
          <cell r="H339" t="str">
            <v>S344</v>
          </cell>
          <cell r="I339">
            <v>6.835</v>
          </cell>
          <cell r="J339">
            <v>7.835</v>
          </cell>
          <cell r="K339" t="str">
            <v>S344</v>
          </cell>
          <cell r="L339">
            <v>6.835</v>
          </cell>
          <cell r="M339">
            <v>7.835</v>
          </cell>
          <cell r="N339">
            <v>1</v>
          </cell>
        </row>
        <row r="340">
          <cell r="A340" t="str">
            <v>S34418.1820.105</v>
          </cell>
          <cell r="B340" t="str">
            <v>S32218.1820.105</v>
          </cell>
          <cell r="C340">
            <v>335</v>
          </cell>
          <cell r="D340">
            <v>11</v>
          </cell>
          <cell r="E340" t="str">
            <v>郴州市</v>
          </cell>
          <cell r="F340" t="str">
            <v>桂东县</v>
          </cell>
          <cell r="G340">
            <v>431027</v>
          </cell>
          <cell r="H340" t="str">
            <v>S344</v>
          </cell>
          <cell r="I340">
            <v>18.18</v>
          </cell>
          <cell r="J340">
            <v>20.105</v>
          </cell>
          <cell r="K340" t="str">
            <v>S322</v>
          </cell>
          <cell r="L340">
            <v>18.18</v>
          </cell>
          <cell r="M340">
            <v>20.105</v>
          </cell>
          <cell r="N340">
            <v>1.925</v>
          </cell>
        </row>
        <row r="341">
          <cell r="A341" t="str">
            <v>S34421.21522.37</v>
          </cell>
          <cell r="B341" t="str">
            <v>S32221.21522.37</v>
          </cell>
          <cell r="C341">
            <v>336</v>
          </cell>
          <cell r="D341">
            <v>12</v>
          </cell>
          <cell r="E341" t="str">
            <v>郴州市</v>
          </cell>
          <cell r="F341" t="str">
            <v>桂东县</v>
          </cell>
          <cell r="G341">
            <v>431027</v>
          </cell>
          <cell r="H341" t="str">
            <v>S344</v>
          </cell>
          <cell r="I341">
            <v>21.215</v>
          </cell>
          <cell r="J341">
            <v>22.37</v>
          </cell>
          <cell r="K341" t="str">
            <v>S322</v>
          </cell>
          <cell r="L341">
            <v>21.215</v>
          </cell>
          <cell r="M341">
            <v>22.37</v>
          </cell>
          <cell r="N341">
            <v>1.155</v>
          </cell>
        </row>
        <row r="342">
          <cell r="A342" t="str">
            <v>S34667.9670</v>
          </cell>
          <cell r="B342" t="str">
            <v>S34667.9670</v>
          </cell>
          <cell r="C342">
            <v>337</v>
          </cell>
          <cell r="D342">
            <v>13</v>
          </cell>
          <cell r="E342" t="str">
            <v>郴州市</v>
          </cell>
          <cell r="F342" t="str">
            <v>宜章县</v>
          </cell>
          <cell r="G342">
            <v>431022</v>
          </cell>
          <cell r="H342" t="str">
            <v>S346</v>
          </cell>
          <cell r="I342">
            <v>67.96</v>
          </cell>
          <cell r="J342">
            <v>70</v>
          </cell>
          <cell r="K342" t="str">
            <v>S346</v>
          </cell>
          <cell r="L342">
            <v>67.96</v>
          </cell>
          <cell r="M342">
            <v>70</v>
          </cell>
          <cell r="N342">
            <v>2.04000000000001</v>
          </cell>
        </row>
        <row r="343">
          <cell r="A343" t="str">
            <v>S57134</v>
          </cell>
          <cell r="B343" t="str">
            <v>S322253.224254.224</v>
          </cell>
          <cell r="C343">
            <v>338</v>
          </cell>
          <cell r="D343">
            <v>14</v>
          </cell>
          <cell r="E343" t="str">
            <v>郴州市</v>
          </cell>
          <cell r="F343" t="str">
            <v>嘉禾县</v>
          </cell>
          <cell r="G343">
            <v>431024</v>
          </cell>
          <cell r="H343" t="str">
            <v>S571</v>
          </cell>
          <cell r="I343">
            <v>3</v>
          </cell>
          <cell r="J343">
            <v>4</v>
          </cell>
          <cell r="K343" t="str">
            <v>S322</v>
          </cell>
          <cell r="L343">
            <v>253.224</v>
          </cell>
          <cell r="M343">
            <v>254.224</v>
          </cell>
          <cell r="N343">
            <v>1</v>
          </cell>
        </row>
        <row r="344">
          <cell r="A344" t="str">
            <v/>
          </cell>
          <cell r="B344" t="str">
            <v/>
          </cell>
          <cell r="C344">
            <v>339</v>
          </cell>
          <cell r="D344" t="str">
            <v>十一</v>
          </cell>
          <cell r="E344" t="str">
            <v>永州市汇总</v>
          </cell>
        </row>
        <row r="344">
          <cell r="N344">
            <v>74.5879999999999</v>
          </cell>
        </row>
        <row r="345">
          <cell r="A345" t="str">
            <v/>
          </cell>
          <cell r="B345" t="str">
            <v/>
          </cell>
          <cell r="C345">
            <v>340</v>
          </cell>
          <cell r="D345" t="str">
            <v>（一）</v>
          </cell>
          <cell r="E345" t="str">
            <v>大修小计</v>
          </cell>
        </row>
        <row r="345">
          <cell r="N345">
            <v>59.3269999999999</v>
          </cell>
        </row>
        <row r="346">
          <cell r="A346" t="str">
            <v>G2073303.9333306.9</v>
          </cell>
          <cell r="B346" t="str">
            <v>G20727512754.467</v>
          </cell>
          <cell r="C346">
            <v>341</v>
          </cell>
          <cell r="D346">
            <v>1</v>
          </cell>
          <cell r="E346" t="str">
            <v>永州市</v>
          </cell>
          <cell r="F346" t="str">
            <v>零陵区</v>
          </cell>
          <cell r="G346">
            <v>431102</v>
          </cell>
          <cell r="H346" t="str">
            <v>G207</v>
          </cell>
          <cell r="I346">
            <v>3303.933</v>
          </cell>
          <cell r="J346">
            <v>3306.9</v>
          </cell>
          <cell r="K346" t="str">
            <v>G207</v>
          </cell>
          <cell r="L346">
            <v>2751</v>
          </cell>
          <cell r="M346">
            <v>2754.467</v>
          </cell>
          <cell r="N346">
            <v>2.9670000000001</v>
          </cell>
        </row>
        <row r="347">
          <cell r="A347" t="str">
            <v>G2073306.93307.4</v>
          </cell>
          <cell r="B347" t="str">
            <v>G2072754.4672754.567</v>
          </cell>
          <cell r="C347">
            <v>342</v>
          </cell>
          <cell r="D347">
            <v>2</v>
          </cell>
          <cell r="E347" t="str">
            <v>永州市</v>
          </cell>
          <cell r="F347" t="str">
            <v>零陵区</v>
          </cell>
          <cell r="G347">
            <v>431102</v>
          </cell>
          <cell r="H347" t="str">
            <v>G207</v>
          </cell>
          <cell r="I347">
            <v>3306.9</v>
          </cell>
          <cell r="J347">
            <v>3307.4</v>
          </cell>
          <cell r="K347" t="str">
            <v>G207</v>
          </cell>
          <cell r="L347">
            <v>2754.467</v>
          </cell>
          <cell r="M347">
            <v>2754.567</v>
          </cell>
          <cell r="N347">
            <v>0.5</v>
          </cell>
        </row>
        <row r="348">
          <cell r="A348" t="str">
            <v>G2073307.43307.8</v>
          </cell>
          <cell r="B348" t="str">
            <v>G2072754.5672754.867</v>
          </cell>
          <cell r="C348">
            <v>343</v>
          </cell>
          <cell r="D348">
            <v>3</v>
          </cell>
          <cell r="E348" t="str">
            <v>永州市</v>
          </cell>
          <cell r="F348" t="str">
            <v>零陵区</v>
          </cell>
          <cell r="G348">
            <v>431102</v>
          </cell>
          <cell r="H348" t="str">
            <v>G207</v>
          </cell>
          <cell r="I348">
            <v>3307.4</v>
          </cell>
          <cell r="J348">
            <v>3307.8</v>
          </cell>
          <cell r="K348" t="str">
            <v>G207</v>
          </cell>
          <cell r="L348">
            <v>2754.567</v>
          </cell>
          <cell r="M348">
            <v>2754.867</v>
          </cell>
          <cell r="N348">
            <v>0.400000000000091</v>
          </cell>
        </row>
        <row r="349">
          <cell r="A349" t="str">
            <v>G2073307.83308</v>
          </cell>
          <cell r="B349" t="str">
            <v>G2072754.8672754.967</v>
          </cell>
          <cell r="C349">
            <v>344</v>
          </cell>
          <cell r="D349">
            <v>4</v>
          </cell>
          <cell r="E349" t="str">
            <v>永州市</v>
          </cell>
          <cell r="F349" t="str">
            <v>零陵区</v>
          </cell>
          <cell r="G349">
            <v>431102</v>
          </cell>
          <cell r="H349" t="str">
            <v>G207</v>
          </cell>
          <cell r="I349">
            <v>3307.8</v>
          </cell>
          <cell r="J349">
            <v>3308</v>
          </cell>
          <cell r="K349" t="str">
            <v>G207</v>
          </cell>
          <cell r="L349">
            <v>2754.867</v>
          </cell>
          <cell r="M349">
            <v>2754.967</v>
          </cell>
          <cell r="N349">
            <v>0.199999999999818</v>
          </cell>
        </row>
        <row r="350">
          <cell r="A350" t="str">
            <v>G20733083309.306</v>
          </cell>
          <cell r="B350" t="str">
            <v>G2072754.9672756.373</v>
          </cell>
          <cell r="C350">
            <v>345</v>
          </cell>
          <cell r="D350">
            <v>5</v>
          </cell>
          <cell r="E350" t="str">
            <v>永州市</v>
          </cell>
          <cell r="F350" t="str">
            <v>零陵区</v>
          </cell>
          <cell r="G350">
            <v>431102</v>
          </cell>
          <cell r="H350" t="str">
            <v>G207</v>
          </cell>
          <cell r="I350">
            <v>3308</v>
          </cell>
          <cell r="J350">
            <v>3309.306</v>
          </cell>
          <cell r="K350" t="str">
            <v>G207</v>
          </cell>
          <cell r="L350">
            <v>2754.967</v>
          </cell>
          <cell r="M350">
            <v>2756.373</v>
          </cell>
          <cell r="N350">
            <v>1.30600000000004</v>
          </cell>
        </row>
        <row r="351">
          <cell r="A351" t="str">
            <v>G32214701471.1</v>
          </cell>
          <cell r="B351" t="str">
            <v>G322187.974188.974</v>
          </cell>
          <cell r="C351">
            <v>346</v>
          </cell>
          <cell r="D351">
            <v>6</v>
          </cell>
          <cell r="E351" t="str">
            <v>永州市</v>
          </cell>
          <cell r="F351" t="str">
            <v>零陵区</v>
          </cell>
          <cell r="G351">
            <v>431102</v>
          </cell>
          <cell r="H351" t="str">
            <v>G322</v>
          </cell>
          <cell r="I351">
            <v>1470</v>
          </cell>
          <cell r="J351">
            <v>1471.1</v>
          </cell>
          <cell r="K351" t="str">
            <v>G322</v>
          </cell>
          <cell r="L351">
            <v>187.974</v>
          </cell>
          <cell r="M351">
            <v>188.974</v>
          </cell>
          <cell r="N351">
            <v>1.09999999999991</v>
          </cell>
        </row>
        <row r="352">
          <cell r="A352" t="str">
            <v>G32214741474.122</v>
          </cell>
          <cell r="B352" t="str">
            <v>G322191.974192.028</v>
          </cell>
          <cell r="C352">
            <v>347</v>
          </cell>
          <cell r="D352">
            <v>7</v>
          </cell>
          <cell r="E352" t="str">
            <v>永州市</v>
          </cell>
          <cell r="F352" t="str">
            <v>零陵区</v>
          </cell>
          <cell r="G352">
            <v>431102</v>
          </cell>
          <cell r="H352" t="str">
            <v>G322</v>
          </cell>
          <cell r="I352">
            <v>1474</v>
          </cell>
          <cell r="J352">
            <v>1474.122</v>
          </cell>
          <cell r="K352" t="str">
            <v>G322</v>
          </cell>
          <cell r="L352">
            <v>191.974</v>
          </cell>
          <cell r="M352">
            <v>192.028</v>
          </cell>
          <cell r="N352">
            <v>0.122000000000071</v>
          </cell>
        </row>
        <row r="353">
          <cell r="A353" t="str">
            <v>G35710611067.6</v>
          </cell>
          <cell r="B353" t="str">
            <v>X10216.18722.787</v>
          </cell>
          <cell r="C353">
            <v>348</v>
          </cell>
          <cell r="D353">
            <v>8</v>
          </cell>
          <cell r="E353" t="str">
            <v>永州市</v>
          </cell>
          <cell r="F353" t="str">
            <v>宁远县</v>
          </cell>
          <cell r="G353">
            <v>431126</v>
          </cell>
          <cell r="H353" t="str">
            <v>G357</v>
          </cell>
          <cell r="I353">
            <v>1061</v>
          </cell>
          <cell r="J353">
            <v>1067.6</v>
          </cell>
          <cell r="K353" t="str">
            <v>X102</v>
          </cell>
          <cell r="L353">
            <v>16.187</v>
          </cell>
          <cell r="M353">
            <v>22.787</v>
          </cell>
          <cell r="N353">
            <v>6.59999999999991</v>
          </cell>
        </row>
        <row r="354">
          <cell r="A354" t="str">
            <v>G3571090.3481096</v>
          </cell>
          <cell r="B354" t="str">
            <v>G357103.5109.152</v>
          </cell>
          <cell r="C354">
            <v>349</v>
          </cell>
          <cell r="D354">
            <v>9</v>
          </cell>
          <cell r="E354" t="str">
            <v>永州市</v>
          </cell>
          <cell r="F354" t="str">
            <v>道县</v>
          </cell>
          <cell r="G354">
            <v>431124</v>
          </cell>
          <cell r="H354" t="str">
            <v>G357</v>
          </cell>
          <cell r="I354">
            <v>1090.348</v>
          </cell>
          <cell r="J354">
            <v>1096</v>
          </cell>
          <cell r="K354" t="str">
            <v>G357</v>
          </cell>
          <cell r="L354">
            <v>103.5</v>
          </cell>
          <cell r="M354">
            <v>109.152</v>
          </cell>
          <cell r="N354">
            <v>5.65200000000004</v>
          </cell>
        </row>
        <row r="355">
          <cell r="A355" t="str">
            <v>G35711041106</v>
          </cell>
          <cell r="B355" t="str">
            <v>G357117.116119.116</v>
          </cell>
          <cell r="C355">
            <v>350</v>
          </cell>
          <cell r="D355">
            <v>10</v>
          </cell>
          <cell r="E355" t="str">
            <v>永州市</v>
          </cell>
          <cell r="F355" t="str">
            <v>道县</v>
          </cell>
          <cell r="G355">
            <v>431124</v>
          </cell>
          <cell r="H355" t="str">
            <v>G357</v>
          </cell>
          <cell r="I355">
            <v>1104</v>
          </cell>
          <cell r="J355">
            <v>1106</v>
          </cell>
          <cell r="K355" t="str">
            <v>G357</v>
          </cell>
          <cell r="L355">
            <v>117.116</v>
          </cell>
          <cell r="M355">
            <v>119.116</v>
          </cell>
          <cell r="N355">
            <v>2</v>
          </cell>
        </row>
        <row r="356">
          <cell r="A356" t="str">
            <v>S227301.8302.606</v>
          </cell>
          <cell r="B356" t="str">
            <v>X0930.806</v>
          </cell>
          <cell r="C356">
            <v>351</v>
          </cell>
          <cell r="D356">
            <v>11</v>
          </cell>
          <cell r="E356" t="str">
            <v>永州市</v>
          </cell>
          <cell r="F356" t="str">
            <v>新田县</v>
          </cell>
          <cell r="G356">
            <v>431128</v>
          </cell>
          <cell r="H356" t="str">
            <v>S227</v>
          </cell>
          <cell r="I356">
            <v>301.8</v>
          </cell>
          <cell r="J356">
            <v>302.606</v>
          </cell>
          <cell r="K356" t="str">
            <v>X093</v>
          </cell>
        </row>
        <row r="356">
          <cell r="M356">
            <v>0.806</v>
          </cell>
          <cell r="N356">
            <v>0.805999999999983</v>
          </cell>
        </row>
        <row r="357">
          <cell r="A357" t="str">
            <v>S227312.8320.777</v>
          </cell>
          <cell r="B357" t="str">
            <v>S23435.47827.501</v>
          </cell>
          <cell r="C357">
            <v>352</v>
          </cell>
          <cell r="D357">
            <v>12</v>
          </cell>
          <cell r="E357" t="str">
            <v>永州市</v>
          </cell>
          <cell r="F357" t="str">
            <v>新田县</v>
          </cell>
          <cell r="G357">
            <v>431128</v>
          </cell>
          <cell r="H357" t="str">
            <v>S227</v>
          </cell>
          <cell r="I357">
            <v>312.8</v>
          </cell>
          <cell r="J357">
            <v>320.777</v>
          </cell>
          <cell r="K357" t="str">
            <v>S234</v>
          </cell>
          <cell r="L357">
            <v>35.478</v>
          </cell>
          <cell r="M357">
            <v>27.501</v>
          </cell>
          <cell r="N357">
            <v>7.97699999999998</v>
          </cell>
        </row>
        <row r="358">
          <cell r="A358" t="str">
            <v>S236292.851292.881</v>
          </cell>
          <cell r="B358" t="str">
            <v>S217236.152236.182</v>
          </cell>
          <cell r="C358">
            <v>353</v>
          </cell>
          <cell r="D358">
            <v>13</v>
          </cell>
          <cell r="E358" t="str">
            <v>永州市</v>
          </cell>
          <cell r="F358" t="str">
            <v>冷水滩区</v>
          </cell>
          <cell r="G358">
            <v>431103</v>
          </cell>
          <cell r="H358" t="str">
            <v>S236</v>
          </cell>
          <cell r="I358">
            <v>292.851</v>
          </cell>
          <cell r="J358">
            <v>292.881</v>
          </cell>
          <cell r="K358" t="str">
            <v>S217</v>
          </cell>
          <cell r="L358">
            <v>236.152</v>
          </cell>
          <cell r="M358">
            <v>236.182</v>
          </cell>
          <cell r="N358">
            <v>0.0299999999999727</v>
          </cell>
        </row>
        <row r="359">
          <cell r="A359" t="str">
            <v>S236292.881293.81</v>
          </cell>
          <cell r="B359" t="str">
            <v>S217234.5235.393</v>
          </cell>
          <cell r="C359">
            <v>354</v>
          </cell>
          <cell r="D359">
            <v>14</v>
          </cell>
          <cell r="E359" t="str">
            <v>永州市</v>
          </cell>
          <cell r="F359" t="str">
            <v>冷水滩区</v>
          </cell>
          <cell r="G359">
            <v>431103</v>
          </cell>
          <cell r="H359" t="str">
            <v>S236</v>
          </cell>
          <cell r="I359">
            <v>292.881</v>
          </cell>
          <cell r="J359">
            <v>293.81</v>
          </cell>
          <cell r="K359" t="str">
            <v>S217</v>
          </cell>
          <cell r="L359">
            <v>234.5</v>
          </cell>
          <cell r="M359">
            <v>235.393</v>
          </cell>
          <cell r="N359">
            <v>0.92900000000003</v>
          </cell>
        </row>
        <row r="360">
          <cell r="A360" t="str">
            <v>S34045.8649.86</v>
          </cell>
          <cell r="B360" t="str">
            <v>X10011.215.2</v>
          </cell>
          <cell r="C360">
            <v>355</v>
          </cell>
          <cell r="D360">
            <v>15</v>
          </cell>
          <cell r="E360" t="str">
            <v>永州市</v>
          </cell>
          <cell r="F360" t="str">
            <v>东安县</v>
          </cell>
          <cell r="G360">
            <v>431122</v>
          </cell>
          <cell r="H360" t="str">
            <v>S340</v>
          </cell>
          <cell r="I360">
            <v>45.86</v>
          </cell>
          <cell r="J360">
            <v>49.86</v>
          </cell>
          <cell r="K360" t="str">
            <v>X100</v>
          </cell>
          <cell r="L360">
            <v>11.2</v>
          </cell>
          <cell r="M360">
            <v>15.2</v>
          </cell>
          <cell r="N360">
            <v>4</v>
          </cell>
        </row>
        <row r="361">
          <cell r="A361" t="str">
            <v>S34049.8658.995</v>
          </cell>
          <cell r="B361" t="str">
            <v>X10015.224.335</v>
          </cell>
          <cell r="C361">
            <v>356</v>
          </cell>
          <cell r="D361">
            <v>16</v>
          </cell>
          <cell r="E361" t="str">
            <v>永州市</v>
          </cell>
          <cell r="F361" t="str">
            <v>东安县</v>
          </cell>
          <cell r="G361">
            <v>431122</v>
          </cell>
          <cell r="H361" t="str">
            <v>S340</v>
          </cell>
          <cell r="I361">
            <v>49.86</v>
          </cell>
          <cell r="J361">
            <v>58.995</v>
          </cell>
          <cell r="K361" t="str">
            <v>X100</v>
          </cell>
          <cell r="L361">
            <v>15.2</v>
          </cell>
          <cell r="M361">
            <v>24.335</v>
          </cell>
          <cell r="N361">
            <v>9.135</v>
          </cell>
        </row>
        <row r="362">
          <cell r="A362" t="str">
            <v>S345220.107223.237</v>
          </cell>
          <cell r="B362" t="str">
            <v>S34936.56839.698</v>
          </cell>
          <cell r="C362">
            <v>357</v>
          </cell>
          <cell r="D362">
            <v>17</v>
          </cell>
          <cell r="E362" t="str">
            <v>永州市</v>
          </cell>
          <cell r="F362" t="str">
            <v>新田县</v>
          </cell>
          <cell r="G362">
            <v>431128</v>
          </cell>
          <cell r="H362" t="str">
            <v>S345</v>
          </cell>
          <cell r="I362">
            <v>220.107</v>
          </cell>
          <cell r="J362">
            <v>223.237</v>
          </cell>
          <cell r="K362" t="str">
            <v>S349</v>
          </cell>
          <cell r="L362">
            <v>36.568</v>
          </cell>
          <cell r="M362">
            <v>39.698</v>
          </cell>
          <cell r="N362">
            <v>3.13</v>
          </cell>
        </row>
        <row r="363">
          <cell r="A363" t="str">
            <v>S348110.727117</v>
          </cell>
          <cell r="B363" t="str">
            <v>S34831.09637.369</v>
          </cell>
          <cell r="C363">
            <v>358</v>
          </cell>
          <cell r="D363">
            <v>18</v>
          </cell>
          <cell r="E363" t="str">
            <v>永州市</v>
          </cell>
          <cell r="F363" t="str">
            <v>江永县</v>
          </cell>
          <cell r="G363">
            <v>431125</v>
          </cell>
          <cell r="H363" t="str">
            <v>S348</v>
          </cell>
          <cell r="I363">
            <v>110.727</v>
          </cell>
          <cell r="J363">
            <v>117</v>
          </cell>
          <cell r="K363" t="str">
            <v>S348</v>
          </cell>
          <cell r="L363">
            <v>31.096</v>
          </cell>
          <cell r="M363">
            <v>37.369</v>
          </cell>
          <cell r="N363">
            <v>6.273</v>
          </cell>
        </row>
        <row r="364">
          <cell r="A364" t="str">
            <v>S348146.3152.5</v>
          </cell>
          <cell r="B364" t="str">
            <v>S34866.66972.869</v>
          </cell>
          <cell r="C364">
            <v>359</v>
          </cell>
          <cell r="D364">
            <v>19</v>
          </cell>
          <cell r="E364" t="str">
            <v>永州市</v>
          </cell>
          <cell r="F364" t="str">
            <v>江永县</v>
          </cell>
          <cell r="G364">
            <v>431125</v>
          </cell>
          <cell r="H364" t="str">
            <v>S348</v>
          </cell>
          <cell r="I364">
            <v>146.3</v>
          </cell>
          <cell r="J364">
            <v>152.5</v>
          </cell>
          <cell r="K364" t="str">
            <v>S348</v>
          </cell>
          <cell r="L364">
            <v>66.669</v>
          </cell>
          <cell r="M364">
            <v>72.869</v>
          </cell>
          <cell r="N364">
            <v>6.19999999999999</v>
          </cell>
        </row>
        <row r="365">
          <cell r="A365" t="str">
            <v/>
          </cell>
          <cell r="B365" t="str">
            <v/>
          </cell>
          <cell r="C365">
            <v>360</v>
          </cell>
          <cell r="D365" t="str">
            <v>（二）</v>
          </cell>
          <cell r="E365" t="str">
            <v>中修小计</v>
          </cell>
        </row>
        <row r="365">
          <cell r="N365">
            <v>15.261</v>
          </cell>
        </row>
        <row r="366">
          <cell r="A366" t="str">
            <v>G3221420.61422.058</v>
          </cell>
          <cell r="B366" t="str">
            <v>G322141.784143.242</v>
          </cell>
          <cell r="C366">
            <v>361</v>
          </cell>
          <cell r="D366">
            <v>1</v>
          </cell>
          <cell r="E366" t="str">
            <v>永州市</v>
          </cell>
          <cell r="F366" t="str">
            <v>冷水滩区</v>
          </cell>
          <cell r="G366">
            <v>431103</v>
          </cell>
          <cell r="H366" t="str">
            <v>G322</v>
          </cell>
          <cell r="I366">
            <v>1420.6</v>
          </cell>
          <cell r="J366">
            <v>1422.058</v>
          </cell>
          <cell r="K366" t="str">
            <v>G322</v>
          </cell>
          <cell r="L366">
            <v>141.784</v>
          </cell>
          <cell r="M366">
            <v>143.242</v>
          </cell>
          <cell r="N366">
            <v>1.45800000000008</v>
          </cell>
        </row>
        <row r="367">
          <cell r="A367" t="str">
            <v>G3221422.0581425.3</v>
          </cell>
          <cell r="B367" t="str">
            <v>G322140143.242</v>
          </cell>
          <cell r="C367">
            <v>362</v>
          </cell>
          <cell r="D367">
            <v>2</v>
          </cell>
          <cell r="E367" t="str">
            <v>永州市</v>
          </cell>
          <cell r="F367" t="str">
            <v>零陵区</v>
          </cell>
          <cell r="G367">
            <v>431102</v>
          </cell>
          <cell r="H367" t="str">
            <v>G322</v>
          </cell>
          <cell r="I367">
            <v>1422.058</v>
          </cell>
          <cell r="J367">
            <v>1425.3</v>
          </cell>
          <cell r="K367" t="str">
            <v>G322</v>
          </cell>
          <cell r="L367">
            <v>140</v>
          </cell>
          <cell r="M367">
            <v>143.242</v>
          </cell>
          <cell r="N367">
            <v>3.24199999999996</v>
          </cell>
        </row>
        <row r="368">
          <cell r="A368" t="str">
            <v>G3221459.2561462.032</v>
          </cell>
          <cell r="B368" t="str">
            <v>G322177.224180</v>
          </cell>
          <cell r="C368">
            <v>363</v>
          </cell>
          <cell r="D368">
            <v>3</v>
          </cell>
          <cell r="E368" t="str">
            <v>永州市</v>
          </cell>
          <cell r="F368" t="str">
            <v>零陵区</v>
          </cell>
          <cell r="G368">
            <v>431102</v>
          </cell>
          <cell r="H368" t="str">
            <v>G322</v>
          </cell>
          <cell r="I368">
            <v>1459.256</v>
          </cell>
          <cell r="J368">
            <v>1462.032</v>
          </cell>
          <cell r="K368" t="str">
            <v>G322</v>
          </cell>
          <cell r="L368">
            <v>177.224</v>
          </cell>
          <cell r="M368">
            <v>180</v>
          </cell>
          <cell r="N368">
            <v>2.77599999999984</v>
          </cell>
        </row>
        <row r="369">
          <cell r="A369" t="str">
            <v>G3221465.1151469.066</v>
          </cell>
          <cell r="B369" t="str">
            <v>G322183.083179.132</v>
          </cell>
          <cell r="C369">
            <v>364</v>
          </cell>
          <cell r="D369">
            <v>4</v>
          </cell>
          <cell r="E369" t="str">
            <v>永州市</v>
          </cell>
          <cell r="F369" t="str">
            <v>零陵区</v>
          </cell>
          <cell r="G369">
            <v>431102</v>
          </cell>
          <cell r="H369" t="str">
            <v>G322</v>
          </cell>
          <cell r="I369">
            <v>1465.115</v>
          </cell>
          <cell r="J369">
            <v>1469.066</v>
          </cell>
          <cell r="K369" t="str">
            <v>G322</v>
          </cell>
          <cell r="L369">
            <v>183.083</v>
          </cell>
          <cell r="M369">
            <v>179.132</v>
          </cell>
          <cell r="N369">
            <v>3.95100000000002</v>
          </cell>
        </row>
        <row r="370">
          <cell r="A370" t="str">
            <v>G3221469.0661470</v>
          </cell>
          <cell r="B370" t="str">
            <v>G322187.04187.974</v>
          </cell>
          <cell r="C370">
            <v>365</v>
          </cell>
          <cell r="D370">
            <v>5</v>
          </cell>
          <cell r="E370" t="str">
            <v>永州市</v>
          </cell>
          <cell r="F370" t="str">
            <v>零陵区</v>
          </cell>
          <cell r="G370">
            <v>431102</v>
          </cell>
          <cell r="H370" t="str">
            <v>G322</v>
          </cell>
          <cell r="I370">
            <v>1469.066</v>
          </cell>
          <cell r="J370">
            <v>1470</v>
          </cell>
          <cell r="K370" t="str">
            <v>G322</v>
          </cell>
          <cell r="L370">
            <v>187.04</v>
          </cell>
          <cell r="M370">
            <v>187.974</v>
          </cell>
          <cell r="N370">
            <v>0.933999999999969</v>
          </cell>
        </row>
        <row r="371">
          <cell r="A371" t="str">
            <v>G3221471.11474</v>
          </cell>
          <cell r="B371" t="str">
            <v>G322188.974191.974</v>
          </cell>
          <cell r="C371">
            <v>366</v>
          </cell>
          <cell r="D371">
            <v>6</v>
          </cell>
          <cell r="E371" t="str">
            <v>永州市</v>
          </cell>
          <cell r="F371" t="str">
            <v>零陵区</v>
          </cell>
          <cell r="G371">
            <v>431102</v>
          </cell>
          <cell r="H371" t="str">
            <v>G322</v>
          </cell>
          <cell r="I371">
            <v>1471.1</v>
          </cell>
          <cell r="J371">
            <v>1474</v>
          </cell>
          <cell r="K371" t="str">
            <v>G322</v>
          </cell>
          <cell r="L371">
            <v>188.974</v>
          </cell>
          <cell r="M371">
            <v>191.974</v>
          </cell>
          <cell r="N371">
            <v>2.90000000000009</v>
          </cell>
        </row>
        <row r="372">
          <cell r="A372" t="str">
            <v/>
          </cell>
          <cell r="B372" t="str">
            <v/>
          </cell>
          <cell r="C372">
            <v>367</v>
          </cell>
          <cell r="D372" t="str">
            <v>十二</v>
          </cell>
          <cell r="E372" t="str">
            <v>怀化市汇总</v>
          </cell>
        </row>
        <row r="372">
          <cell r="N372">
            <v>169.758000000001</v>
          </cell>
        </row>
        <row r="373">
          <cell r="A373" t="str">
            <v/>
          </cell>
          <cell r="B373" t="str">
            <v/>
          </cell>
          <cell r="C373">
            <v>368</v>
          </cell>
          <cell r="D373" t="str">
            <v>（一）</v>
          </cell>
          <cell r="E373" t="str">
            <v>大修小计</v>
          </cell>
        </row>
        <row r="373">
          <cell r="N373">
            <v>56.1090000000001</v>
          </cell>
        </row>
        <row r="374">
          <cell r="A374" t="str">
            <v>G2412451.8232462.243</v>
          </cell>
          <cell r="B374" t="str">
            <v>S22470.66181.081</v>
          </cell>
          <cell r="C374">
            <v>369</v>
          </cell>
          <cell r="D374">
            <v>1</v>
          </cell>
          <cell r="E374" t="str">
            <v>怀化市</v>
          </cell>
          <cell r="F374" t="str">
            <v>洪江市</v>
          </cell>
          <cell r="G374">
            <v>431281</v>
          </cell>
          <cell r="H374" t="str">
            <v>G241</v>
          </cell>
          <cell r="I374">
            <v>2451.823</v>
          </cell>
          <cell r="J374">
            <v>2462.243</v>
          </cell>
          <cell r="K374" t="str">
            <v>S224</v>
          </cell>
          <cell r="L374">
            <v>70.661</v>
          </cell>
          <cell r="M374">
            <v>81.081</v>
          </cell>
          <cell r="N374">
            <v>10.4200000000001</v>
          </cell>
        </row>
        <row r="375">
          <cell r="A375" t="str">
            <v>G35616301632</v>
          </cell>
          <cell r="B375" t="str">
            <v>S222144.252146.252</v>
          </cell>
          <cell r="C375">
            <v>370</v>
          </cell>
          <cell r="D375">
            <v>2</v>
          </cell>
          <cell r="E375" t="str">
            <v>怀化市</v>
          </cell>
          <cell r="F375" t="str">
            <v>靖州苗族侗族自治县</v>
          </cell>
          <cell r="G375">
            <v>431229</v>
          </cell>
          <cell r="H375" t="str">
            <v>G356</v>
          </cell>
          <cell r="I375">
            <v>1630</v>
          </cell>
          <cell r="J375">
            <v>1632</v>
          </cell>
          <cell r="K375" t="str">
            <v>S222</v>
          </cell>
          <cell r="L375">
            <v>144.252</v>
          </cell>
          <cell r="M375">
            <v>146.252</v>
          </cell>
          <cell r="N375">
            <v>2</v>
          </cell>
        </row>
        <row r="376">
          <cell r="A376" t="str">
            <v>G536340.736346</v>
          </cell>
          <cell r="B376" t="str">
            <v>S308432.131437.395</v>
          </cell>
          <cell r="C376">
            <v>371</v>
          </cell>
          <cell r="D376">
            <v>3</v>
          </cell>
          <cell r="E376" t="str">
            <v>怀化市</v>
          </cell>
          <cell r="F376" t="str">
            <v>溆浦县</v>
          </cell>
          <cell r="G376">
            <v>431224</v>
          </cell>
          <cell r="H376" t="str">
            <v>G536</v>
          </cell>
          <cell r="I376">
            <v>340.736</v>
          </cell>
          <cell r="J376">
            <v>346</v>
          </cell>
          <cell r="K376" t="str">
            <v>S308</v>
          </cell>
          <cell r="L376">
            <v>432.131</v>
          </cell>
          <cell r="M376">
            <v>437.395</v>
          </cell>
          <cell r="N376">
            <v>5.26400000000001</v>
          </cell>
        </row>
        <row r="377">
          <cell r="A377" t="str">
            <v>G536349350</v>
          </cell>
          <cell r="B377" t="str">
            <v>S308440.395441.395</v>
          </cell>
          <cell r="C377">
            <v>372</v>
          </cell>
          <cell r="D377">
            <v>4</v>
          </cell>
          <cell r="E377" t="str">
            <v>怀化市</v>
          </cell>
          <cell r="F377" t="str">
            <v>溆浦县</v>
          </cell>
          <cell r="G377">
            <v>431224</v>
          </cell>
          <cell r="H377" t="str">
            <v>G536</v>
          </cell>
          <cell r="I377">
            <v>349</v>
          </cell>
          <cell r="J377">
            <v>350</v>
          </cell>
          <cell r="K377" t="str">
            <v>S308</v>
          </cell>
          <cell r="L377">
            <v>440.395</v>
          </cell>
          <cell r="M377">
            <v>441.395</v>
          </cell>
          <cell r="N377">
            <v>1</v>
          </cell>
        </row>
        <row r="378">
          <cell r="A378" t="str">
            <v>G536354356</v>
          </cell>
          <cell r="B378" t="str">
            <v>S308445.395447.395</v>
          </cell>
          <cell r="C378">
            <v>373</v>
          </cell>
          <cell r="D378">
            <v>5</v>
          </cell>
          <cell r="E378" t="str">
            <v>怀化市</v>
          </cell>
          <cell r="F378" t="str">
            <v>溆浦县</v>
          </cell>
          <cell r="G378">
            <v>431224</v>
          </cell>
          <cell r="H378" t="str">
            <v>G536</v>
          </cell>
          <cell r="I378">
            <v>354</v>
          </cell>
          <cell r="J378">
            <v>356</v>
          </cell>
          <cell r="K378" t="str">
            <v>S308</v>
          </cell>
          <cell r="L378">
            <v>445.395</v>
          </cell>
          <cell r="M378">
            <v>447.395</v>
          </cell>
          <cell r="N378">
            <v>2</v>
          </cell>
        </row>
        <row r="379">
          <cell r="A379" t="str">
            <v>S241182.281187</v>
          </cell>
          <cell r="B379" t="str">
            <v>S22770.60375.322</v>
          </cell>
          <cell r="C379">
            <v>374</v>
          </cell>
          <cell r="D379">
            <v>6</v>
          </cell>
          <cell r="E379" t="str">
            <v>怀化市</v>
          </cell>
          <cell r="F379" t="str">
            <v>沅陵县</v>
          </cell>
          <cell r="G379">
            <v>431222</v>
          </cell>
          <cell r="H379" t="str">
            <v>S241</v>
          </cell>
          <cell r="I379">
            <v>182.281</v>
          </cell>
          <cell r="J379">
            <v>187</v>
          </cell>
          <cell r="K379" t="str">
            <v>S227</v>
          </cell>
          <cell r="L379">
            <v>70.603</v>
          </cell>
          <cell r="M379">
            <v>75.322</v>
          </cell>
          <cell r="N379">
            <v>4.71899999999999</v>
          </cell>
        </row>
        <row r="380">
          <cell r="A380" t="str">
            <v>S241187187.93</v>
          </cell>
          <cell r="B380" t="str">
            <v>S22775.32276.252</v>
          </cell>
          <cell r="C380">
            <v>375</v>
          </cell>
          <cell r="D380">
            <v>7</v>
          </cell>
          <cell r="E380" t="str">
            <v>怀化市</v>
          </cell>
          <cell r="F380" t="str">
            <v>沅陵县</v>
          </cell>
          <cell r="G380">
            <v>431222</v>
          </cell>
          <cell r="H380" t="str">
            <v>S241</v>
          </cell>
          <cell r="I380">
            <v>187</v>
          </cell>
          <cell r="J380">
            <v>187.93</v>
          </cell>
          <cell r="K380" t="str">
            <v>S227</v>
          </cell>
          <cell r="L380">
            <v>75.322</v>
          </cell>
          <cell r="M380">
            <v>76.252</v>
          </cell>
          <cell r="N380">
            <v>0.930000000000007</v>
          </cell>
        </row>
        <row r="381">
          <cell r="A381" t="str">
            <v>S241219220</v>
          </cell>
          <cell r="B381" t="str">
            <v>S227107.322108.322</v>
          </cell>
          <cell r="C381">
            <v>376</v>
          </cell>
          <cell r="D381">
            <v>8</v>
          </cell>
          <cell r="E381" t="str">
            <v>怀化市</v>
          </cell>
          <cell r="F381" t="str">
            <v>沅陵县</v>
          </cell>
          <cell r="G381">
            <v>431222</v>
          </cell>
          <cell r="H381" t="str">
            <v>S241</v>
          </cell>
          <cell r="I381">
            <v>219</v>
          </cell>
          <cell r="J381">
            <v>220</v>
          </cell>
          <cell r="K381" t="str">
            <v>S227</v>
          </cell>
          <cell r="L381">
            <v>107.322</v>
          </cell>
          <cell r="M381">
            <v>108.322</v>
          </cell>
          <cell r="N381">
            <v>1</v>
          </cell>
        </row>
        <row r="382">
          <cell r="A382" t="str">
            <v>S241231232</v>
          </cell>
          <cell r="B382" t="str">
            <v>S227119.322120.322</v>
          </cell>
          <cell r="C382">
            <v>377</v>
          </cell>
          <cell r="D382">
            <v>9</v>
          </cell>
          <cell r="E382" t="str">
            <v>怀化市</v>
          </cell>
          <cell r="F382" t="str">
            <v>沅陵县</v>
          </cell>
          <cell r="G382">
            <v>431222</v>
          </cell>
          <cell r="H382" t="str">
            <v>S241</v>
          </cell>
          <cell r="I382">
            <v>231</v>
          </cell>
          <cell r="J382">
            <v>232</v>
          </cell>
          <cell r="K382" t="str">
            <v>S227</v>
          </cell>
          <cell r="L382">
            <v>119.322</v>
          </cell>
          <cell r="M382">
            <v>120.322</v>
          </cell>
          <cell r="N382">
            <v>1</v>
          </cell>
        </row>
        <row r="383">
          <cell r="A383" t="str">
            <v>S241232233</v>
          </cell>
          <cell r="B383" t="str">
            <v>S227120.322121.322</v>
          </cell>
          <cell r="C383">
            <v>378</v>
          </cell>
          <cell r="D383">
            <v>10</v>
          </cell>
          <cell r="E383" t="str">
            <v>怀化市</v>
          </cell>
          <cell r="F383" t="str">
            <v>沅陵县</v>
          </cell>
          <cell r="G383">
            <v>431222</v>
          </cell>
          <cell r="H383" t="str">
            <v>S241</v>
          </cell>
          <cell r="I383">
            <v>232</v>
          </cell>
          <cell r="J383">
            <v>233</v>
          </cell>
          <cell r="K383" t="str">
            <v>S227</v>
          </cell>
          <cell r="L383">
            <v>120.322</v>
          </cell>
          <cell r="M383">
            <v>121.322</v>
          </cell>
          <cell r="N383">
            <v>1</v>
          </cell>
        </row>
        <row r="384">
          <cell r="A384" t="str">
            <v>S241234235</v>
          </cell>
          <cell r="B384" t="str">
            <v>S227122.322123.322</v>
          </cell>
          <cell r="C384">
            <v>379</v>
          </cell>
          <cell r="D384">
            <v>11</v>
          </cell>
          <cell r="E384" t="str">
            <v>怀化市</v>
          </cell>
          <cell r="F384" t="str">
            <v>沅陵县</v>
          </cell>
          <cell r="G384">
            <v>431222</v>
          </cell>
          <cell r="H384" t="str">
            <v>S241</v>
          </cell>
          <cell r="I384">
            <v>234</v>
          </cell>
          <cell r="J384">
            <v>235</v>
          </cell>
          <cell r="K384" t="str">
            <v>S227</v>
          </cell>
          <cell r="L384">
            <v>122.322</v>
          </cell>
          <cell r="M384">
            <v>123.322</v>
          </cell>
          <cell r="N384">
            <v>1</v>
          </cell>
        </row>
        <row r="385">
          <cell r="A385" t="str">
            <v>S24456.69762.047</v>
          </cell>
          <cell r="B385" t="str">
            <v>X03331.85426.504</v>
          </cell>
          <cell r="C385">
            <v>380</v>
          </cell>
          <cell r="D385">
            <v>12</v>
          </cell>
          <cell r="E385" t="str">
            <v>怀化市</v>
          </cell>
          <cell r="F385" t="str">
            <v>溆浦县</v>
          </cell>
          <cell r="G385">
            <v>431224</v>
          </cell>
          <cell r="H385" t="str">
            <v>S244</v>
          </cell>
          <cell r="I385">
            <v>56.697</v>
          </cell>
          <cell r="J385">
            <v>62.047</v>
          </cell>
          <cell r="K385" t="str">
            <v>X033</v>
          </cell>
          <cell r="L385">
            <v>31.854</v>
          </cell>
          <cell r="M385">
            <v>26.504</v>
          </cell>
          <cell r="N385">
            <v>5.34999999999999</v>
          </cell>
        </row>
        <row r="386">
          <cell r="A386" t="str">
            <v>S24987.5787.9</v>
          </cell>
          <cell r="B386" t="str">
            <v>S312301.186300.856</v>
          </cell>
          <cell r="C386">
            <v>381</v>
          </cell>
          <cell r="D386">
            <v>13</v>
          </cell>
          <cell r="E386" t="str">
            <v>怀化市</v>
          </cell>
          <cell r="F386" t="str">
            <v>中方县</v>
          </cell>
          <cell r="G386">
            <v>431221</v>
          </cell>
          <cell r="H386" t="str">
            <v>S249</v>
          </cell>
          <cell r="I386">
            <v>87.57</v>
          </cell>
          <cell r="J386">
            <v>87.9</v>
          </cell>
          <cell r="K386" t="str">
            <v>S312</v>
          </cell>
          <cell r="L386">
            <v>301.186</v>
          </cell>
          <cell r="M386">
            <v>300.856</v>
          </cell>
          <cell r="N386">
            <v>0.330000000000013</v>
          </cell>
        </row>
        <row r="387">
          <cell r="A387" t="str">
            <v>S249172174.244</v>
          </cell>
          <cell r="B387" t="str">
            <v>S22260.19862.442</v>
          </cell>
          <cell r="C387">
            <v>382</v>
          </cell>
          <cell r="D387">
            <v>14</v>
          </cell>
          <cell r="E387" t="str">
            <v>怀化市</v>
          </cell>
          <cell r="F387" t="str">
            <v>会同县</v>
          </cell>
          <cell r="G387">
            <v>431225</v>
          </cell>
          <cell r="H387" t="str">
            <v>S249</v>
          </cell>
          <cell r="I387">
            <v>172</v>
          </cell>
          <cell r="J387">
            <v>174.244</v>
          </cell>
          <cell r="K387" t="str">
            <v>S222</v>
          </cell>
          <cell r="L387">
            <v>60.198</v>
          </cell>
          <cell r="M387">
            <v>62.442</v>
          </cell>
          <cell r="N387">
            <v>2.244</v>
          </cell>
        </row>
        <row r="388">
          <cell r="A388" t="str">
            <v>S249174.244174.8</v>
          </cell>
          <cell r="B388" t="str">
            <v>S22262.44262.998</v>
          </cell>
          <cell r="C388">
            <v>383</v>
          </cell>
          <cell r="D388">
            <v>15</v>
          </cell>
          <cell r="E388" t="str">
            <v>怀化市</v>
          </cell>
          <cell r="F388" t="str">
            <v>会同县</v>
          </cell>
          <cell r="G388">
            <v>431225</v>
          </cell>
          <cell r="H388" t="str">
            <v>S249</v>
          </cell>
          <cell r="I388">
            <v>174.244</v>
          </cell>
          <cell r="J388">
            <v>174.8</v>
          </cell>
          <cell r="K388" t="str">
            <v>S222</v>
          </cell>
          <cell r="L388">
            <v>62.442</v>
          </cell>
          <cell r="M388">
            <v>62.998</v>
          </cell>
          <cell r="N388">
            <v>0.556000000000012</v>
          </cell>
        </row>
        <row r="389">
          <cell r="A389" t="str">
            <v>S249193195.476</v>
          </cell>
          <cell r="B389" t="str">
            <v>S22280.73483.21</v>
          </cell>
          <cell r="C389">
            <v>384</v>
          </cell>
          <cell r="D389">
            <v>16</v>
          </cell>
          <cell r="E389" t="str">
            <v>怀化市</v>
          </cell>
          <cell r="F389" t="str">
            <v>会同县</v>
          </cell>
          <cell r="G389">
            <v>431225</v>
          </cell>
          <cell r="H389" t="str">
            <v>S249</v>
          </cell>
          <cell r="I389">
            <v>193</v>
          </cell>
          <cell r="J389">
            <v>195.476</v>
          </cell>
          <cell r="K389" t="str">
            <v>S222</v>
          </cell>
          <cell r="L389">
            <v>80.734</v>
          </cell>
          <cell r="M389">
            <v>83.21</v>
          </cell>
          <cell r="N389">
            <v>2.476</v>
          </cell>
        </row>
        <row r="390">
          <cell r="A390" t="str">
            <v>S322159160</v>
          </cell>
          <cell r="B390" t="str">
            <v>S312242.502243.502</v>
          </cell>
          <cell r="C390">
            <v>385</v>
          </cell>
          <cell r="D390">
            <v>17</v>
          </cell>
          <cell r="E390" t="str">
            <v>怀化市</v>
          </cell>
          <cell r="F390" t="str">
            <v>溆浦县</v>
          </cell>
          <cell r="G390">
            <v>431224</v>
          </cell>
          <cell r="H390" t="str">
            <v>S322</v>
          </cell>
          <cell r="I390">
            <v>159</v>
          </cell>
          <cell r="J390">
            <v>160</v>
          </cell>
          <cell r="K390" t="str">
            <v>S312</v>
          </cell>
          <cell r="L390">
            <v>242.502</v>
          </cell>
          <cell r="M390">
            <v>243.502</v>
          </cell>
          <cell r="N390">
            <v>1</v>
          </cell>
        </row>
        <row r="391">
          <cell r="A391" t="str">
            <v>S332135.89144.236</v>
          </cell>
          <cell r="B391" t="str">
            <v>S33808.346</v>
          </cell>
          <cell r="C391">
            <v>386</v>
          </cell>
          <cell r="D391">
            <v>18</v>
          </cell>
          <cell r="E391" t="str">
            <v>怀化市</v>
          </cell>
          <cell r="F391" t="str">
            <v>溆浦县</v>
          </cell>
          <cell r="G391">
            <v>431224</v>
          </cell>
          <cell r="H391" t="str">
            <v>S332</v>
          </cell>
          <cell r="I391">
            <v>135.89</v>
          </cell>
          <cell r="J391">
            <v>144.236</v>
          </cell>
          <cell r="K391" t="str">
            <v>S338</v>
          </cell>
          <cell r="L391">
            <v>0</v>
          </cell>
          <cell r="M391">
            <v>8.346</v>
          </cell>
          <cell r="N391">
            <v>8.346</v>
          </cell>
        </row>
        <row r="392">
          <cell r="A392" t="str">
            <v>S332144.236149.71</v>
          </cell>
          <cell r="B392" t="str">
            <v>S3388.34613.82</v>
          </cell>
          <cell r="C392">
            <v>387</v>
          </cell>
          <cell r="D392">
            <v>19</v>
          </cell>
          <cell r="E392" t="str">
            <v>怀化市</v>
          </cell>
          <cell r="F392" t="str">
            <v>溆浦县</v>
          </cell>
          <cell r="G392">
            <v>431224</v>
          </cell>
          <cell r="H392" t="str">
            <v>S332</v>
          </cell>
          <cell r="I392">
            <v>144.236</v>
          </cell>
          <cell r="J392">
            <v>149.71</v>
          </cell>
          <cell r="K392" t="str">
            <v>S338</v>
          </cell>
          <cell r="L392">
            <v>8.346</v>
          </cell>
          <cell r="M392">
            <v>13.82</v>
          </cell>
          <cell r="N392">
            <v>5.47400000000002</v>
          </cell>
        </row>
        <row r="393">
          <cell r="A393" t="str">
            <v/>
          </cell>
          <cell r="B393" t="str">
            <v/>
          </cell>
          <cell r="C393">
            <v>388</v>
          </cell>
          <cell r="D393" t="str">
            <v>（二）</v>
          </cell>
          <cell r="E393" t="str">
            <v>中修小计</v>
          </cell>
        </row>
        <row r="393">
          <cell r="N393">
            <v>113.649000000001</v>
          </cell>
        </row>
        <row r="394">
          <cell r="A394" t="str">
            <v>G2092872.22879.335</v>
          </cell>
          <cell r="B394" t="str">
            <v>G2092487.4032494.538</v>
          </cell>
          <cell r="C394">
            <v>389</v>
          </cell>
          <cell r="D394">
            <v>1</v>
          </cell>
          <cell r="E394" t="str">
            <v>怀化市</v>
          </cell>
          <cell r="F394" t="str">
            <v>中方县</v>
          </cell>
          <cell r="G394">
            <v>431221</v>
          </cell>
          <cell r="H394" t="str">
            <v>G209</v>
          </cell>
          <cell r="I394">
            <v>2872.2</v>
          </cell>
          <cell r="J394">
            <v>2879.335</v>
          </cell>
          <cell r="K394" t="str">
            <v>G209</v>
          </cell>
          <cell r="L394">
            <v>2487.403</v>
          </cell>
          <cell r="M394">
            <v>2494.538</v>
          </cell>
          <cell r="N394">
            <v>7.13500000000022</v>
          </cell>
        </row>
        <row r="395">
          <cell r="A395" t="str">
            <v>G2092879.3352881.986</v>
          </cell>
          <cell r="B395" t="str">
            <v>G2092493.0352495.686</v>
          </cell>
          <cell r="C395">
            <v>390</v>
          </cell>
          <cell r="D395">
            <v>2</v>
          </cell>
          <cell r="E395" t="str">
            <v>怀化市</v>
          </cell>
          <cell r="F395" t="str">
            <v>中方县</v>
          </cell>
          <cell r="G395">
            <v>431221</v>
          </cell>
          <cell r="H395" t="str">
            <v>G209</v>
          </cell>
          <cell r="I395">
            <v>2879.335</v>
          </cell>
          <cell r="J395">
            <v>2881.986</v>
          </cell>
          <cell r="K395" t="str">
            <v>G209</v>
          </cell>
          <cell r="L395">
            <v>2493.035</v>
          </cell>
          <cell r="M395">
            <v>2495.686</v>
          </cell>
          <cell r="N395">
            <v>2.65099999999984</v>
          </cell>
        </row>
        <row r="396">
          <cell r="A396" t="str">
            <v>G2092896.142897.007</v>
          </cell>
          <cell r="B396" t="str">
            <v>G2092510.182511.047</v>
          </cell>
          <cell r="C396">
            <v>391</v>
          </cell>
          <cell r="D396">
            <v>3</v>
          </cell>
          <cell r="E396" t="str">
            <v>怀化市</v>
          </cell>
          <cell r="F396" t="str">
            <v>洪江市</v>
          </cell>
          <cell r="G396">
            <v>431281</v>
          </cell>
          <cell r="H396" t="str">
            <v>G209</v>
          </cell>
          <cell r="I396">
            <v>2896.14</v>
          </cell>
          <cell r="J396">
            <v>2897.007</v>
          </cell>
          <cell r="K396" t="str">
            <v>G209</v>
          </cell>
          <cell r="L396">
            <v>2510.18</v>
          </cell>
          <cell r="M396">
            <v>2511.047</v>
          </cell>
          <cell r="N396">
            <v>0.867000000000189</v>
          </cell>
        </row>
        <row r="397">
          <cell r="A397" t="str">
            <v>G2092897.5352899.3</v>
          </cell>
          <cell r="B397" t="str">
            <v>G2092511.5752513.34</v>
          </cell>
          <cell r="C397">
            <v>392</v>
          </cell>
          <cell r="D397">
            <v>4</v>
          </cell>
          <cell r="E397" t="str">
            <v>怀化市</v>
          </cell>
          <cell r="F397" t="str">
            <v>洪江市</v>
          </cell>
          <cell r="G397">
            <v>431281</v>
          </cell>
          <cell r="H397" t="str">
            <v>G209</v>
          </cell>
          <cell r="I397">
            <v>2897.535</v>
          </cell>
          <cell r="J397">
            <v>2899.3</v>
          </cell>
          <cell r="K397" t="str">
            <v>G209</v>
          </cell>
          <cell r="L397">
            <v>2511.575</v>
          </cell>
          <cell r="M397">
            <v>2513.34</v>
          </cell>
          <cell r="N397">
            <v>1.76500000000033</v>
          </cell>
        </row>
        <row r="398">
          <cell r="A398" t="str">
            <v>G2092961.152962.7</v>
          </cell>
          <cell r="B398" t="str">
            <v>G2092574.62576.15</v>
          </cell>
          <cell r="C398">
            <v>393</v>
          </cell>
          <cell r="D398">
            <v>5</v>
          </cell>
          <cell r="E398" t="str">
            <v>怀化市</v>
          </cell>
          <cell r="F398" t="str">
            <v>靖州苗族侗族自治县</v>
          </cell>
          <cell r="G398">
            <v>431229</v>
          </cell>
          <cell r="H398" t="str">
            <v>G209</v>
          </cell>
          <cell r="I398">
            <v>2961.15</v>
          </cell>
          <cell r="J398">
            <v>2962.7</v>
          </cell>
          <cell r="K398" t="str">
            <v>G209</v>
          </cell>
          <cell r="L398">
            <v>2574.6</v>
          </cell>
          <cell r="M398">
            <v>2576.15</v>
          </cell>
          <cell r="N398">
            <v>1.54999999999973</v>
          </cell>
        </row>
        <row r="399">
          <cell r="A399" t="str">
            <v>G20929712976.8</v>
          </cell>
          <cell r="B399" t="str">
            <v>G2092584.452590.25</v>
          </cell>
          <cell r="C399">
            <v>394</v>
          </cell>
          <cell r="D399">
            <v>6</v>
          </cell>
          <cell r="E399" t="str">
            <v>怀化市</v>
          </cell>
          <cell r="F399" t="str">
            <v>靖州苗族侗族自治县</v>
          </cell>
          <cell r="G399">
            <v>431229</v>
          </cell>
          <cell r="H399" t="str">
            <v>G209</v>
          </cell>
          <cell r="I399">
            <v>2971</v>
          </cell>
          <cell r="J399">
            <v>2976.8</v>
          </cell>
          <cell r="K399" t="str">
            <v>G209</v>
          </cell>
          <cell r="L399">
            <v>2584.45</v>
          </cell>
          <cell r="M399">
            <v>2590.25</v>
          </cell>
          <cell r="N399">
            <v>5.80000000000018</v>
          </cell>
        </row>
        <row r="400">
          <cell r="A400" t="str">
            <v>G2092976.82977</v>
          </cell>
          <cell r="B400" t="str">
            <v>G2092590.252590.45</v>
          </cell>
          <cell r="C400">
            <v>395</v>
          </cell>
          <cell r="D400">
            <v>7</v>
          </cell>
          <cell r="E400" t="str">
            <v>怀化市</v>
          </cell>
          <cell r="F400" t="str">
            <v>靖州苗族侗族自治县</v>
          </cell>
          <cell r="G400">
            <v>431229</v>
          </cell>
          <cell r="H400" t="str">
            <v>G209</v>
          </cell>
          <cell r="I400">
            <v>2976.8</v>
          </cell>
          <cell r="J400">
            <v>2977</v>
          </cell>
          <cell r="K400" t="str">
            <v>G209</v>
          </cell>
          <cell r="L400">
            <v>2590.25</v>
          </cell>
          <cell r="M400">
            <v>2590.45</v>
          </cell>
          <cell r="N400">
            <v>0.199999999999818</v>
          </cell>
        </row>
        <row r="401">
          <cell r="A401" t="str">
            <v>G2092984.32987.7</v>
          </cell>
          <cell r="B401" t="str">
            <v>G2092597.752601.15</v>
          </cell>
          <cell r="C401">
            <v>396</v>
          </cell>
          <cell r="D401">
            <v>8</v>
          </cell>
          <cell r="E401" t="str">
            <v>怀化市</v>
          </cell>
          <cell r="F401" t="str">
            <v>靖州苗族侗族自治县</v>
          </cell>
          <cell r="G401">
            <v>431229</v>
          </cell>
          <cell r="H401" t="str">
            <v>G209</v>
          </cell>
          <cell r="I401">
            <v>2984.3</v>
          </cell>
          <cell r="J401">
            <v>2987.7</v>
          </cell>
          <cell r="K401" t="str">
            <v>G209</v>
          </cell>
          <cell r="L401">
            <v>2597.75</v>
          </cell>
          <cell r="M401">
            <v>2601.15</v>
          </cell>
          <cell r="N401">
            <v>3.39999999999964</v>
          </cell>
        </row>
        <row r="402">
          <cell r="A402" t="str">
            <v>G2092987.72989</v>
          </cell>
          <cell r="B402" t="str">
            <v>G2092601.152602.45</v>
          </cell>
          <cell r="C402">
            <v>397</v>
          </cell>
          <cell r="D402">
            <v>9</v>
          </cell>
          <cell r="E402" t="str">
            <v>怀化市</v>
          </cell>
          <cell r="F402" t="str">
            <v>靖州苗族侗族自治县</v>
          </cell>
          <cell r="G402">
            <v>431229</v>
          </cell>
          <cell r="H402" t="str">
            <v>G209</v>
          </cell>
          <cell r="I402">
            <v>2987.7</v>
          </cell>
          <cell r="J402">
            <v>2989</v>
          </cell>
          <cell r="K402" t="str">
            <v>G209</v>
          </cell>
          <cell r="L402">
            <v>2601.15</v>
          </cell>
          <cell r="M402">
            <v>2602.45</v>
          </cell>
          <cell r="N402">
            <v>1.30000000000018</v>
          </cell>
        </row>
        <row r="403">
          <cell r="A403" t="str">
            <v>G20929892989.47</v>
          </cell>
          <cell r="B403" t="str">
            <v>G2092602.452602.92</v>
          </cell>
          <cell r="C403">
            <v>398</v>
          </cell>
          <cell r="D403">
            <v>10</v>
          </cell>
          <cell r="E403" t="str">
            <v>怀化市</v>
          </cell>
          <cell r="F403" t="str">
            <v>靖州苗族侗族自治县</v>
          </cell>
          <cell r="G403">
            <v>431229</v>
          </cell>
          <cell r="H403" t="str">
            <v>G209</v>
          </cell>
          <cell r="I403">
            <v>2989</v>
          </cell>
          <cell r="J403">
            <v>2989.47</v>
          </cell>
          <cell r="K403" t="str">
            <v>G209</v>
          </cell>
          <cell r="L403">
            <v>2602.45</v>
          </cell>
          <cell r="M403">
            <v>2602.92</v>
          </cell>
          <cell r="N403">
            <v>0.4699999999998</v>
          </cell>
        </row>
        <row r="404">
          <cell r="A404" t="str">
            <v>G2092989.472990</v>
          </cell>
          <cell r="B404" t="str">
            <v>G2092602.922603.45</v>
          </cell>
          <cell r="C404">
            <v>399</v>
          </cell>
          <cell r="D404">
            <v>11</v>
          </cell>
          <cell r="E404" t="str">
            <v>怀化市</v>
          </cell>
          <cell r="F404" t="str">
            <v>靖州苗族侗族自治县</v>
          </cell>
          <cell r="G404">
            <v>431229</v>
          </cell>
          <cell r="H404" t="str">
            <v>G209</v>
          </cell>
          <cell r="I404">
            <v>2989.47</v>
          </cell>
          <cell r="J404">
            <v>2990</v>
          </cell>
          <cell r="K404" t="str">
            <v>G209</v>
          </cell>
          <cell r="L404">
            <v>2602.92</v>
          </cell>
          <cell r="M404">
            <v>2603.45</v>
          </cell>
          <cell r="N404">
            <v>0.5300000000002</v>
          </cell>
        </row>
        <row r="405">
          <cell r="A405" t="str">
            <v>G2093000.53000.917</v>
          </cell>
          <cell r="B405" t="str">
            <v>G2092613.952614.367</v>
          </cell>
          <cell r="C405">
            <v>400</v>
          </cell>
          <cell r="D405">
            <v>12</v>
          </cell>
          <cell r="E405" t="str">
            <v>怀化市</v>
          </cell>
          <cell r="F405" t="str">
            <v>靖州苗族侗族自治县</v>
          </cell>
          <cell r="G405">
            <v>431229</v>
          </cell>
          <cell r="H405" t="str">
            <v>G209</v>
          </cell>
          <cell r="I405">
            <v>3000.5</v>
          </cell>
          <cell r="J405">
            <v>3000.917</v>
          </cell>
          <cell r="K405" t="str">
            <v>G209</v>
          </cell>
          <cell r="L405">
            <v>2613.95</v>
          </cell>
          <cell r="M405">
            <v>2614.367</v>
          </cell>
          <cell r="N405">
            <v>0.416999999999916</v>
          </cell>
        </row>
        <row r="406">
          <cell r="A406" t="str">
            <v>G2093000.9173001.4</v>
          </cell>
          <cell r="B406" t="str">
            <v>G2092614.3672614.85</v>
          </cell>
          <cell r="C406">
            <v>401</v>
          </cell>
          <cell r="D406">
            <v>13</v>
          </cell>
          <cell r="E406" t="str">
            <v>怀化市</v>
          </cell>
          <cell r="F406" t="str">
            <v>靖州苗族侗族自治县</v>
          </cell>
          <cell r="G406">
            <v>431229</v>
          </cell>
          <cell r="H406" t="str">
            <v>G209</v>
          </cell>
          <cell r="I406">
            <v>3000.917</v>
          </cell>
          <cell r="J406">
            <v>3001.4</v>
          </cell>
          <cell r="K406" t="str">
            <v>G209</v>
          </cell>
          <cell r="L406">
            <v>2614.367</v>
          </cell>
          <cell r="M406">
            <v>2614.85</v>
          </cell>
          <cell r="N406">
            <v>0.483000000000175</v>
          </cell>
        </row>
        <row r="407">
          <cell r="A407" t="str">
            <v>G2093065.8833067</v>
          </cell>
          <cell r="B407" t="str">
            <v>G2092679.6322680.749</v>
          </cell>
          <cell r="C407">
            <v>402</v>
          </cell>
          <cell r="D407">
            <v>14</v>
          </cell>
          <cell r="E407" t="str">
            <v>怀化市</v>
          </cell>
          <cell r="F407" t="str">
            <v>通道侗族自治县</v>
          </cell>
          <cell r="G407">
            <v>431230</v>
          </cell>
          <cell r="H407" t="str">
            <v>G209</v>
          </cell>
          <cell r="I407">
            <v>3065.883</v>
          </cell>
          <cell r="J407">
            <v>3067</v>
          </cell>
          <cell r="K407" t="str">
            <v>G209</v>
          </cell>
          <cell r="L407">
            <v>2679.632</v>
          </cell>
          <cell r="M407">
            <v>2680.749</v>
          </cell>
          <cell r="N407">
            <v>1.11700000000019</v>
          </cell>
        </row>
        <row r="408">
          <cell r="A408" t="str">
            <v>G20930673068</v>
          </cell>
          <cell r="B408" t="str">
            <v>G2092680.7492681.749</v>
          </cell>
          <cell r="C408">
            <v>403</v>
          </cell>
          <cell r="D408">
            <v>15</v>
          </cell>
          <cell r="E408" t="str">
            <v>怀化市</v>
          </cell>
          <cell r="F408" t="str">
            <v>通道侗族自治县</v>
          </cell>
          <cell r="G408">
            <v>431230</v>
          </cell>
          <cell r="H408" t="str">
            <v>G209</v>
          </cell>
          <cell r="I408">
            <v>3067</v>
          </cell>
          <cell r="J408">
            <v>3068</v>
          </cell>
          <cell r="K408" t="str">
            <v>G209</v>
          </cell>
          <cell r="L408">
            <v>2680.749</v>
          </cell>
          <cell r="M408">
            <v>2681.749</v>
          </cell>
          <cell r="N408">
            <v>1</v>
          </cell>
        </row>
        <row r="409">
          <cell r="A409" t="str">
            <v>G20930683068.721</v>
          </cell>
          <cell r="B409" t="str">
            <v>G2092681.7492682.47</v>
          </cell>
          <cell r="C409">
            <v>404</v>
          </cell>
          <cell r="D409">
            <v>16</v>
          </cell>
          <cell r="E409" t="str">
            <v>怀化市</v>
          </cell>
          <cell r="F409" t="str">
            <v>通道侗族自治县</v>
          </cell>
          <cell r="G409">
            <v>431230</v>
          </cell>
          <cell r="H409" t="str">
            <v>G209</v>
          </cell>
          <cell r="I409">
            <v>3068</v>
          </cell>
          <cell r="J409">
            <v>3068.721</v>
          </cell>
          <cell r="K409" t="str">
            <v>G209</v>
          </cell>
          <cell r="L409">
            <v>2681.749</v>
          </cell>
          <cell r="M409">
            <v>2682.47</v>
          </cell>
          <cell r="N409">
            <v>0.721000000000004</v>
          </cell>
        </row>
        <row r="410">
          <cell r="A410" t="str">
            <v>G20930953096</v>
          </cell>
          <cell r="B410" t="str">
            <v>G2092708.7492709.749</v>
          </cell>
          <cell r="C410">
            <v>405</v>
          </cell>
          <cell r="D410">
            <v>17</v>
          </cell>
          <cell r="E410" t="str">
            <v>怀化市</v>
          </cell>
          <cell r="F410" t="str">
            <v>通道侗族自治县</v>
          </cell>
          <cell r="G410">
            <v>431230</v>
          </cell>
          <cell r="H410" t="str">
            <v>G209</v>
          </cell>
          <cell r="I410">
            <v>3095</v>
          </cell>
          <cell r="J410">
            <v>3096</v>
          </cell>
          <cell r="K410" t="str">
            <v>G209</v>
          </cell>
          <cell r="L410">
            <v>2708.749</v>
          </cell>
          <cell r="M410">
            <v>2709.749</v>
          </cell>
          <cell r="N410">
            <v>1</v>
          </cell>
        </row>
        <row r="411">
          <cell r="A411" t="str">
            <v>G20930983099</v>
          </cell>
          <cell r="B411" t="str">
            <v>G2092711.7492712.749</v>
          </cell>
          <cell r="C411">
            <v>406</v>
          </cell>
          <cell r="D411">
            <v>18</v>
          </cell>
          <cell r="E411" t="str">
            <v>怀化市</v>
          </cell>
          <cell r="F411" t="str">
            <v>通道侗族自治县</v>
          </cell>
          <cell r="G411">
            <v>431230</v>
          </cell>
          <cell r="H411" t="str">
            <v>G209</v>
          </cell>
          <cell r="I411">
            <v>3098</v>
          </cell>
          <cell r="J411">
            <v>3099</v>
          </cell>
          <cell r="K411" t="str">
            <v>G209</v>
          </cell>
          <cell r="L411">
            <v>2711.749</v>
          </cell>
          <cell r="M411">
            <v>2712.749</v>
          </cell>
          <cell r="N411">
            <v>1</v>
          </cell>
        </row>
        <row r="412">
          <cell r="A412" t="str">
            <v>G20931003101</v>
          </cell>
          <cell r="B412" t="str">
            <v>G2092713.7492714.749</v>
          </cell>
          <cell r="C412">
            <v>407</v>
          </cell>
          <cell r="D412">
            <v>19</v>
          </cell>
          <cell r="E412" t="str">
            <v>怀化市</v>
          </cell>
          <cell r="F412" t="str">
            <v>通道侗族自治县</v>
          </cell>
          <cell r="G412">
            <v>431230</v>
          </cell>
          <cell r="H412" t="str">
            <v>G209</v>
          </cell>
          <cell r="I412">
            <v>3100</v>
          </cell>
          <cell r="J412">
            <v>3101</v>
          </cell>
          <cell r="K412" t="str">
            <v>G209</v>
          </cell>
          <cell r="L412">
            <v>2713.749</v>
          </cell>
          <cell r="M412">
            <v>2714.749</v>
          </cell>
          <cell r="N412">
            <v>1</v>
          </cell>
        </row>
        <row r="413">
          <cell r="A413" t="str">
            <v>G24122142215</v>
          </cell>
          <cell r="B413" t="str">
            <v>S228150.479151.479</v>
          </cell>
          <cell r="C413">
            <v>408</v>
          </cell>
          <cell r="D413">
            <v>20</v>
          </cell>
          <cell r="E413" t="str">
            <v>怀化市</v>
          </cell>
          <cell r="F413" t="str">
            <v>沅陵县</v>
          </cell>
          <cell r="G413">
            <v>431222</v>
          </cell>
          <cell r="H413" t="str">
            <v>G241</v>
          </cell>
          <cell r="I413">
            <v>2214</v>
          </cell>
          <cell r="J413">
            <v>2215</v>
          </cell>
          <cell r="K413" t="str">
            <v>S228</v>
          </cell>
          <cell r="L413">
            <v>150.479</v>
          </cell>
          <cell r="M413">
            <v>151.479</v>
          </cell>
          <cell r="N413">
            <v>1</v>
          </cell>
        </row>
        <row r="414">
          <cell r="A414" t="str">
            <v>G31917661767</v>
          </cell>
          <cell r="B414" t="str">
            <v>G3191547.9791548.979</v>
          </cell>
          <cell r="C414">
            <v>409</v>
          </cell>
          <cell r="D414">
            <v>21</v>
          </cell>
          <cell r="E414" t="str">
            <v>怀化市</v>
          </cell>
          <cell r="F414" t="str">
            <v>沅陵县</v>
          </cell>
          <cell r="G414">
            <v>431222</v>
          </cell>
          <cell r="H414" t="str">
            <v>G319</v>
          </cell>
          <cell r="I414">
            <v>1766</v>
          </cell>
          <cell r="J414">
            <v>1767</v>
          </cell>
          <cell r="K414" t="str">
            <v>G319</v>
          </cell>
          <cell r="L414">
            <v>1547.979</v>
          </cell>
          <cell r="M414">
            <v>1548.979</v>
          </cell>
          <cell r="N414">
            <v>1</v>
          </cell>
        </row>
        <row r="415">
          <cell r="A415" t="str">
            <v>G31917681769</v>
          </cell>
          <cell r="B415" t="str">
            <v>G3191549.9791550.979</v>
          </cell>
          <cell r="C415">
            <v>410</v>
          </cell>
          <cell r="D415">
            <v>22</v>
          </cell>
          <cell r="E415" t="str">
            <v>怀化市</v>
          </cell>
          <cell r="F415" t="str">
            <v>沅陵县</v>
          </cell>
          <cell r="G415">
            <v>431222</v>
          </cell>
          <cell r="H415" t="str">
            <v>G319</v>
          </cell>
          <cell r="I415">
            <v>1768</v>
          </cell>
          <cell r="J415">
            <v>1769</v>
          </cell>
          <cell r="K415" t="str">
            <v>G319</v>
          </cell>
          <cell r="L415">
            <v>1549.979</v>
          </cell>
          <cell r="M415">
            <v>1550.979</v>
          </cell>
          <cell r="N415">
            <v>1</v>
          </cell>
        </row>
        <row r="416">
          <cell r="A416" t="str">
            <v>G31917691769.671</v>
          </cell>
          <cell r="B416" t="str">
            <v>G3191550.9791551.65</v>
          </cell>
          <cell r="C416">
            <v>411</v>
          </cell>
          <cell r="D416">
            <v>23</v>
          </cell>
          <cell r="E416" t="str">
            <v>怀化市</v>
          </cell>
          <cell r="F416" t="str">
            <v>沅陵县</v>
          </cell>
          <cell r="G416">
            <v>431222</v>
          </cell>
          <cell r="H416" t="str">
            <v>G319</v>
          </cell>
          <cell r="I416">
            <v>1769</v>
          </cell>
          <cell r="J416">
            <v>1769.671</v>
          </cell>
          <cell r="K416" t="str">
            <v>G319</v>
          </cell>
          <cell r="L416">
            <v>1550.979</v>
          </cell>
          <cell r="M416">
            <v>1551.65</v>
          </cell>
          <cell r="N416">
            <v>0.671000000000049</v>
          </cell>
        </row>
        <row r="417">
          <cell r="A417" t="str">
            <v>G3191770.0211770.778</v>
          </cell>
          <cell r="B417" t="str">
            <v>G31915521552.757</v>
          </cell>
          <cell r="C417">
            <v>412</v>
          </cell>
          <cell r="D417">
            <v>24</v>
          </cell>
          <cell r="E417" t="str">
            <v>怀化市</v>
          </cell>
          <cell r="F417" t="str">
            <v>沅陵县</v>
          </cell>
          <cell r="G417">
            <v>431222</v>
          </cell>
          <cell r="H417" t="str">
            <v>G319</v>
          </cell>
          <cell r="I417">
            <v>1770.021</v>
          </cell>
          <cell r="J417">
            <v>1770.778</v>
          </cell>
          <cell r="K417" t="str">
            <v>G319</v>
          </cell>
          <cell r="L417">
            <v>1552</v>
          </cell>
          <cell r="M417">
            <v>1552.757</v>
          </cell>
          <cell r="N417">
            <v>0.757000000000062</v>
          </cell>
        </row>
        <row r="418">
          <cell r="A418" t="str">
            <v>G3191770.7781771</v>
          </cell>
          <cell r="B418" t="str">
            <v>G3191552.7571552.979</v>
          </cell>
          <cell r="C418">
            <v>413</v>
          </cell>
          <cell r="D418">
            <v>25</v>
          </cell>
          <cell r="E418" t="str">
            <v>怀化市</v>
          </cell>
          <cell r="F418" t="str">
            <v>沅陵县</v>
          </cell>
          <cell r="G418">
            <v>431222</v>
          </cell>
          <cell r="H418" t="str">
            <v>G319</v>
          </cell>
          <cell r="I418">
            <v>1770.778</v>
          </cell>
          <cell r="J418">
            <v>1771</v>
          </cell>
          <cell r="K418" t="str">
            <v>G319</v>
          </cell>
          <cell r="L418">
            <v>1552.757</v>
          </cell>
          <cell r="M418">
            <v>1552.979</v>
          </cell>
          <cell r="N418">
            <v>0.22199999999998</v>
          </cell>
        </row>
        <row r="419">
          <cell r="A419" t="str">
            <v>G32015711571.76</v>
          </cell>
          <cell r="B419" t="str">
            <v>G3201536.241537</v>
          </cell>
          <cell r="C419">
            <v>414</v>
          </cell>
          <cell r="D419">
            <v>26</v>
          </cell>
          <cell r="E419" t="str">
            <v>怀化市</v>
          </cell>
          <cell r="F419" t="str">
            <v>洪江市</v>
          </cell>
          <cell r="G419">
            <v>431281</v>
          </cell>
          <cell r="H419" t="str">
            <v>G320</v>
          </cell>
          <cell r="I419">
            <v>1571</v>
          </cell>
          <cell r="J419">
            <v>1571.76</v>
          </cell>
          <cell r="K419" t="str">
            <v>G320</v>
          </cell>
          <cell r="L419">
            <v>1536.24</v>
          </cell>
          <cell r="M419">
            <v>1537</v>
          </cell>
          <cell r="N419">
            <v>0.759999999999991</v>
          </cell>
        </row>
        <row r="420">
          <cell r="A420" t="str">
            <v>G3201571.761573</v>
          </cell>
          <cell r="B420" t="str">
            <v>G32015371538.24</v>
          </cell>
          <cell r="C420">
            <v>415</v>
          </cell>
          <cell r="D420">
            <v>27</v>
          </cell>
          <cell r="E420" t="str">
            <v>怀化市</v>
          </cell>
          <cell r="F420" t="str">
            <v>洪江市</v>
          </cell>
          <cell r="G420">
            <v>431281</v>
          </cell>
          <cell r="H420" t="str">
            <v>G320</v>
          </cell>
          <cell r="I420">
            <v>1571.76</v>
          </cell>
          <cell r="J420">
            <v>1573</v>
          </cell>
          <cell r="K420" t="str">
            <v>G320</v>
          </cell>
          <cell r="L420">
            <v>1537</v>
          </cell>
          <cell r="M420">
            <v>1538.24</v>
          </cell>
          <cell r="N420">
            <v>1.24000000000001</v>
          </cell>
        </row>
        <row r="421">
          <cell r="A421" t="str">
            <v>G32015811582.541</v>
          </cell>
          <cell r="B421" t="str">
            <v>G3201546.2571547.798</v>
          </cell>
          <cell r="C421">
            <v>416</v>
          </cell>
          <cell r="D421">
            <v>28</v>
          </cell>
          <cell r="E421" t="str">
            <v>怀化市</v>
          </cell>
          <cell r="F421" t="str">
            <v>洪江市</v>
          </cell>
          <cell r="G421">
            <v>431281</v>
          </cell>
          <cell r="H421" t="str">
            <v>G320</v>
          </cell>
          <cell r="I421">
            <v>1581</v>
          </cell>
          <cell r="J421">
            <v>1582.541</v>
          </cell>
          <cell r="K421" t="str">
            <v>G320</v>
          </cell>
          <cell r="L421">
            <v>1546.257</v>
          </cell>
          <cell r="M421">
            <v>1547.798</v>
          </cell>
          <cell r="N421">
            <v>1.54099999999994</v>
          </cell>
        </row>
        <row r="422">
          <cell r="A422" t="str">
            <v>G3201582.5411583.971</v>
          </cell>
          <cell r="B422" t="str">
            <v>G3201547.7981549.228</v>
          </cell>
          <cell r="C422">
            <v>417</v>
          </cell>
          <cell r="D422">
            <v>29</v>
          </cell>
          <cell r="E422" t="str">
            <v>怀化市</v>
          </cell>
          <cell r="F422" t="str">
            <v>洪江市</v>
          </cell>
          <cell r="G422">
            <v>431281</v>
          </cell>
          <cell r="H422" t="str">
            <v>G320</v>
          </cell>
          <cell r="I422">
            <v>1582.541</v>
          </cell>
          <cell r="J422">
            <v>1583.971</v>
          </cell>
          <cell r="K422" t="str">
            <v>G320</v>
          </cell>
          <cell r="L422">
            <v>1547.798</v>
          </cell>
          <cell r="M422">
            <v>1549.228</v>
          </cell>
          <cell r="N422">
            <v>1.43000000000006</v>
          </cell>
        </row>
        <row r="423">
          <cell r="A423" t="str">
            <v>G3201583.9711585</v>
          </cell>
          <cell r="B423" t="str">
            <v>G3201549.2281550.257</v>
          </cell>
          <cell r="C423">
            <v>418</v>
          </cell>
          <cell r="D423">
            <v>30</v>
          </cell>
          <cell r="E423" t="str">
            <v>怀化市</v>
          </cell>
          <cell r="F423" t="str">
            <v>洪江市</v>
          </cell>
          <cell r="G423">
            <v>431281</v>
          </cell>
          <cell r="H423" t="str">
            <v>G320</v>
          </cell>
          <cell r="I423">
            <v>1583.971</v>
          </cell>
          <cell r="J423">
            <v>1585</v>
          </cell>
          <cell r="K423" t="str">
            <v>G320</v>
          </cell>
          <cell r="L423">
            <v>1549.228</v>
          </cell>
          <cell r="M423">
            <v>1550.257</v>
          </cell>
          <cell r="N423">
            <v>1.029</v>
          </cell>
        </row>
        <row r="424">
          <cell r="A424" t="str">
            <v>G32016021609</v>
          </cell>
          <cell r="B424" t="str">
            <v>G3201567.4151574.415</v>
          </cell>
          <cell r="C424">
            <v>419</v>
          </cell>
          <cell r="D424">
            <v>31</v>
          </cell>
          <cell r="E424" t="str">
            <v>怀化市</v>
          </cell>
          <cell r="F424" t="str">
            <v>洪江市</v>
          </cell>
          <cell r="G424">
            <v>431281</v>
          </cell>
          <cell r="H424" t="str">
            <v>G320</v>
          </cell>
          <cell r="I424">
            <v>1602</v>
          </cell>
          <cell r="J424">
            <v>1609</v>
          </cell>
          <cell r="K424" t="str">
            <v>G320</v>
          </cell>
          <cell r="L424">
            <v>1567.415</v>
          </cell>
          <cell r="M424">
            <v>1574.415</v>
          </cell>
          <cell r="N424">
            <v>7</v>
          </cell>
        </row>
        <row r="425">
          <cell r="A425" t="str">
            <v>G3201610.2021610.26</v>
          </cell>
          <cell r="B425" t="str">
            <v>G3201575.7651575.823</v>
          </cell>
          <cell r="C425">
            <v>420</v>
          </cell>
          <cell r="D425">
            <v>32</v>
          </cell>
          <cell r="E425" t="str">
            <v>怀化市</v>
          </cell>
          <cell r="F425" t="str">
            <v>洪江市</v>
          </cell>
          <cell r="G425">
            <v>431281</v>
          </cell>
          <cell r="H425" t="str">
            <v>G320</v>
          </cell>
          <cell r="I425">
            <v>1610.202</v>
          </cell>
          <cell r="J425">
            <v>1610.26</v>
          </cell>
          <cell r="K425" t="str">
            <v>G320</v>
          </cell>
          <cell r="L425">
            <v>1575.765</v>
          </cell>
          <cell r="M425">
            <v>1575.823</v>
          </cell>
          <cell r="N425">
            <v>0.0579999999999927</v>
          </cell>
        </row>
        <row r="426">
          <cell r="A426" t="str">
            <v>G3201610.261613</v>
          </cell>
          <cell r="B426" t="str">
            <v>G3201575.8231578.563</v>
          </cell>
          <cell r="C426">
            <v>421</v>
          </cell>
          <cell r="D426">
            <v>33</v>
          </cell>
          <cell r="E426" t="str">
            <v>怀化市</v>
          </cell>
          <cell r="F426" t="str">
            <v>中方县</v>
          </cell>
          <cell r="G426">
            <v>431221</v>
          </cell>
          <cell r="H426" t="str">
            <v>G320</v>
          </cell>
          <cell r="I426">
            <v>1610.26</v>
          </cell>
          <cell r="J426">
            <v>1613</v>
          </cell>
          <cell r="K426" t="str">
            <v>G320</v>
          </cell>
          <cell r="L426">
            <v>1575.823</v>
          </cell>
          <cell r="M426">
            <v>1578.563</v>
          </cell>
          <cell r="N426">
            <v>2.74000000000001</v>
          </cell>
        </row>
        <row r="427">
          <cell r="A427" t="str">
            <v>G32016141615</v>
          </cell>
          <cell r="B427" t="str">
            <v>G3201579.5631580.563</v>
          </cell>
          <cell r="C427">
            <v>422</v>
          </cell>
          <cell r="D427">
            <v>34</v>
          </cell>
          <cell r="E427" t="str">
            <v>怀化市</v>
          </cell>
          <cell r="F427" t="str">
            <v>中方县</v>
          </cell>
          <cell r="G427">
            <v>431221</v>
          </cell>
          <cell r="H427" t="str">
            <v>G320</v>
          </cell>
          <cell r="I427">
            <v>1614</v>
          </cell>
          <cell r="J427">
            <v>1615</v>
          </cell>
          <cell r="K427" t="str">
            <v>G320</v>
          </cell>
          <cell r="L427">
            <v>1579.563</v>
          </cell>
          <cell r="M427">
            <v>1580.563</v>
          </cell>
          <cell r="N427">
            <v>1</v>
          </cell>
        </row>
        <row r="428">
          <cell r="A428" t="str">
            <v>G3201616.51621</v>
          </cell>
          <cell r="B428" t="str">
            <v>G3201582.0631586.563</v>
          </cell>
          <cell r="C428">
            <v>423</v>
          </cell>
          <cell r="D428">
            <v>35</v>
          </cell>
          <cell r="E428" t="str">
            <v>怀化市</v>
          </cell>
          <cell r="F428" t="str">
            <v>中方县</v>
          </cell>
          <cell r="G428">
            <v>431221</v>
          </cell>
          <cell r="H428" t="str">
            <v>G320</v>
          </cell>
          <cell r="I428">
            <v>1616.5</v>
          </cell>
          <cell r="J428">
            <v>1621</v>
          </cell>
          <cell r="K428" t="str">
            <v>G320</v>
          </cell>
          <cell r="L428">
            <v>1582.063</v>
          </cell>
          <cell r="M428">
            <v>1586.563</v>
          </cell>
          <cell r="N428">
            <v>4.5</v>
          </cell>
        </row>
        <row r="429">
          <cell r="A429" t="str">
            <v>G354848.243850</v>
          </cell>
          <cell r="B429" t="str">
            <v>S22344.57842.821</v>
          </cell>
          <cell r="C429">
            <v>424</v>
          </cell>
          <cell r="D429">
            <v>36</v>
          </cell>
          <cell r="E429" t="str">
            <v>怀化市</v>
          </cell>
          <cell r="F429" t="str">
            <v>辰溪县</v>
          </cell>
          <cell r="G429">
            <v>431223</v>
          </cell>
          <cell r="H429" t="str">
            <v>G354</v>
          </cell>
          <cell r="I429">
            <v>848.243</v>
          </cell>
          <cell r="J429">
            <v>850</v>
          </cell>
          <cell r="K429" t="str">
            <v>S223</v>
          </cell>
          <cell r="L429">
            <v>44.578</v>
          </cell>
          <cell r="M429">
            <v>42.821</v>
          </cell>
          <cell r="N429">
            <v>1.75699999999995</v>
          </cell>
        </row>
        <row r="430">
          <cell r="A430" t="str">
            <v>G354850852.821</v>
          </cell>
          <cell r="B430" t="str">
            <v>S22342.82140</v>
          </cell>
          <cell r="C430">
            <v>425</v>
          </cell>
          <cell r="D430">
            <v>37</v>
          </cell>
          <cell r="E430" t="str">
            <v>怀化市</v>
          </cell>
          <cell r="F430" t="str">
            <v>辰溪县</v>
          </cell>
          <cell r="G430">
            <v>431223</v>
          </cell>
          <cell r="H430" t="str">
            <v>G354</v>
          </cell>
          <cell r="I430">
            <v>850</v>
          </cell>
          <cell r="J430">
            <v>852.821</v>
          </cell>
          <cell r="K430" t="str">
            <v>S223</v>
          </cell>
          <cell r="L430">
            <v>42.821</v>
          </cell>
          <cell r="M430">
            <v>40</v>
          </cell>
          <cell r="N430">
            <v>2.82100000000003</v>
          </cell>
        </row>
        <row r="431">
          <cell r="A431" t="str">
            <v>G354855.043857.58</v>
          </cell>
          <cell r="B431" t="str">
            <v>S22337.77835.241</v>
          </cell>
          <cell r="C431">
            <v>426</v>
          </cell>
          <cell r="D431">
            <v>38</v>
          </cell>
          <cell r="E431" t="str">
            <v>怀化市</v>
          </cell>
          <cell r="F431" t="str">
            <v>辰溪县</v>
          </cell>
          <cell r="G431">
            <v>431223</v>
          </cell>
          <cell r="H431" t="str">
            <v>G354</v>
          </cell>
          <cell r="I431">
            <v>855.043</v>
          </cell>
          <cell r="J431">
            <v>857.58</v>
          </cell>
          <cell r="K431" t="str">
            <v>S223</v>
          </cell>
          <cell r="L431">
            <v>37.778</v>
          </cell>
          <cell r="M431">
            <v>35.241</v>
          </cell>
          <cell r="N431">
            <v>2.53700000000003</v>
          </cell>
        </row>
        <row r="432">
          <cell r="A432" t="str">
            <v>G354875.91876.31</v>
          </cell>
          <cell r="B432" t="str">
            <v>S308560560.4</v>
          </cell>
          <cell r="C432">
            <v>427</v>
          </cell>
          <cell r="D432">
            <v>39</v>
          </cell>
          <cell r="E432" t="str">
            <v>怀化市</v>
          </cell>
          <cell r="F432" t="str">
            <v>麻阳苗族自治县</v>
          </cell>
          <cell r="G432">
            <v>431226</v>
          </cell>
          <cell r="H432" t="str">
            <v>G354</v>
          </cell>
          <cell r="I432">
            <v>875.91</v>
          </cell>
          <cell r="J432">
            <v>876.31</v>
          </cell>
          <cell r="K432" t="str">
            <v>S308</v>
          </cell>
          <cell r="L432">
            <v>560</v>
          </cell>
          <cell r="M432">
            <v>560.4</v>
          </cell>
          <cell r="N432">
            <v>0.399999999999977</v>
          </cell>
        </row>
        <row r="433">
          <cell r="A433" t="str">
            <v>G354876.31876.59</v>
          </cell>
          <cell r="B433" t="str">
            <v>S308560.4560.68</v>
          </cell>
          <cell r="C433">
            <v>428</v>
          </cell>
          <cell r="D433">
            <v>40</v>
          </cell>
          <cell r="E433" t="str">
            <v>怀化市</v>
          </cell>
          <cell r="F433" t="str">
            <v>麻阳苗族自治县</v>
          </cell>
          <cell r="G433">
            <v>431226</v>
          </cell>
          <cell r="H433" t="str">
            <v>G354</v>
          </cell>
          <cell r="I433">
            <v>876.31</v>
          </cell>
          <cell r="J433">
            <v>876.59</v>
          </cell>
          <cell r="K433" t="str">
            <v>S308</v>
          </cell>
          <cell r="L433">
            <v>560.4</v>
          </cell>
          <cell r="M433">
            <v>560.68</v>
          </cell>
          <cell r="N433">
            <v>0.280000000000086</v>
          </cell>
        </row>
        <row r="434">
          <cell r="A434" t="str">
            <v>G354876.59878</v>
          </cell>
          <cell r="B434" t="str">
            <v>S308560.68562.09</v>
          </cell>
          <cell r="C434">
            <v>429</v>
          </cell>
          <cell r="D434">
            <v>41</v>
          </cell>
          <cell r="E434" t="str">
            <v>怀化市</v>
          </cell>
          <cell r="F434" t="str">
            <v>麻阳苗族自治县</v>
          </cell>
          <cell r="G434">
            <v>431226</v>
          </cell>
          <cell r="H434" t="str">
            <v>G354</v>
          </cell>
          <cell r="I434">
            <v>876.59</v>
          </cell>
          <cell r="J434">
            <v>878</v>
          </cell>
          <cell r="K434" t="str">
            <v>S308</v>
          </cell>
          <cell r="L434">
            <v>560.68</v>
          </cell>
          <cell r="M434">
            <v>562.09</v>
          </cell>
          <cell r="N434">
            <v>1.40999999999997</v>
          </cell>
        </row>
        <row r="435">
          <cell r="A435" t="str">
            <v>G354898898.61</v>
          </cell>
          <cell r="B435" t="str">
            <v>S308582.09582.7</v>
          </cell>
          <cell r="C435">
            <v>430</v>
          </cell>
          <cell r="D435">
            <v>42</v>
          </cell>
          <cell r="E435" t="str">
            <v>怀化市</v>
          </cell>
          <cell r="F435" t="str">
            <v>麻阳苗族自治县</v>
          </cell>
          <cell r="G435">
            <v>431226</v>
          </cell>
          <cell r="H435" t="str">
            <v>G354</v>
          </cell>
          <cell r="I435">
            <v>898</v>
          </cell>
          <cell r="J435">
            <v>898.61</v>
          </cell>
          <cell r="K435" t="str">
            <v>S308</v>
          </cell>
          <cell r="L435">
            <v>582.09</v>
          </cell>
          <cell r="M435">
            <v>582.7</v>
          </cell>
          <cell r="N435">
            <v>0.610000000000014</v>
          </cell>
        </row>
        <row r="436">
          <cell r="A436" t="str">
            <v>G354898.61899.31</v>
          </cell>
          <cell r="B436" t="str">
            <v>S308582.7583.4</v>
          </cell>
          <cell r="C436">
            <v>431</v>
          </cell>
          <cell r="D436">
            <v>43</v>
          </cell>
          <cell r="E436" t="str">
            <v>怀化市</v>
          </cell>
          <cell r="F436" t="str">
            <v>麻阳苗族自治县</v>
          </cell>
          <cell r="G436">
            <v>431226</v>
          </cell>
          <cell r="H436" t="str">
            <v>G354</v>
          </cell>
          <cell r="I436">
            <v>898.61</v>
          </cell>
          <cell r="J436">
            <v>899.31</v>
          </cell>
          <cell r="K436" t="str">
            <v>S308</v>
          </cell>
          <cell r="L436">
            <v>582.7</v>
          </cell>
          <cell r="M436">
            <v>583.4</v>
          </cell>
          <cell r="N436">
            <v>0.699999999999932</v>
          </cell>
        </row>
        <row r="437">
          <cell r="A437" t="str">
            <v>G354899.31900</v>
          </cell>
          <cell r="B437" t="str">
            <v>S308583.4584.09</v>
          </cell>
          <cell r="C437">
            <v>432</v>
          </cell>
          <cell r="D437">
            <v>44</v>
          </cell>
          <cell r="E437" t="str">
            <v>怀化市</v>
          </cell>
          <cell r="F437" t="str">
            <v>麻阳苗族自治县</v>
          </cell>
          <cell r="G437">
            <v>431226</v>
          </cell>
          <cell r="H437" t="str">
            <v>G354</v>
          </cell>
          <cell r="I437">
            <v>899.31</v>
          </cell>
          <cell r="J437">
            <v>900</v>
          </cell>
          <cell r="K437" t="str">
            <v>S308</v>
          </cell>
          <cell r="L437">
            <v>583.4</v>
          </cell>
          <cell r="M437">
            <v>584.09</v>
          </cell>
          <cell r="N437">
            <v>0.690000000000055</v>
          </cell>
        </row>
        <row r="438">
          <cell r="A438" t="str">
            <v>S241196197</v>
          </cell>
          <cell r="B438" t="str">
            <v>S22784.32285.322</v>
          </cell>
          <cell r="C438">
            <v>433</v>
          </cell>
          <cell r="D438">
            <v>45</v>
          </cell>
          <cell r="E438" t="str">
            <v>怀化市</v>
          </cell>
          <cell r="F438" t="str">
            <v>沅陵县</v>
          </cell>
          <cell r="G438">
            <v>431222</v>
          </cell>
          <cell r="H438" t="str">
            <v>S241</v>
          </cell>
          <cell r="I438">
            <v>196</v>
          </cell>
          <cell r="J438">
            <v>197</v>
          </cell>
          <cell r="K438" t="str">
            <v>S227</v>
          </cell>
          <cell r="L438">
            <v>84.322</v>
          </cell>
          <cell r="M438">
            <v>85.322</v>
          </cell>
          <cell r="N438">
            <v>1</v>
          </cell>
        </row>
        <row r="439">
          <cell r="A439" t="str">
            <v>S241217218</v>
          </cell>
          <cell r="B439" t="str">
            <v>S227105.322106.322</v>
          </cell>
          <cell r="C439">
            <v>434</v>
          </cell>
          <cell r="D439">
            <v>46</v>
          </cell>
          <cell r="E439" t="str">
            <v>怀化市</v>
          </cell>
          <cell r="F439" t="str">
            <v>沅陵县</v>
          </cell>
          <cell r="G439">
            <v>431222</v>
          </cell>
          <cell r="H439" t="str">
            <v>S241</v>
          </cell>
          <cell r="I439">
            <v>217</v>
          </cell>
          <cell r="J439">
            <v>218</v>
          </cell>
          <cell r="K439" t="str">
            <v>S227</v>
          </cell>
          <cell r="L439">
            <v>105.322</v>
          </cell>
          <cell r="M439">
            <v>106.322</v>
          </cell>
          <cell r="N439">
            <v>1</v>
          </cell>
        </row>
        <row r="440">
          <cell r="A440" t="str">
            <v>S241236236.412</v>
          </cell>
          <cell r="B440" t="str">
            <v>S227124.322124.734</v>
          </cell>
          <cell r="C440">
            <v>435</v>
          </cell>
          <cell r="D440">
            <v>47</v>
          </cell>
          <cell r="E440" t="str">
            <v>怀化市</v>
          </cell>
          <cell r="F440" t="str">
            <v>沅陵县</v>
          </cell>
          <cell r="G440">
            <v>431222</v>
          </cell>
          <cell r="H440" t="str">
            <v>S241</v>
          </cell>
          <cell r="I440">
            <v>236</v>
          </cell>
          <cell r="J440">
            <v>236.412</v>
          </cell>
          <cell r="K440" t="str">
            <v>S227</v>
          </cell>
          <cell r="L440">
            <v>124.322</v>
          </cell>
          <cell r="M440">
            <v>124.734</v>
          </cell>
          <cell r="N440">
            <v>0.412000000000006</v>
          </cell>
        </row>
        <row r="441">
          <cell r="A441" t="str">
            <v>S241236.412236.657</v>
          </cell>
          <cell r="B441" t="str">
            <v>S227124.734124.979</v>
          </cell>
          <cell r="C441">
            <v>436</v>
          </cell>
          <cell r="D441">
            <v>48</v>
          </cell>
          <cell r="E441" t="str">
            <v>怀化市</v>
          </cell>
          <cell r="F441" t="str">
            <v>沅陵县</v>
          </cell>
          <cell r="G441">
            <v>431222</v>
          </cell>
          <cell r="H441" t="str">
            <v>S241</v>
          </cell>
          <cell r="I441">
            <v>236.412</v>
          </cell>
          <cell r="J441">
            <v>236.657</v>
          </cell>
          <cell r="K441" t="str">
            <v>S227</v>
          </cell>
          <cell r="L441">
            <v>124.734</v>
          </cell>
          <cell r="M441">
            <v>124.979</v>
          </cell>
          <cell r="N441">
            <v>0.245000000000005</v>
          </cell>
        </row>
        <row r="442">
          <cell r="A442" t="str">
            <v>S241236.657236.842</v>
          </cell>
          <cell r="B442" t="str">
            <v>S227124.979125.164</v>
          </cell>
          <cell r="C442">
            <v>437</v>
          </cell>
          <cell r="D442">
            <v>49</v>
          </cell>
          <cell r="E442" t="str">
            <v>怀化市</v>
          </cell>
          <cell r="F442" t="str">
            <v>沅陵县</v>
          </cell>
          <cell r="G442">
            <v>431222</v>
          </cell>
          <cell r="H442" t="str">
            <v>S241</v>
          </cell>
          <cell r="I442">
            <v>236.657</v>
          </cell>
          <cell r="J442">
            <v>236.842</v>
          </cell>
          <cell r="K442" t="str">
            <v>S227</v>
          </cell>
          <cell r="L442">
            <v>124.979</v>
          </cell>
          <cell r="M442">
            <v>125.164</v>
          </cell>
          <cell r="N442">
            <v>0.185000000000002</v>
          </cell>
        </row>
        <row r="443">
          <cell r="A443" t="str">
            <v>S2498384</v>
          </cell>
          <cell r="B443" t="str">
            <v>S312305.756304.756</v>
          </cell>
          <cell r="C443">
            <v>438</v>
          </cell>
          <cell r="D443">
            <v>50</v>
          </cell>
          <cell r="E443" t="str">
            <v>怀化市</v>
          </cell>
          <cell r="F443" t="str">
            <v>中方县</v>
          </cell>
          <cell r="G443">
            <v>431221</v>
          </cell>
          <cell r="H443" t="str">
            <v>S249</v>
          </cell>
          <cell r="I443">
            <v>83</v>
          </cell>
          <cell r="J443">
            <v>84</v>
          </cell>
          <cell r="K443" t="str">
            <v>S312</v>
          </cell>
          <cell r="L443">
            <v>305.756</v>
          </cell>
          <cell r="M443">
            <v>304.756</v>
          </cell>
          <cell r="N443">
            <v>1</v>
          </cell>
        </row>
        <row r="444">
          <cell r="A444" t="str">
            <v>S2498687</v>
          </cell>
          <cell r="B444" t="str">
            <v>S312302.756301.756</v>
          </cell>
          <cell r="C444">
            <v>439</v>
          </cell>
          <cell r="D444">
            <v>51</v>
          </cell>
          <cell r="E444" t="str">
            <v>怀化市</v>
          </cell>
          <cell r="F444" t="str">
            <v>中方县</v>
          </cell>
          <cell r="G444">
            <v>431221</v>
          </cell>
          <cell r="H444" t="str">
            <v>S249</v>
          </cell>
          <cell r="I444">
            <v>86</v>
          </cell>
          <cell r="J444">
            <v>87</v>
          </cell>
          <cell r="K444" t="str">
            <v>S312</v>
          </cell>
          <cell r="L444">
            <v>302.756</v>
          </cell>
          <cell r="M444">
            <v>301.756</v>
          </cell>
          <cell r="N444">
            <v>1</v>
          </cell>
        </row>
        <row r="445">
          <cell r="A445" t="str">
            <v>S249188.9193</v>
          </cell>
          <cell r="B445" t="str">
            <v>S22276.63480.734</v>
          </cell>
          <cell r="C445">
            <v>440</v>
          </cell>
          <cell r="D445">
            <v>52</v>
          </cell>
          <cell r="E445" t="str">
            <v>怀化市</v>
          </cell>
          <cell r="F445" t="str">
            <v>会同县</v>
          </cell>
          <cell r="G445">
            <v>431225</v>
          </cell>
          <cell r="H445" t="str">
            <v>S249</v>
          </cell>
          <cell r="I445">
            <v>188.9</v>
          </cell>
          <cell r="J445">
            <v>193</v>
          </cell>
          <cell r="K445" t="str">
            <v>S222</v>
          </cell>
          <cell r="L445">
            <v>76.634</v>
          </cell>
          <cell r="M445">
            <v>80.734</v>
          </cell>
          <cell r="N445">
            <v>4.09999999999999</v>
          </cell>
        </row>
        <row r="446">
          <cell r="A446" t="str">
            <v>S249195.476197</v>
          </cell>
          <cell r="B446" t="str">
            <v>S22283.72485.248</v>
          </cell>
          <cell r="C446">
            <v>441</v>
          </cell>
          <cell r="D446">
            <v>53</v>
          </cell>
          <cell r="E446" t="str">
            <v>怀化市</v>
          </cell>
          <cell r="F446" t="str">
            <v>靖州苗族侗族自治县</v>
          </cell>
          <cell r="G446">
            <v>431229</v>
          </cell>
          <cell r="H446" t="str">
            <v>S249</v>
          </cell>
          <cell r="I446">
            <v>195.476</v>
          </cell>
          <cell r="J446">
            <v>197</v>
          </cell>
          <cell r="K446" t="str">
            <v>S222</v>
          </cell>
          <cell r="L446">
            <v>83.724</v>
          </cell>
          <cell r="M446">
            <v>85.248</v>
          </cell>
          <cell r="N446">
            <v>1.524</v>
          </cell>
        </row>
        <row r="447">
          <cell r="A447" t="str">
            <v>S249209212</v>
          </cell>
          <cell r="B447" t="str">
            <v>S22296.599.5</v>
          </cell>
          <cell r="C447">
            <v>442</v>
          </cell>
          <cell r="D447">
            <v>54</v>
          </cell>
          <cell r="E447" t="str">
            <v>怀化市</v>
          </cell>
          <cell r="F447" t="str">
            <v>靖州苗族侗族自治县</v>
          </cell>
          <cell r="G447">
            <v>431229</v>
          </cell>
          <cell r="H447" t="str">
            <v>S249</v>
          </cell>
          <cell r="I447">
            <v>209</v>
          </cell>
          <cell r="J447">
            <v>212</v>
          </cell>
          <cell r="K447" t="str">
            <v>S222</v>
          </cell>
          <cell r="L447">
            <v>96.5</v>
          </cell>
          <cell r="M447">
            <v>99.5</v>
          </cell>
          <cell r="N447">
            <v>3</v>
          </cell>
        </row>
        <row r="448">
          <cell r="A448" t="str">
            <v>S249225228</v>
          </cell>
          <cell r="B448" t="str">
            <v>S222112.5115.5</v>
          </cell>
          <cell r="C448">
            <v>443</v>
          </cell>
          <cell r="D448">
            <v>55</v>
          </cell>
          <cell r="E448" t="str">
            <v>怀化市</v>
          </cell>
          <cell r="F448" t="str">
            <v>靖州苗族侗族自治县</v>
          </cell>
          <cell r="G448">
            <v>431229</v>
          </cell>
          <cell r="H448" t="str">
            <v>S249</v>
          </cell>
          <cell r="I448">
            <v>225</v>
          </cell>
          <cell r="J448">
            <v>228</v>
          </cell>
          <cell r="K448" t="str">
            <v>S222</v>
          </cell>
          <cell r="L448">
            <v>112.5</v>
          </cell>
          <cell r="M448">
            <v>115.5</v>
          </cell>
          <cell r="N448">
            <v>3</v>
          </cell>
        </row>
        <row r="449">
          <cell r="A449" t="str">
            <v>S25033.88935.089</v>
          </cell>
          <cell r="B449" t="str">
            <v>S22334.00235.202</v>
          </cell>
          <cell r="C449">
            <v>444</v>
          </cell>
          <cell r="D449">
            <v>56</v>
          </cell>
          <cell r="E449" t="str">
            <v>怀化市</v>
          </cell>
          <cell r="F449" t="str">
            <v>辰溪县</v>
          </cell>
          <cell r="G449">
            <v>431223</v>
          </cell>
          <cell r="H449" t="str">
            <v>S250</v>
          </cell>
          <cell r="I449">
            <v>33.889</v>
          </cell>
          <cell r="J449">
            <v>35.089</v>
          </cell>
          <cell r="K449" t="str">
            <v>S223</v>
          </cell>
          <cell r="L449">
            <v>34.002</v>
          </cell>
          <cell r="M449">
            <v>35.202</v>
          </cell>
          <cell r="N449">
            <v>1.2</v>
          </cell>
        </row>
        <row r="450">
          <cell r="A450" t="str">
            <v>S25035.08935.128</v>
          </cell>
          <cell r="B450" t="str">
            <v>S22335.20235.241</v>
          </cell>
          <cell r="C450">
            <v>445</v>
          </cell>
          <cell r="D450">
            <v>57</v>
          </cell>
          <cell r="E450" t="str">
            <v>怀化市</v>
          </cell>
          <cell r="F450" t="str">
            <v>辰溪县</v>
          </cell>
          <cell r="G450">
            <v>431223</v>
          </cell>
          <cell r="H450" t="str">
            <v>S250</v>
          </cell>
          <cell r="I450">
            <v>35.089</v>
          </cell>
          <cell r="J450">
            <v>35.128</v>
          </cell>
          <cell r="K450" t="str">
            <v>S223</v>
          </cell>
          <cell r="L450">
            <v>35.202</v>
          </cell>
          <cell r="M450">
            <v>35.241</v>
          </cell>
          <cell r="N450">
            <v>0.0390000000000015</v>
          </cell>
        </row>
        <row r="451">
          <cell r="A451" t="str">
            <v>S25076.177</v>
          </cell>
          <cell r="B451" t="str">
            <v>S22375.85476.754</v>
          </cell>
          <cell r="C451">
            <v>446</v>
          </cell>
          <cell r="D451">
            <v>58</v>
          </cell>
          <cell r="E451" t="str">
            <v>怀化市</v>
          </cell>
          <cell r="F451" t="str">
            <v>中方县</v>
          </cell>
          <cell r="G451">
            <v>431221</v>
          </cell>
          <cell r="H451" t="str">
            <v>S250</v>
          </cell>
          <cell r="I451">
            <v>76.1</v>
          </cell>
          <cell r="J451">
            <v>77</v>
          </cell>
          <cell r="K451" t="str">
            <v>S223</v>
          </cell>
          <cell r="L451">
            <v>75.854</v>
          </cell>
          <cell r="M451">
            <v>76.754</v>
          </cell>
          <cell r="N451">
            <v>0.900000000000006</v>
          </cell>
        </row>
        <row r="452">
          <cell r="A452" t="str">
            <v>S2508585.87</v>
          </cell>
          <cell r="B452" t="str">
            <v>S22384.75485.624</v>
          </cell>
          <cell r="C452">
            <v>447</v>
          </cell>
          <cell r="D452">
            <v>59</v>
          </cell>
          <cell r="E452" t="str">
            <v>怀化市</v>
          </cell>
          <cell r="F452" t="str">
            <v>中方县</v>
          </cell>
          <cell r="G452">
            <v>431221</v>
          </cell>
          <cell r="H452" t="str">
            <v>S250</v>
          </cell>
          <cell r="I452">
            <v>85</v>
          </cell>
          <cell r="J452">
            <v>85.87</v>
          </cell>
          <cell r="K452" t="str">
            <v>S223</v>
          </cell>
          <cell r="L452">
            <v>84.754</v>
          </cell>
          <cell r="M452">
            <v>85.624</v>
          </cell>
          <cell r="N452">
            <v>0.870000000000005</v>
          </cell>
        </row>
        <row r="453">
          <cell r="A453" t="str">
            <v>S25085.8785.999</v>
          </cell>
          <cell r="B453" t="str">
            <v>S22385.62485.753</v>
          </cell>
          <cell r="C453">
            <v>448</v>
          </cell>
          <cell r="D453">
            <v>60</v>
          </cell>
          <cell r="E453" t="str">
            <v>怀化市</v>
          </cell>
          <cell r="F453" t="str">
            <v>中方县</v>
          </cell>
          <cell r="G453">
            <v>431221</v>
          </cell>
          <cell r="H453" t="str">
            <v>S250</v>
          </cell>
          <cell r="I453">
            <v>85.87</v>
          </cell>
          <cell r="J453">
            <v>85.999</v>
          </cell>
          <cell r="K453" t="str">
            <v>S223</v>
          </cell>
          <cell r="L453">
            <v>85.624</v>
          </cell>
          <cell r="M453">
            <v>85.753</v>
          </cell>
          <cell r="N453">
            <v>0.128999999999991</v>
          </cell>
        </row>
        <row r="454">
          <cell r="A454" t="str">
            <v>S25252.32753</v>
          </cell>
          <cell r="B454" t="str">
            <v>S241183.718184.391</v>
          </cell>
          <cell r="C454">
            <v>449</v>
          </cell>
          <cell r="D454">
            <v>61</v>
          </cell>
          <cell r="E454" t="str">
            <v>怀化市</v>
          </cell>
          <cell r="F454" t="str">
            <v>通道侗族自治县</v>
          </cell>
          <cell r="G454">
            <v>431230</v>
          </cell>
          <cell r="H454" t="str">
            <v>S252</v>
          </cell>
          <cell r="I454">
            <v>52.327</v>
          </cell>
          <cell r="J454">
            <v>53</v>
          </cell>
          <cell r="K454" t="str">
            <v>S241</v>
          </cell>
          <cell r="L454">
            <v>183.718</v>
          </cell>
          <cell r="M454">
            <v>184.391</v>
          </cell>
          <cell r="N454">
            <v>0.673000000000002</v>
          </cell>
        </row>
        <row r="455">
          <cell r="A455" t="str">
            <v>S2525354</v>
          </cell>
          <cell r="B455" t="str">
            <v>S241184.391185.391</v>
          </cell>
          <cell r="C455">
            <v>450</v>
          </cell>
          <cell r="D455">
            <v>62</v>
          </cell>
          <cell r="E455" t="str">
            <v>怀化市</v>
          </cell>
          <cell r="F455" t="str">
            <v>通道侗族自治县</v>
          </cell>
          <cell r="G455">
            <v>431230</v>
          </cell>
          <cell r="H455" t="str">
            <v>S252</v>
          </cell>
          <cell r="I455">
            <v>53</v>
          </cell>
          <cell r="J455">
            <v>54</v>
          </cell>
          <cell r="K455" t="str">
            <v>S241</v>
          </cell>
          <cell r="L455">
            <v>184.391</v>
          </cell>
          <cell r="M455">
            <v>185.391</v>
          </cell>
          <cell r="N455">
            <v>1</v>
          </cell>
        </row>
        <row r="456">
          <cell r="A456" t="str">
            <v>S2525455.224</v>
          </cell>
          <cell r="B456" t="str">
            <v>S241185.391186.615</v>
          </cell>
          <cell r="C456">
            <v>451</v>
          </cell>
          <cell r="D456">
            <v>63</v>
          </cell>
          <cell r="E456" t="str">
            <v>怀化市</v>
          </cell>
          <cell r="F456" t="str">
            <v>通道侗族自治县</v>
          </cell>
          <cell r="G456">
            <v>431230</v>
          </cell>
          <cell r="H456" t="str">
            <v>S252</v>
          </cell>
          <cell r="I456">
            <v>54</v>
          </cell>
          <cell r="J456">
            <v>55.224</v>
          </cell>
          <cell r="K456" t="str">
            <v>S241</v>
          </cell>
          <cell r="L456">
            <v>185.391</v>
          </cell>
          <cell r="M456">
            <v>186.615</v>
          </cell>
          <cell r="N456">
            <v>1.224</v>
          </cell>
        </row>
        <row r="457">
          <cell r="A457" t="str">
            <v>S25255.22455.624</v>
          </cell>
          <cell r="B457" t="str">
            <v>S241186.615187.015</v>
          </cell>
          <cell r="C457">
            <v>452</v>
          </cell>
          <cell r="D457">
            <v>64</v>
          </cell>
          <cell r="E457" t="str">
            <v>怀化市</v>
          </cell>
          <cell r="F457" t="str">
            <v>通道侗族自治县</v>
          </cell>
          <cell r="G457">
            <v>431230</v>
          </cell>
          <cell r="H457" t="str">
            <v>S252</v>
          </cell>
          <cell r="I457">
            <v>55.224</v>
          </cell>
          <cell r="J457">
            <v>55.624</v>
          </cell>
          <cell r="K457" t="str">
            <v>S241</v>
          </cell>
          <cell r="L457">
            <v>186.615</v>
          </cell>
          <cell r="M457">
            <v>187.015</v>
          </cell>
          <cell r="N457">
            <v>0.400000000000006</v>
          </cell>
        </row>
        <row r="458">
          <cell r="A458" t="str">
            <v>S25255.62457</v>
          </cell>
          <cell r="B458" t="str">
            <v>S241187.015188.391</v>
          </cell>
          <cell r="C458">
            <v>453</v>
          </cell>
          <cell r="D458">
            <v>65</v>
          </cell>
          <cell r="E458" t="str">
            <v>怀化市</v>
          </cell>
          <cell r="F458" t="str">
            <v>通道侗族自治县</v>
          </cell>
          <cell r="G458">
            <v>431230</v>
          </cell>
          <cell r="H458" t="str">
            <v>S252</v>
          </cell>
          <cell r="I458">
            <v>55.624</v>
          </cell>
          <cell r="J458">
            <v>57</v>
          </cell>
          <cell r="K458" t="str">
            <v>S241</v>
          </cell>
          <cell r="L458">
            <v>187.015</v>
          </cell>
          <cell r="M458">
            <v>188.391</v>
          </cell>
          <cell r="N458">
            <v>1.376</v>
          </cell>
        </row>
        <row r="459">
          <cell r="A459" t="str">
            <v>S2525758</v>
          </cell>
          <cell r="B459" t="str">
            <v>S241188.391189.391</v>
          </cell>
          <cell r="C459">
            <v>454</v>
          </cell>
          <cell r="D459">
            <v>66</v>
          </cell>
          <cell r="E459" t="str">
            <v>怀化市</v>
          </cell>
          <cell r="F459" t="str">
            <v>通道侗族自治县</v>
          </cell>
          <cell r="G459">
            <v>431230</v>
          </cell>
          <cell r="H459" t="str">
            <v>S252</v>
          </cell>
          <cell r="I459">
            <v>57</v>
          </cell>
          <cell r="J459">
            <v>58</v>
          </cell>
          <cell r="K459" t="str">
            <v>S241</v>
          </cell>
          <cell r="L459">
            <v>188.391</v>
          </cell>
          <cell r="M459">
            <v>189.391</v>
          </cell>
          <cell r="N459">
            <v>1</v>
          </cell>
        </row>
        <row r="460">
          <cell r="A460" t="str">
            <v>S2525859</v>
          </cell>
          <cell r="B460" t="str">
            <v>S241189.391190.391</v>
          </cell>
          <cell r="C460">
            <v>455</v>
          </cell>
          <cell r="D460">
            <v>67</v>
          </cell>
          <cell r="E460" t="str">
            <v>怀化市</v>
          </cell>
          <cell r="F460" t="str">
            <v>通道侗族自治县</v>
          </cell>
          <cell r="G460">
            <v>431230</v>
          </cell>
          <cell r="H460" t="str">
            <v>S252</v>
          </cell>
          <cell r="I460">
            <v>58</v>
          </cell>
          <cell r="J460">
            <v>59</v>
          </cell>
          <cell r="K460" t="str">
            <v>S241</v>
          </cell>
          <cell r="L460">
            <v>189.391</v>
          </cell>
          <cell r="M460">
            <v>190.391</v>
          </cell>
          <cell r="N460">
            <v>1</v>
          </cell>
        </row>
        <row r="461">
          <cell r="A461" t="str">
            <v>S2527374</v>
          </cell>
          <cell r="B461" t="str">
            <v>S241204.391205.391</v>
          </cell>
          <cell r="C461">
            <v>456</v>
          </cell>
          <cell r="D461">
            <v>68</v>
          </cell>
          <cell r="E461" t="str">
            <v>怀化市</v>
          </cell>
          <cell r="F461" t="str">
            <v>通道侗族自治县</v>
          </cell>
          <cell r="G461">
            <v>431230</v>
          </cell>
          <cell r="H461" t="str">
            <v>S252</v>
          </cell>
          <cell r="I461">
            <v>73</v>
          </cell>
          <cell r="J461">
            <v>74</v>
          </cell>
          <cell r="K461" t="str">
            <v>S241</v>
          </cell>
          <cell r="L461">
            <v>204.391</v>
          </cell>
          <cell r="M461">
            <v>205.391</v>
          </cell>
          <cell r="N461">
            <v>1</v>
          </cell>
        </row>
        <row r="462">
          <cell r="A462" t="str">
            <v>S2527475</v>
          </cell>
          <cell r="B462" t="str">
            <v>S241205.391206.391</v>
          </cell>
          <cell r="C462">
            <v>457</v>
          </cell>
          <cell r="D462">
            <v>69</v>
          </cell>
          <cell r="E462" t="str">
            <v>怀化市</v>
          </cell>
          <cell r="F462" t="str">
            <v>通道侗族自治县</v>
          </cell>
          <cell r="G462">
            <v>431230</v>
          </cell>
          <cell r="H462" t="str">
            <v>S252</v>
          </cell>
          <cell r="I462">
            <v>74</v>
          </cell>
          <cell r="J462">
            <v>75</v>
          </cell>
          <cell r="K462" t="str">
            <v>S241</v>
          </cell>
          <cell r="L462">
            <v>205.391</v>
          </cell>
          <cell r="M462">
            <v>206.391</v>
          </cell>
          <cell r="N462">
            <v>1</v>
          </cell>
        </row>
        <row r="463">
          <cell r="A463" t="str">
            <v>S2527576</v>
          </cell>
          <cell r="B463" t="str">
            <v>S241206.391207.391</v>
          </cell>
          <cell r="C463">
            <v>458</v>
          </cell>
          <cell r="D463">
            <v>70</v>
          </cell>
          <cell r="E463" t="str">
            <v>怀化市</v>
          </cell>
          <cell r="F463" t="str">
            <v>通道侗族自治县</v>
          </cell>
          <cell r="G463">
            <v>431230</v>
          </cell>
          <cell r="H463" t="str">
            <v>S252</v>
          </cell>
          <cell r="I463">
            <v>75</v>
          </cell>
          <cell r="J463">
            <v>76</v>
          </cell>
          <cell r="K463" t="str">
            <v>S241</v>
          </cell>
          <cell r="L463">
            <v>206.391</v>
          </cell>
          <cell r="M463">
            <v>207.391</v>
          </cell>
          <cell r="N463">
            <v>1</v>
          </cell>
        </row>
        <row r="464">
          <cell r="A464" t="str">
            <v>S2527676.69</v>
          </cell>
          <cell r="B464" t="str">
            <v>S241207.391208.081</v>
          </cell>
          <cell r="C464">
            <v>459</v>
          </cell>
          <cell r="D464">
            <v>71</v>
          </cell>
          <cell r="E464" t="str">
            <v>怀化市</v>
          </cell>
          <cell r="F464" t="str">
            <v>通道侗族自治县</v>
          </cell>
          <cell r="G464">
            <v>431230</v>
          </cell>
          <cell r="H464" t="str">
            <v>S252</v>
          </cell>
          <cell r="I464">
            <v>76</v>
          </cell>
          <cell r="J464">
            <v>76.69</v>
          </cell>
          <cell r="K464" t="str">
            <v>S241</v>
          </cell>
          <cell r="L464">
            <v>207.391</v>
          </cell>
          <cell r="M464">
            <v>208.081</v>
          </cell>
          <cell r="N464">
            <v>0.689999999999998</v>
          </cell>
        </row>
        <row r="465">
          <cell r="A465" t="str">
            <v>S322189191.921</v>
          </cell>
          <cell r="B465" t="str">
            <v>S312275.121278.042</v>
          </cell>
          <cell r="C465">
            <v>460</v>
          </cell>
          <cell r="D465">
            <v>72</v>
          </cell>
          <cell r="E465" t="str">
            <v>怀化市</v>
          </cell>
          <cell r="F465" t="str">
            <v>中方县</v>
          </cell>
          <cell r="G465">
            <v>431221</v>
          </cell>
          <cell r="H465" t="str">
            <v>S322</v>
          </cell>
          <cell r="I465">
            <v>189</v>
          </cell>
          <cell r="J465">
            <v>191.921</v>
          </cell>
          <cell r="K465" t="str">
            <v>S312</v>
          </cell>
          <cell r="L465">
            <v>275.121</v>
          </cell>
          <cell r="M465">
            <v>278.042</v>
          </cell>
          <cell r="N465">
            <v>2.92099999999999</v>
          </cell>
        </row>
        <row r="466">
          <cell r="A466" t="str">
            <v>S322191.921192</v>
          </cell>
          <cell r="B466" t="str">
            <v>S312278.042278.121</v>
          </cell>
          <cell r="C466">
            <v>461</v>
          </cell>
          <cell r="D466">
            <v>73</v>
          </cell>
          <cell r="E466" t="str">
            <v>怀化市</v>
          </cell>
          <cell r="F466" t="str">
            <v>中方县</v>
          </cell>
          <cell r="G466">
            <v>431221</v>
          </cell>
          <cell r="H466" t="str">
            <v>S322</v>
          </cell>
          <cell r="I466">
            <v>191.921</v>
          </cell>
          <cell r="J466">
            <v>192</v>
          </cell>
          <cell r="K466" t="str">
            <v>S312</v>
          </cell>
          <cell r="L466">
            <v>278.042</v>
          </cell>
          <cell r="M466">
            <v>278.121</v>
          </cell>
          <cell r="N466">
            <v>0.0790000000000077</v>
          </cell>
        </row>
        <row r="467">
          <cell r="A467" t="str">
            <v>S322194195</v>
          </cell>
          <cell r="B467" t="str">
            <v>S312280.121281.121</v>
          </cell>
          <cell r="C467">
            <v>462</v>
          </cell>
          <cell r="D467">
            <v>74</v>
          </cell>
          <cell r="E467" t="str">
            <v>怀化市</v>
          </cell>
          <cell r="F467" t="str">
            <v>中方县</v>
          </cell>
          <cell r="G467">
            <v>431221</v>
          </cell>
          <cell r="H467" t="str">
            <v>S322</v>
          </cell>
          <cell r="I467">
            <v>194</v>
          </cell>
          <cell r="J467">
            <v>195</v>
          </cell>
          <cell r="K467" t="str">
            <v>S312</v>
          </cell>
          <cell r="L467">
            <v>280.121</v>
          </cell>
          <cell r="M467">
            <v>281.121</v>
          </cell>
          <cell r="N467">
            <v>1</v>
          </cell>
        </row>
        <row r="468">
          <cell r="A468" t="str">
            <v>S322205206</v>
          </cell>
          <cell r="B468" t="str">
            <v>S312291.121292.121</v>
          </cell>
          <cell r="C468">
            <v>463</v>
          </cell>
          <cell r="D468">
            <v>75</v>
          </cell>
          <cell r="E468" t="str">
            <v>怀化市</v>
          </cell>
          <cell r="F468" t="str">
            <v>中方县</v>
          </cell>
          <cell r="G468">
            <v>431221</v>
          </cell>
          <cell r="H468" t="str">
            <v>S322</v>
          </cell>
          <cell r="I468">
            <v>205</v>
          </cell>
          <cell r="J468">
            <v>206</v>
          </cell>
          <cell r="K468" t="str">
            <v>S312</v>
          </cell>
          <cell r="L468">
            <v>291.121</v>
          </cell>
          <cell r="M468">
            <v>292.121</v>
          </cell>
          <cell r="N468">
            <v>1</v>
          </cell>
        </row>
        <row r="469">
          <cell r="A469" t="str">
            <v>S322209210</v>
          </cell>
          <cell r="B469" t="str">
            <v>S312294.121295.121</v>
          </cell>
          <cell r="C469">
            <v>464</v>
          </cell>
          <cell r="D469">
            <v>76</v>
          </cell>
          <cell r="E469" t="str">
            <v>怀化市</v>
          </cell>
          <cell r="F469" t="str">
            <v>中方县</v>
          </cell>
          <cell r="G469">
            <v>431221</v>
          </cell>
          <cell r="H469" t="str">
            <v>S322</v>
          </cell>
          <cell r="I469">
            <v>209</v>
          </cell>
          <cell r="J469">
            <v>210</v>
          </cell>
          <cell r="K469" t="str">
            <v>S312</v>
          </cell>
          <cell r="L469">
            <v>294.121</v>
          </cell>
          <cell r="M469">
            <v>295.121</v>
          </cell>
          <cell r="N469">
            <v>1</v>
          </cell>
        </row>
        <row r="470">
          <cell r="A470" t="str">
            <v>S322240240.517</v>
          </cell>
          <cell r="B470" t="str">
            <v>S312326.121326.638</v>
          </cell>
          <cell r="C470">
            <v>465</v>
          </cell>
          <cell r="D470">
            <v>77</v>
          </cell>
          <cell r="E470" t="str">
            <v>怀化市</v>
          </cell>
          <cell r="F470" t="str">
            <v>中方县</v>
          </cell>
          <cell r="G470">
            <v>431221</v>
          </cell>
          <cell r="H470" t="str">
            <v>S322</v>
          </cell>
          <cell r="I470">
            <v>240</v>
          </cell>
          <cell r="J470">
            <v>240.517</v>
          </cell>
          <cell r="K470" t="str">
            <v>S312</v>
          </cell>
          <cell r="L470">
            <v>326.121</v>
          </cell>
          <cell r="M470">
            <v>326.638</v>
          </cell>
          <cell r="N470">
            <v>0.516999999999996</v>
          </cell>
        </row>
        <row r="471">
          <cell r="A471" t="str">
            <v>S322245.8247.724</v>
          </cell>
          <cell r="B471" t="str">
            <v>S312332.146334.07</v>
          </cell>
          <cell r="C471">
            <v>466</v>
          </cell>
          <cell r="D471">
            <v>78</v>
          </cell>
          <cell r="E471" t="str">
            <v>怀化市</v>
          </cell>
          <cell r="F471" t="str">
            <v>鹤城区</v>
          </cell>
          <cell r="G471">
            <v>431202</v>
          </cell>
          <cell r="H471" t="str">
            <v>S322</v>
          </cell>
          <cell r="I471">
            <v>245.8</v>
          </cell>
          <cell r="J471">
            <v>247.724</v>
          </cell>
          <cell r="K471" t="str">
            <v>S312</v>
          </cell>
          <cell r="L471">
            <v>332.146</v>
          </cell>
          <cell r="M471">
            <v>334.07</v>
          </cell>
          <cell r="N471">
            <v>1.92399999999998</v>
          </cell>
        </row>
        <row r="472">
          <cell r="A472" t="str">
            <v>S322247.724248.438</v>
          </cell>
          <cell r="B472" t="str">
            <v>S312334.07334.784</v>
          </cell>
          <cell r="C472">
            <v>467</v>
          </cell>
          <cell r="D472">
            <v>79</v>
          </cell>
          <cell r="E472" t="str">
            <v>怀化市</v>
          </cell>
          <cell r="F472" t="str">
            <v>鹤城区</v>
          </cell>
          <cell r="G472">
            <v>431202</v>
          </cell>
          <cell r="H472" t="str">
            <v>S322</v>
          </cell>
          <cell r="I472">
            <v>247.724</v>
          </cell>
          <cell r="J472">
            <v>248.438</v>
          </cell>
          <cell r="K472" t="str">
            <v>S312</v>
          </cell>
          <cell r="L472">
            <v>334.07</v>
          </cell>
          <cell r="M472">
            <v>334.784</v>
          </cell>
          <cell r="N472">
            <v>0.713999999999999</v>
          </cell>
        </row>
        <row r="473">
          <cell r="A473" t="str">
            <v>S322248.438249.4</v>
          </cell>
          <cell r="B473" t="str">
            <v>S312334.784335.746</v>
          </cell>
          <cell r="C473">
            <v>468</v>
          </cell>
          <cell r="D473">
            <v>80</v>
          </cell>
          <cell r="E473" t="str">
            <v>怀化市</v>
          </cell>
          <cell r="F473" t="str">
            <v>鹤城区</v>
          </cell>
          <cell r="G473">
            <v>431202</v>
          </cell>
          <cell r="H473" t="str">
            <v>S322</v>
          </cell>
          <cell r="I473">
            <v>248.438</v>
          </cell>
          <cell r="J473">
            <v>249.4</v>
          </cell>
          <cell r="K473" t="str">
            <v>S312</v>
          </cell>
          <cell r="L473">
            <v>334.784</v>
          </cell>
          <cell r="M473">
            <v>335.746</v>
          </cell>
          <cell r="N473">
            <v>0.962000000000018</v>
          </cell>
        </row>
        <row r="474">
          <cell r="A474" t="str">
            <v>S334300.626303.644</v>
          </cell>
          <cell r="B474" t="str">
            <v>S25788.92285.904</v>
          </cell>
          <cell r="C474">
            <v>469</v>
          </cell>
          <cell r="D474">
            <v>81</v>
          </cell>
          <cell r="E474" t="str">
            <v>怀化市</v>
          </cell>
          <cell r="F474" t="str">
            <v>洪江市</v>
          </cell>
          <cell r="G474">
            <v>431281</v>
          </cell>
          <cell r="H474" t="str">
            <v>S334</v>
          </cell>
          <cell r="I474">
            <v>300.626</v>
          </cell>
          <cell r="J474">
            <v>303.644</v>
          </cell>
          <cell r="K474" t="str">
            <v>S257</v>
          </cell>
          <cell r="L474">
            <v>88.922</v>
          </cell>
          <cell r="M474">
            <v>85.904</v>
          </cell>
          <cell r="N474">
            <v>3.01800000000003</v>
          </cell>
        </row>
        <row r="475">
          <cell r="A475" t="str">
            <v>S334303.644304.632</v>
          </cell>
          <cell r="B475" t="str">
            <v>S25785.90484.916</v>
          </cell>
          <cell r="C475">
            <v>470</v>
          </cell>
          <cell r="D475">
            <v>82</v>
          </cell>
          <cell r="E475" t="str">
            <v>怀化市</v>
          </cell>
          <cell r="F475" t="str">
            <v>洪江市</v>
          </cell>
          <cell r="G475">
            <v>431281</v>
          </cell>
          <cell r="H475" t="str">
            <v>S334</v>
          </cell>
          <cell r="I475">
            <v>303.644</v>
          </cell>
          <cell r="J475">
            <v>304.632</v>
          </cell>
          <cell r="K475" t="str">
            <v>S257</v>
          </cell>
          <cell r="L475">
            <v>85.904</v>
          </cell>
          <cell r="M475">
            <v>84.916</v>
          </cell>
          <cell r="N475">
            <v>0.988</v>
          </cell>
        </row>
        <row r="476">
          <cell r="A476" t="str">
            <v/>
          </cell>
          <cell r="B476" t="str">
            <v/>
          </cell>
          <cell r="C476">
            <v>471</v>
          </cell>
          <cell r="D476" t="str">
            <v>十三</v>
          </cell>
          <cell r="E476" t="str">
            <v>娄底市汇总</v>
          </cell>
        </row>
        <row r="476">
          <cell r="N476">
            <v>44.479</v>
          </cell>
        </row>
        <row r="477">
          <cell r="A477" t="str">
            <v/>
          </cell>
          <cell r="B477" t="str">
            <v/>
          </cell>
          <cell r="C477">
            <v>472</v>
          </cell>
          <cell r="D477" t="str">
            <v>（一）</v>
          </cell>
          <cell r="E477" t="str">
            <v>大修小计</v>
          </cell>
        </row>
        <row r="477">
          <cell r="N477">
            <v>31.7409999999999</v>
          </cell>
        </row>
        <row r="478">
          <cell r="A478" t="str">
            <v>G20730573058.556</v>
          </cell>
          <cell r="B478" t="str">
            <v>G2072489.2732490.829</v>
          </cell>
          <cell r="C478">
            <v>473</v>
          </cell>
          <cell r="D478">
            <v>1</v>
          </cell>
          <cell r="E478" t="str">
            <v>娄底市</v>
          </cell>
          <cell r="F478" t="str">
            <v>涟源市</v>
          </cell>
          <cell r="G478">
            <v>431382</v>
          </cell>
          <cell r="H478" t="str">
            <v>G207</v>
          </cell>
          <cell r="I478">
            <v>3057</v>
          </cell>
          <cell r="J478">
            <v>3058.556</v>
          </cell>
          <cell r="K478" t="str">
            <v>G207</v>
          </cell>
          <cell r="L478">
            <v>2489.273</v>
          </cell>
          <cell r="M478">
            <v>2490.829</v>
          </cell>
          <cell r="N478">
            <v>1.55600000000004</v>
          </cell>
        </row>
        <row r="479">
          <cell r="A479" t="str">
            <v>G20730733075.477</v>
          </cell>
          <cell r="B479" t="str">
            <v>G2072506.3122508.789</v>
          </cell>
          <cell r="C479">
            <v>474</v>
          </cell>
          <cell r="D479">
            <v>2</v>
          </cell>
          <cell r="E479" t="str">
            <v>娄底市</v>
          </cell>
          <cell r="F479" t="str">
            <v>涟源市</v>
          </cell>
          <cell r="G479">
            <v>431382</v>
          </cell>
          <cell r="H479" t="str">
            <v>G207</v>
          </cell>
          <cell r="I479">
            <v>3073</v>
          </cell>
          <cell r="J479">
            <v>3075.477</v>
          </cell>
          <cell r="K479" t="str">
            <v>G207</v>
          </cell>
          <cell r="L479">
            <v>2506.312</v>
          </cell>
          <cell r="M479">
            <v>2508.789</v>
          </cell>
          <cell r="N479">
            <v>2.47699999999986</v>
          </cell>
        </row>
        <row r="480">
          <cell r="A480" t="str">
            <v>G2073075.4773076.72</v>
          </cell>
          <cell r="B480" t="str">
            <v>G2072508.7892510.032</v>
          </cell>
          <cell r="C480">
            <v>475</v>
          </cell>
          <cell r="D480">
            <v>3</v>
          </cell>
          <cell r="E480" t="str">
            <v>娄底市</v>
          </cell>
          <cell r="F480" t="str">
            <v>涟源市</v>
          </cell>
          <cell r="G480">
            <v>431382</v>
          </cell>
          <cell r="H480" t="str">
            <v>G207</v>
          </cell>
          <cell r="I480">
            <v>3075.477</v>
          </cell>
          <cell r="J480">
            <v>3076.72</v>
          </cell>
          <cell r="K480" t="str">
            <v>G207</v>
          </cell>
          <cell r="L480">
            <v>2508.789</v>
          </cell>
          <cell r="M480">
            <v>2510.032</v>
          </cell>
          <cell r="N480">
            <v>1.24299999999994</v>
          </cell>
        </row>
        <row r="481">
          <cell r="A481" t="str">
            <v>G2073076.723078.9</v>
          </cell>
          <cell r="B481" t="str">
            <v>G2072510.0322512.212</v>
          </cell>
          <cell r="C481">
            <v>476</v>
          </cell>
          <cell r="D481">
            <v>4</v>
          </cell>
          <cell r="E481" t="str">
            <v>娄底市</v>
          </cell>
          <cell r="F481" t="str">
            <v>涟源市</v>
          </cell>
          <cell r="G481">
            <v>431382</v>
          </cell>
          <cell r="H481" t="str">
            <v>G207</v>
          </cell>
          <cell r="I481">
            <v>3076.72</v>
          </cell>
          <cell r="J481">
            <v>3078.9</v>
          </cell>
          <cell r="K481" t="str">
            <v>G207</v>
          </cell>
          <cell r="L481">
            <v>2510.032</v>
          </cell>
          <cell r="M481">
            <v>2512.212</v>
          </cell>
          <cell r="N481">
            <v>2.18000000000029</v>
          </cell>
        </row>
        <row r="482">
          <cell r="A482" t="str">
            <v>G2342270.7952275.401</v>
          </cell>
          <cell r="B482" t="str">
            <v>S209118.5123.106</v>
          </cell>
          <cell r="C482">
            <v>477</v>
          </cell>
          <cell r="D482">
            <v>5</v>
          </cell>
          <cell r="E482" t="str">
            <v>娄底市</v>
          </cell>
          <cell r="F482" t="str">
            <v>娄星区</v>
          </cell>
          <cell r="G482">
            <v>431302</v>
          </cell>
          <cell r="H482" t="str">
            <v>G234</v>
          </cell>
          <cell r="I482">
            <v>2270.795</v>
          </cell>
          <cell r="J482">
            <v>2275.401</v>
          </cell>
          <cell r="K482" t="str">
            <v>S209</v>
          </cell>
          <cell r="L482">
            <v>118.5</v>
          </cell>
          <cell r="M482">
            <v>123.106</v>
          </cell>
          <cell r="N482">
            <v>4.60599999999977</v>
          </cell>
        </row>
        <row r="483">
          <cell r="A483" t="str">
            <v>G354561.477564.386</v>
          </cell>
          <cell r="B483" t="str">
            <v>S31254.42357.332</v>
          </cell>
          <cell r="C483">
            <v>478</v>
          </cell>
          <cell r="D483">
            <v>6</v>
          </cell>
          <cell r="E483" t="str">
            <v>娄底市</v>
          </cell>
          <cell r="F483" t="str">
            <v>娄星区</v>
          </cell>
          <cell r="G483">
            <v>431302</v>
          </cell>
          <cell r="H483" t="str">
            <v>G354</v>
          </cell>
          <cell r="I483">
            <v>561.477</v>
          </cell>
          <cell r="J483">
            <v>564.386</v>
          </cell>
          <cell r="K483" t="str">
            <v>S312</v>
          </cell>
          <cell r="L483">
            <v>54.423</v>
          </cell>
          <cell r="M483">
            <v>57.332</v>
          </cell>
          <cell r="N483">
            <v>2.90899999999999</v>
          </cell>
        </row>
        <row r="484">
          <cell r="A484" t="str">
            <v>G354632.5637.275</v>
          </cell>
          <cell r="B484" t="str">
            <v>S312125.376130.151</v>
          </cell>
          <cell r="C484">
            <v>479</v>
          </cell>
          <cell r="D484">
            <v>7</v>
          </cell>
          <cell r="E484" t="str">
            <v>娄底市</v>
          </cell>
          <cell r="F484" t="str">
            <v>冷水江市</v>
          </cell>
          <cell r="G484">
            <v>431381</v>
          </cell>
          <cell r="H484" t="str">
            <v>G354</v>
          </cell>
          <cell r="I484">
            <v>632.5</v>
          </cell>
          <cell r="J484">
            <v>637.275</v>
          </cell>
          <cell r="K484" t="str">
            <v>S312</v>
          </cell>
          <cell r="L484">
            <v>125.376</v>
          </cell>
          <cell r="M484">
            <v>130.151</v>
          </cell>
          <cell r="N484">
            <v>4.77499999999998</v>
          </cell>
        </row>
        <row r="485">
          <cell r="A485" t="str">
            <v>G354643.355643.561</v>
          </cell>
          <cell r="B485" t="str">
            <v>S312136.231136.437</v>
          </cell>
          <cell r="C485">
            <v>480</v>
          </cell>
          <cell r="D485">
            <v>8</v>
          </cell>
          <cell r="E485" t="str">
            <v>娄底市</v>
          </cell>
          <cell r="F485" t="str">
            <v>冷水江市</v>
          </cell>
          <cell r="G485">
            <v>431381</v>
          </cell>
          <cell r="H485" t="str">
            <v>G354</v>
          </cell>
          <cell r="I485">
            <v>643.355</v>
          </cell>
          <cell r="J485">
            <v>643.561</v>
          </cell>
          <cell r="K485" t="str">
            <v>S312</v>
          </cell>
          <cell r="L485">
            <v>136.231</v>
          </cell>
          <cell r="M485">
            <v>136.437</v>
          </cell>
          <cell r="N485">
            <v>0.206000000000017</v>
          </cell>
        </row>
        <row r="486">
          <cell r="A486" t="str">
            <v>G354669.534669.76</v>
          </cell>
          <cell r="B486" t="str">
            <v>S225114.655114.429</v>
          </cell>
          <cell r="C486">
            <v>481</v>
          </cell>
          <cell r="D486">
            <v>9</v>
          </cell>
          <cell r="E486" t="str">
            <v>娄底市</v>
          </cell>
          <cell r="F486" t="str">
            <v>新化县</v>
          </cell>
          <cell r="G486">
            <v>431322</v>
          </cell>
          <cell r="H486" t="str">
            <v>G354</v>
          </cell>
          <cell r="I486">
            <v>669.534</v>
          </cell>
          <cell r="J486">
            <v>669.76</v>
          </cell>
          <cell r="K486" t="str">
            <v>S225</v>
          </cell>
          <cell r="L486">
            <v>114.655</v>
          </cell>
          <cell r="M486">
            <v>114.429</v>
          </cell>
          <cell r="N486">
            <v>0.225999999999999</v>
          </cell>
        </row>
        <row r="487">
          <cell r="A487" t="str">
            <v>S23552.59153.02</v>
          </cell>
          <cell r="B487" t="str">
            <v>X0446.0496.478</v>
          </cell>
          <cell r="C487">
            <v>482</v>
          </cell>
          <cell r="D487">
            <v>10</v>
          </cell>
          <cell r="E487" t="str">
            <v>娄底市</v>
          </cell>
          <cell r="F487" t="str">
            <v>冷水江市</v>
          </cell>
          <cell r="G487">
            <v>431381</v>
          </cell>
          <cell r="H487" t="str">
            <v>S235</v>
          </cell>
          <cell r="I487">
            <v>52.591</v>
          </cell>
          <cell r="J487">
            <v>53.02</v>
          </cell>
          <cell r="K487" t="str">
            <v>X044</v>
          </cell>
          <cell r="L487">
            <v>6.049</v>
          </cell>
          <cell r="M487">
            <v>6.478</v>
          </cell>
          <cell r="N487">
            <v>0.429000000000002</v>
          </cell>
        </row>
        <row r="488">
          <cell r="A488" t="str">
            <v>S23553.0254.184</v>
          </cell>
          <cell r="B488" t="str">
            <v>X0446.4787.642</v>
          </cell>
          <cell r="C488">
            <v>483</v>
          </cell>
          <cell r="D488">
            <v>11</v>
          </cell>
          <cell r="E488" t="str">
            <v>娄底市</v>
          </cell>
          <cell r="F488" t="str">
            <v>冷水江市</v>
          </cell>
          <cell r="G488">
            <v>431381</v>
          </cell>
          <cell r="H488" t="str">
            <v>S235</v>
          </cell>
          <cell r="I488">
            <v>53.02</v>
          </cell>
          <cell r="J488">
            <v>54.184</v>
          </cell>
          <cell r="K488" t="str">
            <v>X044</v>
          </cell>
          <cell r="L488">
            <v>6.478</v>
          </cell>
          <cell r="M488">
            <v>7.642</v>
          </cell>
          <cell r="N488">
            <v>1.16399999999999</v>
          </cell>
        </row>
        <row r="489">
          <cell r="A489" t="str">
            <v>S32254.356.3</v>
          </cell>
          <cell r="B489" t="str">
            <v>S21753.98255.982</v>
          </cell>
          <cell r="C489">
            <v>484</v>
          </cell>
          <cell r="D489">
            <v>12</v>
          </cell>
          <cell r="E489" t="str">
            <v>娄底市</v>
          </cell>
          <cell r="F489" t="str">
            <v>新化县</v>
          </cell>
          <cell r="G489">
            <v>431322</v>
          </cell>
          <cell r="H489" t="str">
            <v>S322</v>
          </cell>
          <cell r="I489">
            <v>54.3</v>
          </cell>
          <cell r="J489">
            <v>56.3</v>
          </cell>
          <cell r="K489" t="str">
            <v>S217</v>
          </cell>
          <cell r="L489">
            <v>53.982</v>
          </cell>
          <cell r="M489">
            <v>55.982</v>
          </cell>
          <cell r="N489">
            <v>2</v>
          </cell>
        </row>
        <row r="490">
          <cell r="A490" t="str">
            <v>S323103108</v>
          </cell>
          <cell r="B490" t="str">
            <v>X0501.4756.475</v>
          </cell>
          <cell r="C490">
            <v>485</v>
          </cell>
          <cell r="D490">
            <v>13</v>
          </cell>
          <cell r="E490" t="str">
            <v>娄底市</v>
          </cell>
          <cell r="F490" t="str">
            <v>新化县</v>
          </cell>
          <cell r="G490">
            <v>431322</v>
          </cell>
          <cell r="H490" t="str">
            <v>S323</v>
          </cell>
          <cell r="I490">
            <v>103</v>
          </cell>
          <cell r="J490">
            <v>108</v>
          </cell>
          <cell r="K490" t="str">
            <v>X050</v>
          </cell>
          <cell r="L490">
            <v>1.475</v>
          </cell>
          <cell r="M490">
            <v>6.475</v>
          </cell>
          <cell r="N490">
            <v>5</v>
          </cell>
        </row>
        <row r="491">
          <cell r="A491" t="str">
            <v>S331153.371156.341</v>
          </cell>
          <cell r="B491" t="str">
            <v>S21066.4263.45</v>
          </cell>
          <cell r="C491">
            <v>486</v>
          </cell>
          <cell r="D491">
            <v>14</v>
          </cell>
          <cell r="E491" t="str">
            <v>娄底市</v>
          </cell>
          <cell r="F491" t="str">
            <v>双峰县</v>
          </cell>
          <cell r="G491">
            <v>431321</v>
          </cell>
          <cell r="H491" t="str">
            <v>S331</v>
          </cell>
          <cell r="I491">
            <v>153.371</v>
          </cell>
          <cell r="J491">
            <v>156.341</v>
          </cell>
          <cell r="K491" t="str">
            <v>S210</v>
          </cell>
          <cell r="L491">
            <v>66.42</v>
          </cell>
          <cell r="M491">
            <v>63.45</v>
          </cell>
          <cell r="N491">
            <v>2.97</v>
          </cell>
        </row>
        <row r="492">
          <cell r="A492" t="str">
            <v/>
          </cell>
          <cell r="B492" t="str">
            <v/>
          </cell>
          <cell r="C492">
            <v>487</v>
          </cell>
          <cell r="D492" t="str">
            <v>（二）</v>
          </cell>
          <cell r="E492" t="str">
            <v>中修小计</v>
          </cell>
        </row>
        <row r="492">
          <cell r="N492">
            <v>12.7380000000001</v>
          </cell>
        </row>
        <row r="493">
          <cell r="A493" t="str">
            <v>G2342309.392310</v>
          </cell>
          <cell r="B493" t="str">
            <v>S21069.36469.974</v>
          </cell>
          <cell r="C493">
            <v>488</v>
          </cell>
          <cell r="D493">
            <v>1</v>
          </cell>
          <cell r="E493" t="str">
            <v>娄底市</v>
          </cell>
          <cell r="F493" t="str">
            <v>双峰县</v>
          </cell>
          <cell r="G493">
            <v>431321</v>
          </cell>
          <cell r="H493" t="str">
            <v>G234</v>
          </cell>
          <cell r="I493">
            <v>2309.39</v>
          </cell>
          <cell r="J493">
            <v>2310</v>
          </cell>
          <cell r="K493" t="str">
            <v>S210</v>
          </cell>
          <cell r="L493">
            <v>69.364</v>
          </cell>
          <cell r="M493">
            <v>69.974</v>
          </cell>
          <cell r="N493">
            <v>0.610000000000127</v>
          </cell>
        </row>
        <row r="494">
          <cell r="A494" t="str">
            <v>G2342315.3362324.394</v>
          </cell>
          <cell r="B494" t="str">
            <v>S21075.3184.368</v>
          </cell>
          <cell r="C494">
            <v>489</v>
          </cell>
          <cell r="D494">
            <v>2</v>
          </cell>
          <cell r="E494" t="str">
            <v>娄底市</v>
          </cell>
          <cell r="F494" t="str">
            <v>双峰县</v>
          </cell>
          <cell r="G494">
            <v>431321</v>
          </cell>
          <cell r="H494" t="str">
            <v>G234</v>
          </cell>
          <cell r="I494">
            <v>2315.336</v>
          </cell>
          <cell r="J494">
            <v>2324.394</v>
          </cell>
          <cell r="K494" t="str">
            <v>S210</v>
          </cell>
          <cell r="L494">
            <v>75.31</v>
          </cell>
          <cell r="M494">
            <v>84.368</v>
          </cell>
          <cell r="N494">
            <v>9.05799999999999</v>
          </cell>
        </row>
        <row r="495">
          <cell r="A495" t="str">
            <v>S331133.309136.379</v>
          </cell>
          <cell r="B495" t="str">
            <v>S31499.513102.583</v>
          </cell>
          <cell r="C495">
            <v>490</v>
          </cell>
          <cell r="D495">
            <v>3</v>
          </cell>
          <cell r="E495" t="str">
            <v>娄底市</v>
          </cell>
          <cell r="F495" t="str">
            <v>双峰县</v>
          </cell>
          <cell r="G495">
            <v>431321</v>
          </cell>
          <cell r="H495" t="str">
            <v>S331</v>
          </cell>
          <cell r="I495">
            <v>133.309</v>
          </cell>
          <cell r="J495">
            <v>136.379</v>
          </cell>
          <cell r="K495" t="str">
            <v>S314</v>
          </cell>
          <cell r="L495">
            <v>99.513</v>
          </cell>
          <cell r="M495">
            <v>102.583</v>
          </cell>
          <cell r="N495">
            <v>3.06999999999999</v>
          </cell>
        </row>
        <row r="496">
          <cell r="A496" t="str">
            <v/>
          </cell>
          <cell r="B496" t="str">
            <v/>
          </cell>
          <cell r="C496">
            <v>491</v>
          </cell>
          <cell r="D496" t="str">
            <v>十四</v>
          </cell>
          <cell r="E496" t="str">
            <v>湘西土家族苗族自治州汇总</v>
          </cell>
        </row>
        <row r="496">
          <cell r="N496">
            <v>130.353</v>
          </cell>
        </row>
        <row r="497">
          <cell r="A497" t="str">
            <v/>
          </cell>
          <cell r="B497" t="str">
            <v/>
          </cell>
          <cell r="C497">
            <v>492</v>
          </cell>
          <cell r="D497" t="str">
            <v>（一）</v>
          </cell>
          <cell r="E497" t="str">
            <v>大修小计</v>
          </cell>
        </row>
        <row r="497">
          <cell r="N497">
            <v>62.6420000000001</v>
          </cell>
        </row>
        <row r="498">
          <cell r="A498" t="str">
            <v>G20925962603</v>
          </cell>
          <cell r="B498" t="str">
            <v>G2092188.0422195.042</v>
          </cell>
          <cell r="C498">
            <v>493</v>
          </cell>
          <cell r="D498">
            <v>1</v>
          </cell>
          <cell r="E498" t="str">
            <v>湘西土家族苗族自治州</v>
          </cell>
          <cell r="F498" t="str">
            <v>永顺县</v>
          </cell>
          <cell r="G498">
            <v>433127</v>
          </cell>
          <cell r="H498" t="str">
            <v>G209</v>
          </cell>
          <cell r="I498">
            <v>2596</v>
          </cell>
          <cell r="J498">
            <v>2603</v>
          </cell>
          <cell r="K498" t="str">
            <v>G209</v>
          </cell>
          <cell r="L498">
            <v>2188.042</v>
          </cell>
          <cell r="M498">
            <v>2195.042</v>
          </cell>
          <cell r="N498">
            <v>7</v>
          </cell>
        </row>
        <row r="499">
          <cell r="A499" t="str">
            <v>G24224272427.67</v>
          </cell>
          <cell r="B499" t="str">
            <v>G2092074.4992075.169</v>
          </cell>
          <cell r="C499">
            <v>494</v>
          </cell>
          <cell r="D499">
            <v>2</v>
          </cell>
          <cell r="E499" t="str">
            <v>湘西土家族苗族自治州</v>
          </cell>
          <cell r="F499" t="str">
            <v>龙山县</v>
          </cell>
          <cell r="G499">
            <v>433130</v>
          </cell>
          <cell r="H499" t="str">
            <v>G242</v>
          </cell>
          <cell r="I499">
            <v>2427</v>
          </cell>
          <cell r="J499">
            <v>2427.67</v>
          </cell>
          <cell r="K499" t="str">
            <v>G209</v>
          </cell>
          <cell r="L499">
            <v>2074.499</v>
          </cell>
          <cell r="M499">
            <v>2075.169</v>
          </cell>
          <cell r="N499">
            <v>0.669999999999618</v>
          </cell>
        </row>
        <row r="500">
          <cell r="A500" t="str">
            <v>G2422427.672427.869</v>
          </cell>
          <cell r="B500" t="str">
            <v>G2092075.1692075.368</v>
          </cell>
          <cell r="C500">
            <v>495</v>
          </cell>
          <cell r="D500">
            <v>3</v>
          </cell>
          <cell r="E500" t="str">
            <v>湘西土家族苗族自治州</v>
          </cell>
          <cell r="F500" t="str">
            <v>龙山县</v>
          </cell>
          <cell r="G500">
            <v>433130</v>
          </cell>
          <cell r="H500" t="str">
            <v>G242</v>
          </cell>
          <cell r="I500">
            <v>2427.67</v>
          </cell>
          <cell r="J500">
            <v>2427.869</v>
          </cell>
          <cell r="K500" t="str">
            <v>G209</v>
          </cell>
          <cell r="L500">
            <v>2075.169</v>
          </cell>
          <cell r="M500">
            <v>2075.368</v>
          </cell>
          <cell r="N500">
            <v>0.199000000000524</v>
          </cell>
        </row>
        <row r="501">
          <cell r="A501" t="str">
            <v>G2422427.8692429</v>
          </cell>
          <cell r="B501" t="str">
            <v>G2092075.1692076.3</v>
          </cell>
          <cell r="C501">
            <v>496</v>
          </cell>
          <cell r="D501">
            <v>4</v>
          </cell>
          <cell r="E501" t="str">
            <v>湘西土家族苗族自治州</v>
          </cell>
          <cell r="F501" t="str">
            <v>龙山县</v>
          </cell>
          <cell r="G501">
            <v>433130</v>
          </cell>
          <cell r="H501" t="str">
            <v>G242</v>
          </cell>
          <cell r="I501">
            <v>2427.869</v>
          </cell>
          <cell r="J501">
            <v>2429</v>
          </cell>
          <cell r="K501" t="str">
            <v>G209</v>
          </cell>
          <cell r="L501">
            <v>2075.169</v>
          </cell>
          <cell r="M501">
            <v>2076.3</v>
          </cell>
          <cell r="N501">
            <v>1.13099999999986</v>
          </cell>
        </row>
        <row r="502">
          <cell r="A502" t="str">
            <v>G24224292434</v>
          </cell>
          <cell r="B502" t="str">
            <v>G2092076.32081.3</v>
          </cell>
          <cell r="C502">
            <v>497</v>
          </cell>
          <cell r="D502">
            <v>5</v>
          </cell>
          <cell r="E502" t="str">
            <v>湘西土家族苗族自治州</v>
          </cell>
          <cell r="F502" t="str">
            <v>龙山县</v>
          </cell>
          <cell r="G502">
            <v>433130</v>
          </cell>
          <cell r="H502" t="str">
            <v>G242</v>
          </cell>
          <cell r="I502">
            <v>2429</v>
          </cell>
          <cell r="J502">
            <v>2434</v>
          </cell>
          <cell r="K502" t="str">
            <v>G209</v>
          </cell>
          <cell r="L502">
            <v>2076.3</v>
          </cell>
          <cell r="M502">
            <v>2081.3</v>
          </cell>
          <cell r="N502">
            <v>5</v>
          </cell>
        </row>
        <row r="503">
          <cell r="A503" t="str">
            <v>G3191788.4441792</v>
          </cell>
          <cell r="B503" t="str">
            <v>G3191574.6591578.215</v>
          </cell>
          <cell r="C503">
            <v>498</v>
          </cell>
          <cell r="D503">
            <v>6</v>
          </cell>
          <cell r="E503" t="str">
            <v>湘西土家族苗族自治州</v>
          </cell>
          <cell r="F503" t="str">
            <v>泸溪县</v>
          </cell>
          <cell r="G503">
            <v>433122</v>
          </cell>
          <cell r="H503" t="str">
            <v>G319</v>
          </cell>
          <cell r="I503">
            <v>1788.444</v>
          </cell>
          <cell r="J503">
            <v>1792</v>
          </cell>
          <cell r="K503" t="str">
            <v>G319</v>
          </cell>
          <cell r="L503">
            <v>1574.659</v>
          </cell>
          <cell r="M503">
            <v>1578.215</v>
          </cell>
          <cell r="N503">
            <v>3.55600000000004</v>
          </cell>
        </row>
        <row r="504">
          <cell r="A504" t="str">
            <v>G3191793.2151799.762</v>
          </cell>
          <cell r="B504" t="str">
            <v>G3191579.431585.977</v>
          </cell>
          <cell r="C504">
            <v>499</v>
          </cell>
          <cell r="D504">
            <v>7</v>
          </cell>
          <cell r="E504" t="str">
            <v>湘西土家族苗族自治州</v>
          </cell>
          <cell r="F504" t="str">
            <v>泸溪县</v>
          </cell>
          <cell r="G504">
            <v>433122</v>
          </cell>
          <cell r="H504" t="str">
            <v>G319</v>
          </cell>
          <cell r="I504">
            <v>1793.215</v>
          </cell>
          <cell r="J504">
            <v>1799.762</v>
          </cell>
          <cell r="K504" t="str">
            <v>G319</v>
          </cell>
          <cell r="L504">
            <v>1579.43</v>
          </cell>
          <cell r="M504">
            <v>1585.977</v>
          </cell>
          <cell r="N504">
            <v>6.54700000000003</v>
          </cell>
        </row>
        <row r="505">
          <cell r="A505" t="str">
            <v>G31918121812.215</v>
          </cell>
          <cell r="B505" t="str">
            <v>G3191598.2151598.43</v>
          </cell>
          <cell r="C505">
            <v>500</v>
          </cell>
          <cell r="D505">
            <v>8</v>
          </cell>
          <cell r="E505" t="str">
            <v>湘西土家族苗族自治州</v>
          </cell>
          <cell r="F505" t="str">
            <v>泸溪县</v>
          </cell>
          <cell r="G505">
            <v>433122</v>
          </cell>
          <cell r="H505" t="str">
            <v>G319</v>
          </cell>
          <cell r="I505">
            <v>1812</v>
          </cell>
          <cell r="J505">
            <v>1812.215</v>
          </cell>
          <cell r="K505" t="str">
            <v>G319</v>
          </cell>
          <cell r="L505">
            <v>1598.215</v>
          </cell>
          <cell r="M505">
            <v>1598.43</v>
          </cell>
          <cell r="N505">
            <v>0.214999999999918</v>
          </cell>
        </row>
        <row r="506">
          <cell r="A506" t="str">
            <v>G3191812.2151813</v>
          </cell>
          <cell r="B506" t="str">
            <v>G3191598.2151599</v>
          </cell>
          <cell r="C506">
            <v>501</v>
          </cell>
          <cell r="D506">
            <v>9</v>
          </cell>
          <cell r="E506" t="str">
            <v>湘西土家族苗族自治州</v>
          </cell>
          <cell r="F506" t="str">
            <v>泸溪县</v>
          </cell>
          <cell r="G506">
            <v>433122</v>
          </cell>
          <cell r="H506" t="str">
            <v>G319</v>
          </cell>
          <cell r="I506">
            <v>1812.215</v>
          </cell>
          <cell r="J506">
            <v>1813</v>
          </cell>
          <cell r="K506" t="str">
            <v>G319</v>
          </cell>
          <cell r="L506">
            <v>1598.215</v>
          </cell>
          <cell r="M506">
            <v>1599</v>
          </cell>
          <cell r="N506">
            <v>0.785000000000082</v>
          </cell>
        </row>
        <row r="507">
          <cell r="A507" t="str">
            <v>G31918411850</v>
          </cell>
          <cell r="B507" t="str">
            <v>G3191627.011636.01</v>
          </cell>
          <cell r="C507">
            <v>502</v>
          </cell>
          <cell r="D507">
            <v>10</v>
          </cell>
          <cell r="E507" t="str">
            <v>湘西土家族苗族自治州</v>
          </cell>
          <cell r="F507" t="str">
            <v>吉首市</v>
          </cell>
          <cell r="G507">
            <v>433101</v>
          </cell>
          <cell r="H507" t="str">
            <v>G319</v>
          </cell>
          <cell r="I507">
            <v>1841</v>
          </cell>
          <cell r="J507">
            <v>1850</v>
          </cell>
          <cell r="K507" t="str">
            <v>G319</v>
          </cell>
          <cell r="L507">
            <v>1627.01</v>
          </cell>
          <cell r="M507">
            <v>1636.01</v>
          </cell>
          <cell r="N507">
            <v>9</v>
          </cell>
        </row>
        <row r="508">
          <cell r="A508" t="str">
            <v>G352135.752137</v>
          </cell>
          <cell r="B508" t="str">
            <v>S22994.58695.834</v>
          </cell>
          <cell r="C508">
            <v>503</v>
          </cell>
          <cell r="D508">
            <v>11</v>
          </cell>
          <cell r="E508" t="str">
            <v>湘西土家族苗族自治州</v>
          </cell>
          <cell r="F508" t="str">
            <v>吉首市</v>
          </cell>
          <cell r="G508">
            <v>433101</v>
          </cell>
          <cell r="H508" t="str">
            <v>G352</v>
          </cell>
          <cell r="I508">
            <v>135.752</v>
          </cell>
          <cell r="J508">
            <v>137</v>
          </cell>
          <cell r="K508" t="str">
            <v>S229</v>
          </cell>
          <cell r="L508">
            <v>94.586</v>
          </cell>
          <cell r="M508">
            <v>95.834</v>
          </cell>
          <cell r="N508">
            <v>1.24799999999999</v>
          </cell>
        </row>
        <row r="509">
          <cell r="A509" t="str">
            <v>G352137.9141.5</v>
          </cell>
          <cell r="B509" t="str">
            <v>S22996.745100.345</v>
          </cell>
          <cell r="C509">
            <v>504</v>
          </cell>
          <cell r="D509">
            <v>12</v>
          </cell>
          <cell r="E509" t="str">
            <v>湘西土家族苗族自治州</v>
          </cell>
          <cell r="F509" t="str">
            <v>吉首市</v>
          </cell>
          <cell r="G509">
            <v>433101</v>
          </cell>
          <cell r="H509" t="str">
            <v>G352</v>
          </cell>
          <cell r="I509">
            <v>137.9</v>
          </cell>
          <cell r="J509">
            <v>141.5</v>
          </cell>
          <cell r="K509" t="str">
            <v>S229</v>
          </cell>
          <cell r="L509">
            <v>96.745</v>
          </cell>
          <cell r="M509">
            <v>100.345</v>
          </cell>
          <cell r="N509">
            <v>3.59999999999999</v>
          </cell>
        </row>
        <row r="510">
          <cell r="A510" t="str">
            <v>G3531640.8381642.008</v>
          </cell>
          <cell r="B510" t="str">
            <v>S305207.83209</v>
          </cell>
          <cell r="C510">
            <v>505</v>
          </cell>
          <cell r="D510">
            <v>13</v>
          </cell>
          <cell r="E510" t="str">
            <v>湘西土家族苗族自治州</v>
          </cell>
          <cell r="F510" t="str">
            <v>龙山县</v>
          </cell>
          <cell r="G510">
            <v>433130</v>
          </cell>
          <cell r="H510" t="str">
            <v>G353</v>
          </cell>
          <cell r="I510">
            <v>1640.838</v>
          </cell>
          <cell r="J510">
            <v>1642.008</v>
          </cell>
          <cell r="K510" t="str">
            <v>S305</v>
          </cell>
          <cell r="L510">
            <v>207.83</v>
          </cell>
          <cell r="M510">
            <v>209</v>
          </cell>
          <cell r="N510">
            <v>1.17000000000007</v>
          </cell>
        </row>
        <row r="511">
          <cell r="A511" t="str">
            <v>G354966.676974.643</v>
          </cell>
          <cell r="B511" t="str">
            <v>S308651.676659.643</v>
          </cell>
          <cell r="C511">
            <v>506</v>
          </cell>
          <cell r="D511">
            <v>14</v>
          </cell>
          <cell r="E511" t="str">
            <v>湘西土家族苗族自治州</v>
          </cell>
          <cell r="F511" t="str">
            <v>凤凰县</v>
          </cell>
          <cell r="G511">
            <v>433123</v>
          </cell>
          <cell r="H511" t="str">
            <v>G354</v>
          </cell>
          <cell r="I511">
            <v>966.676</v>
          </cell>
          <cell r="J511">
            <v>974.643</v>
          </cell>
          <cell r="K511" t="str">
            <v>S308</v>
          </cell>
          <cell r="L511">
            <v>651.676</v>
          </cell>
          <cell r="M511">
            <v>659.643</v>
          </cell>
          <cell r="N511">
            <v>7.96699999999998</v>
          </cell>
        </row>
        <row r="512">
          <cell r="A512" t="str">
            <v>G354974.643975.058</v>
          </cell>
          <cell r="B512" t="str">
            <v>S308659.643660.058</v>
          </cell>
          <cell r="C512">
            <v>507</v>
          </cell>
          <cell r="D512">
            <v>15</v>
          </cell>
          <cell r="E512" t="str">
            <v>湘西土家族苗族自治州</v>
          </cell>
          <cell r="F512" t="str">
            <v>凤凰县</v>
          </cell>
          <cell r="G512">
            <v>433123</v>
          </cell>
          <cell r="H512" t="str">
            <v>G354</v>
          </cell>
          <cell r="I512">
            <v>974.643</v>
          </cell>
          <cell r="J512">
            <v>975.058</v>
          </cell>
          <cell r="K512" t="str">
            <v>S308</v>
          </cell>
          <cell r="L512">
            <v>659.643</v>
          </cell>
          <cell r="M512">
            <v>660.058</v>
          </cell>
          <cell r="N512">
            <v>0.414999999999964</v>
          </cell>
        </row>
        <row r="513">
          <cell r="A513" t="str">
            <v>S256140.746141.441</v>
          </cell>
          <cell r="B513" t="str">
            <v>S231114.305115</v>
          </cell>
          <cell r="C513">
            <v>508</v>
          </cell>
          <cell r="D513">
            <v>16</v>
          </cell>
          <cell r="E513" t="str">
            <v>湘西土家族苗族自治州</v>
          </cell>
          <cell r="F513" t="str">
            <v>保靖县</v>
          </cell>
          <cell r="G513">
            <v>433125</v>
          </cell>
          <cell r="H513" t="str">
            <v>S256</v>
          </cell>
          <cell r="I513">
            <v>140.746</v>
          </cell>
          <cell r="J513">
            <v>141.441</v>
          </cell>
          <cell r="K513" t="str">
            <v>S231</v>
          </cell>
          <cell r="L513">
            <v>114.305</v>
          </cell>
          <cell r="M513">
            <v>115</v>
          </cell>
          <cell r="N513">
            <v>0.694999999999993</v>
          </cell>
        </row>
        <row r="514">
          <cell r="A514" t="str">
            <v>S306189.55190.337</v>
          </cell>
          <cell r="B514" t="str">
            <v>S23054.72455.511</v>
          </cell>
          <cell r="C514">
            <v>509</v>
          </cell>
          <cell r="D514">
            <v>17</v>
          </cell>
          <cell r="E514" t="str">
            <v>湘西土家族苗族自治州</v>
          </cell>
          <cell r="F514" t="str">
            <v>永顺县</v>
          </cell>
          <cell r="G514">
            <v>433127</v>
          </cell>
          <cell r="H514" t="str">
            <v>S306</v>
          </cell>
          <cell r="I514">
            <v>189.55</v>
          </cell>
          <cell r="J514">
            <v>190.337</v>
          </cell>
          <cell r="K514" t="str">
            <v>S230</v>
          </cell>
          <cell r="L514">
            <v>54.724</v>
          </cell>
          <cell r="M514">
            <v>55.511</v>
          </cell>
          <cell r="N514">
            <v>0.786999999999978</v>
          </cell>
        </row>
        <row r="515">
          <cell r="A515" t="str">
            <v>S306192200</v>
          </cell>
          <cell r="B515" t="str">
            <v>S23057.17465.174</v>
          </cell>
          <cell r="C515">
            <v>510</v>
          </cell>
          <cell r="D515">
            <v>18</v>
          </cell>
          <cell r="E515" t="str">
            <v>湘西土家族苗族自治州</v>
          </cell>
          <cell r="F515" t="str">
            <v>永顺县</v>
          </cell>
          <cell r="G515">
            <v>433127</v>
          </cell>
          <cell r="H515" t="str">
            <v>S306</v>
          </cell>
          <cell r="I515">
            <v>192</v>
          </cell>
          <cell r="J515">
            <v>200</v>
          </cell>
          <cell r="K515" t="str">
            <v>S230</v>
          </cell>
          <cell r="L515">
            <v>57.174</v>
          </cell>
          <cell r="M515">
            <v>65.174</v>
          </cell>
          <cell r="N515">
            <v>8</v>
          </cell>
        </row>
        <row r="516">
          <cell r="A516" t="str">
            <v>S318355.5358.788</v>
          </cell>
          <cell r="B516" t="str">
            <v>S317696.509699.797</v>
          </cell>
          <cell r="C516">
            <v>511</v>
          </cell>
          <cell r="D516">
            <v>19</v>
          </cell>
          <cell r="E516" t="str">
            <v>湘西土家族苗族自治州</v>
          </cell>
          <cell r="F516" t="str">
            <v>保靖县</v>
          </cell>
          <cell r="G516">
            <v>433125</v>
          </cell>
          <cell r="H516" t="str">
            <v>S318</v>
          </cell>
          <cell r="I516">
            <v>355.5</v>
          </cell>
          <cell r="J516">
            <v>358.788</v>
          </cell>
          <cell r="K516" t="str">
            <v>S317</v>
          </cell>
          <cell r="L516">
            <v>696.509</v>
          </cell>
          <cell r="M516">
            <v>699.797</v>
          </cell>
          <cell r="N516">
            <v>3.28800000000001</v>
          </cell>
        </row>
        <row r="517">
          <cell r="A517" t="str">
            <v>S318359.253360.622</v>
          </cell>
          <cell r="B517" t="str">
            <v>S317700.262701.631</v>
          </cell>
          <cell r="C517">
            <v>512</v>
          </cell>
          <cell r="D517">
            <v>20</v>
          </cell>
          <cell r="E517" t="str">
            <v>湘西土家族苗族自治州</v>
          </cell>
          <cell r="F517" t="str">
            <v>保靖县</v>
          </cell>
          <cell r="G517">
            <v>433125</v>
          </cell>
          <cell r="H517" t="str">
            <v>S318</v>
          </cell>
          <cell r="I517">
            <v>359.253</v>
          </cell>
          <cell r="J517">
            <v>360.622</v>
          </cell>
          <cell r="K517" t="str">
            <v>S317</v>
          </cell>
          <cell r="L517">
            <v>700.262</v>
          </cell>
          <cell r="M517">
            <v>701.631</v>
          </cell>
          <cell r="N517">
            <v>1.36900000000003</v>
          </cell>
        </row>
        <row r="518">
          <cell r="A518" t="str">
            <v/>
          </cell>
          <cell r="B518" t="str">
            <v/>
          </cell>
          <cell r="C518">
            <v>513</v>
          </cell>
          <cell r="D518" t="str">
            <v>（二）</v>
          </cell>
          <cell r="E518" t="str">
            <v>中修小计</v>
          </cell>
        </row>
        <row r="518">
          <cell r="N518">
            <v>67.7110000000003</v>
          </cell>
        </row>
        <row r="519">
          <cell r="A519" t="str">
            <v>G2092759.6522761.75</v>
          </cell>
          <cell r="B519" t="str">
            <v>G2092369.9472372.045</v>
          </cell>
          <cell r="C519">
            <v>514</v>
          </cell>
          <cell r="D519">
            <v>1</v>
          </cell>
          <cell r="E519" t="str">
            <v>湘西土家族苗族自治州</v>
          </cell>
          <cell r="F519" t="str">
            <v>凤凰县</v>
          </cell>
          <cell r="G519">
            <v>433123</v>
          </cell>
          <cell r="H519" t="str">
            <v>G209</v>
          </cell>
          <cell r="I519">
            <v>2759.652</v>
          </cell>
          <cell r="J519">
            <v>2761.75</v>
          </cell>
          <cell r="K519" t="str">
            <v>G209</v>
          </cell>
          <cell r="L519">
            <v>2369.947</v>
          </cell>
          <cell r="M519">
            <v>2372.045</v>
          </cell>
          <cell r="N519">
            <v>2.09799999999996</v>
          </cell>
        </row>
        <row r="520">
          <cell r="A520" t="str">
            <v>G2092761.752762.048</v>
          </cell>
          <cell r="B520" t="str">
            <v>G2092372.0452372.343</v>
          </cell>
          <cell r="C520">
            <v>515</v>
          </cell>
          <cell r="D520">
            <v>2</v>
          </cell>
          <cell r="E520" t="str">
            <v>湘西土家族苗族自治州</v>
          </cell>
          <cell r="F520" t="str">
            <v>凤凰县</v>
          </cell>
          <cell r="G520">
            <v>433123</v>
          </cell>
          <cell r="H520" t="str">
            <v>G209</v>
          </cell>
          <cell r="I520">
            <v>2761.75</v>
          </cell>
          <cell r="J520">
            <v>2762.048</v>
          </cell>
          <cell r="K520" t="str">
            <v>G209</v>
          </cell>
          <cell r="L520">
            <v>2372.045</v>
          </cell>
          <cell r="M520">
            <v>2372.343</v>
          </cell>
          <cell r="N520">
            <v>0.297999999999774</v>
          </cell>
        </row>
        <row r="521">
          <cell r="A521" t="str">
            <v>G2092762.0482762.236</v>
          </cell>
          <cell r="B521" t="str">
            <v>G2092372.3432372.531</v>
          </cell>
          <cell r="C521">
            <v>516</v>
          </cell>
          <cell r="D521">
            <v>3</v>
          </cell>
          <cell r="E521" t="str">
            <v>湘西土家族苗族自治州</v>
          </cell>
          <cell r="F521" t="str">
            <v>凤凰县</v>
          </cell>
          <cell r="G521">
            <v>433123</v>
          </cell>
          <cell r="H521" t="str">
            <v>G209</v>
          </cell>
          <cell r="I521">
            <v>2762.048</v>
          </cell>
          <cell r="J521">
            <v>2762.236</v>
          </cell>
          <cell r="K521" t="str">
            <v>G209</v>
          </cell>
          <cell r="L521">
            <v>2372.343</v>
          </cell>
          <cell r="M521">
            <v>2372.531</v>
          </cell>
          <cell r="N521">
            <v>0.188000000000102</v>
          </cell>
        </row>
        <row r="522">
          <cell r="A522" t="str">
            <v>G2092762.2362764.125</v>
          </cell>
          <cell r="B522" t="str">
            <v>G2092372.5312374.42</v>
          </cell>
          <cell r="C522">
            <v>517</v>
          </cell>
          <cell r="D522">
            <v>4</v>
          </cell>
          <cell r="E522" t="str">
            <v>湘西土家族苗族自治州</v>
          </cell>
          <cell r="F522" t="str">
            <v>凤凰县</v>
          </cell>
          <cell r="G522">
            <v>433123</v>
          </cell>
          <cell r="H522" t="str">
            <v>G209</v>
          </cell>
          <cell r="I522">
            <v>2762.236</v>
          </cell>
          <cell r="J522">
            <v>2764.125</v>
          </cell>
          <cell r="K522" t="str">
            <v>G209</v>
          </cell>
          <cell r="L522">
            <v>2372.531</v>
          </cell>
          <cell r="M522">
            <v>2374.42</v>
          </cell>
          <cell r="N522">
            <v>1.88900000000012</v>
          </cell>
        </row>
        <row r="523">
          <cell r="A523" t="str">
            <v>G2092764.1252764.32</v>
          </cell>
          <cell r="B523" t="str">
            <v>G2092374.422374.615</v>
          </cell>
          <cell r="C523">
            <v>518</v>
          </cell>
          <cell r="D523">
            <v>5</v>
          </cell>
          <cell r="E523" t="str">
            <v>湘西土家族苗族自治州</v>
          </cell>
          <cell r="F523" t="str">
            <v>凤凰县</v>
          </cell>
          <cell r="G523">
            <v>433123</v>
          </cell>
          <cell r="H523" t="str">
            <v>G209</v>
          </cell>
          <cell r="I523">
            <v>2764.125</v>
          </cell>
          <cell r="J523">
            <v>2764.32</v>
          </cell>
          <cell r="K523" t="str">
            <v>G209</v>
          </cell>
          <cell r="L523">
            <v>2374.42</v>
          </cell>
          <cell r="M523">
            <v>2374.615</v>
          </cell>
          <cell r="N523">
            <v>0.195000000000164</v>
          </cell>
        </row>
        <row r="524">
          <cell r="A524" t="str">
            <v>G2092764.322765.117</v>
          </cell>
          <cell r="B524" t="str">
            <v>G2092374.6152375.412</v>
          </cell>
          <cell r="C524">
            <v>519</v>
          </cell>
          <cell r="D524">
            <v>6</v>
          </cell>
          <cell r="E524" t="str">
            <v>湘西土家族苗族自治州</v>
          </cell>
          <cell r="F524" t="str">
            <v>凤凰县</v>
          </cell>
          <cell r="G524">
            <v>433123</v>
          </cell>
          <cell r="H524" t="str">
            <v>G209</v>
          </cell>
          <cell r="I524">
            <v>2764.32</v>
          </cell>
          <cell r="J524">
            <v>2765.117</v>
          </cell>
          <cell r="K524" t="str">
            <v>G209</v>
          </cell>
          <cell r="L524">
            <v>2374.615</v>
          </cell>
          <cell r="M524">
            <v>2375.412</v>
          </cell>
          <cell r="N524">
            <v>0.797000000000025</v>
          </cell>
        </row>
        <row r="525">
          <cell r="A525" t="str">
            <v>G24224402440.137</v>
          </cell>
          <cell r="B525" t="str">
            <v>G2092087.4992087.636</v>
          </cell>
          <cell r="C525">
            <v>520</v>
          </cell>
          <cell r="D525">
            <v>7</v>
          </cell>
          <cell r="E525" t="str">
            <v>湘西土家族苗族自治州</v>
          </cell>
          <cell r="F525" t="str">
            <v>龙山县</v>
          </cell>
          <cell r="G525">
            <v>433130</v>
          </cell>
          <cell r="H525" t="str">
            <v>G242</v>
          </cell>
          <cell r="I525">
            <v>2440</v>
          </cell>
          <cell r="J525">
            <v>2440.137</v>
          </cell>
          <cell r="K525" t="str">
            <v>G209</v>
          </cell>
          <cell r="L525">
            <v>2087.499</v>
          </cell>
          <cell r="M525">
            <v>2087.636</v>
          </cell>
          <cell r="N525">
            <v>0.137000000000171</v>
          </cell>
        </row>
        <row r="526">
          <cell r="A526" t="str">
            <v>G31918501853</v>
          </cell>
          <cell r="B526" t="str">
            <v>G3191636.011639.01</v>
          </cell>
          <cell r="C526">
            <v>521</v>
          </cell>
          <cell r="D526">
            <v>8</v>
          </cell>
          <cell r="E526" t="str">
            <v>湘西土家族苗族自治州</v>
          </cell>
          <cell r="F526" t="str">
            <v>吉首市</v>
          </cell>
          <cell r="G526">
            <v>433101</v>
          </cell>
          <cell r="H526" t="str">
            <v>G319</v>
          </cell>
          <cell r="I526">
            <v>1850</v>
          </cell>
          <cell r="J526">
            <v>1853</v>
          </cell>
          <cell r="K526" t="str">
            <v>G319</v>
          </cell>
          <cell r="L526">
            <v>1636.01</v>
          </cell>
          <cell r="M526">
            <v>1639.01</v>
          </cell>
          <cell r="N526">
            <v>3</v>
          </cell>
        </row>
        <row r="527">
          <cell r="A527" t="str">
            <v>G35316521655.883</v>
          </cell>
          <cell r="B527" t="str">
            <v>S305218.992222.875</v>
          </cell>
          <cell r="C527">
            <v>522</v>
          </cell>
          <cell r="D527">
            <v>9</v>
          </cell>
          <cell r="E527" t="str">
            <v>湘西土家族苗族自治州</v>
          </cell>
          <cell r="F527" t="str">
            <v>龙山县</v>
          </cell>
          <cell r="G527">
            <v>433130</v>
          </cell>
          <cell r="H527" t="str">
            <v>G353</v>
          </cell>
          <cell r="I527">
            <v>1652</v>
          </cell>
          <cell r="J527">
            <v>1655.883</v>
          </cell>
          <cell r="K527" t="str">
            <v>S305</v>
          </cell>
          <cell r="L527">
            <v>218.992</v>
          </cell>
          <cell r="M527">
            <v>222.875</v>
          </cell>
          <cell r="N527">
            <v>3.88300000000004</v>
          </cell>
        </row>
        <row r="528">
          <cell r="A528" t="str">
            <v>G354951956</v>
          </cell>
          <cell r="B528" t="str">
            <v>S308636641</v>
          </cell>
          <cell r="C528">
            <v>523</v>
          </cell>
          <cell r="D528">
            <v>10</v>
          </cell>
          <cell r="E528" t="str">
            <v>湘西土家族苗族自治州</v>
          </cell>
          <cell r="F528" t="str">
            <v>凤凰县</v>
          </cell>
          <cell r="G528">
            <v>433123</v>
          </cell>
          <cell r="H528" t="str">
            <v>G354</v>
          </cell>
          <cell r="I528">
            <v>951</v>
          </cell>
          <cell r="J528">
            <v>956</v>
          </cell>
          <cell r="K528" t="str">
            <v>S308</v>
          </cell>
          <cell r="L528">
            <v>636</v>
          </cell>
          <cell r="M528">
            <v>641</v>
          </cell>
          <cell r="N528">
            <v>5</v>
          </cell>
        </row>
        <row r="529">
          <cell r="A529" t="str">
            <v>S256137.227139</v>
          </cell>
          <cell r="B529" t="str">
            <v>S231110.786112.559</v>
          </cell>
          <cell r="C529">
            <v>524</v>
          </cell>
          <cell r="D529">
            <v>11</v>
          </cell>
          <cell r="E529" t="str">
            <v>湘西土家族苗族自治州</v>
          </cell>
          <cell r="F529" t="str">
            <v>保靖县</v>
          </cell>
          <cell r="G529">
            <v>433125</v>
          </cell>
          <cell r="H529" t="str">
            <v>S256</v>
          </cell>
          <cell r="I529">
            <v>137.227</v>
          </cell>
          <cell r="J529">
            <v>139</v>
          </cell>
          <cell r="K529" t="str">
            <v>S231</v>
          </cell>
          <cell r="L529">
            <v>110.786</v>
          </cell>
          <cell r="M529">
            <v>112.559</v>
          </cell>
          <cell r="N529">
            <v>1.773</v>
          </cell>
        </row>
        <row r="530">
          <cell r="A530" t="str">
            <v>S256143.072144</v>
          </cell>
          <cell r="B530" t="str">
            <v>S231116.631117.559</v>
          </cell>
          <cell r="C530">
            <v>525</v>
          </cell>
          <cell r="D530">
            <v>12</v>
          </cell>
          <cell r="E530" t="str">
            <v>湘西土家族苗族自治州</v>
          </cell>
          <cell r="F530" t="str">
            <v>保靖县</v>
          </cell>
          <cell r="G530">
            <v>433125</v>
          </cell>
          <cell r="H530" t="str">
            <v>S256</v>
          </cell>
          <cell r="I530">
            <v>143.072</v>
          </cell>
          <cell r="J530">
            <v>144</v>
          </cell>
          <cell r="K530" t="str">
            <v>S231</v>
          </cell>
          <cell r="L530">
            <v>116.631</v>
          </cell>
          <cell r="M530">
            <v>117.559</v>
          </cell>
          <cell r="N530">
            <v>0.927999999999997</v>
          </cell>
        </row>
        <row r="531">
          <cell r="A531" t="str">
            <v>S256144145.7</v>
          </cell>
          <cell r="B531" t="str">
            <v>S231117.559119.259</v>
          </cell>
          <cell r="C531">
            <v>526</v>
          </cell>
          <cell r="D531">
            <v>13</v>
          </cell>
          <cell r="E531" t="str">
            <v>湘西土家族苗族自治州</v>
          </cell>
          <cell r="F531" t="str">
            <v>保靖县</v>
          </cell>
          <cell r="G531">
            <v>433125</v>
          </cell>
          <cell r="H531" t="str">
            <v>S256</v>
          </cell>
          <cell r="I531">
            <v>144</v>
          </cell>
          <cell r="J531">
            <v>145.7</v>
          </cell>
          <cell r="K531" t="str">
            <v>S231</v>
          </cell>
          <cell r="L531">
            <v>117.559</v>
          </cell>
          <cell r="M531">
            <v>119.259</v>
          </cell>
          <cell r="N531">
            <v>1.69999999999999</v>
          </cell>
        </row>
        <row r="532">
          <cell r="A532" t="str">
            <v>S256145.7146</v>
          </cell>
          <cell r="B532" t="str">
            <v>S231119.259119.559</v>
          </cell>
          <cell r="C532">
            <v>527</v>
          </cell>
          <cell r="D532">
            <v>14</v>
          </cell>
          <cell r="E532" t="str">
            <v>湘西土家族苗族自治州</v>
          </cell>
          <cell r="F532" t="str">
            <v>保靖县</v>
          </cell>
          <cell r="G532">
            <v>433125</v>
          </cell>
          <cell r="H532" t="str">
            <v>S256</v>
          </cell>
          <cell r="I532">
            <v>145.7</v>
          </cell>
          <cell r="J532">
            <v>146</v>
          </cell>
          <cell r="K532" t="str">
            <v>S231</v>
          </cell>
          <cell r="L532">
            <v>119.259</v>
          </cell>
          <cell r="M532">
            <v>119.559</v>
          </cell>
          <cell r="N532">
            <v>0.300000000000011</v>
          </cell>
        </row>
        <row r="533">
          <cell r="A533" t="str">
            <v>S256154.688156</v>
          </cell>
          <cell r="B533" t="str">
            <v>S231128.247129.559</v>
          </cell>
          <cell r="C533">
            <v>528</v>
          </cell>
          <cell r="D533">
            <v>15</v>
          </cell>
          <cell r="E533" t="str">
            <v>湘西土家族苗族自治州</v>
          </cell>
          <cell r="F533" t="str">
            <v>保靖县</v>
          </cell>
          <cell r="G533">
            <v>433125</v>
          </cell>
          <cell r="H533" t="str">
            <v>S256</v>
          </cell>
          <cell r="I533">
            <v>154.688</v>
          </cell>
          <cell r="J533">
            <v>156</v>
          </cell>
          <cell r="K533" t="str">
            <v>S231</v>
          </cell>
          <cell r="L533">
            <v>128.247</v>
          </cell>
          <cell r="M533">
            <v>129.559</v>
          </cell>
          <cell r="N533">
            <v>1.31200000000001</v>
          </cell>
        </row>
        <row r="534">
          <cell r="A534" t="str">
            <v>S256157161</v>
          </cell>
          <cell r="B534" t="str">
            <v>S231130.559134.559</v>
          </cell>
          <cell r="C534">
            <v>529</v>
          </cell>
          <cell r="D534">
            <v>16</v>
          </cell>
          <cell r="E534" t="str">
            <v>湘西土家族苗族自治州</v>
          </cell>
          <cell r="F534" t="str">
            <v>保靖县</v>
          </cell>
          <cell r="G534">
            <v>433125</v>
          </cell>
          <cell r="H534" t="str">
            <v>S256</v>
          </cell>
          <cell r="I534">
            <v>157</v>
          </cell>
          <cell r="J534">
            <v>161</v>
          </cell>
          <cell r="K534" t="str">
            <v>S231</v>
          </cell>
          <cell r="L534">
            <v>130.559</v>
          </cell>
          <cell r="M534">
            <v>134.559</v>
          </cell>
          <cell r="N534">
            <v>4</v>
          </cell>
        </row>
        <row r="535">
          <cell r="A535" t="str">
            <v>S256164167.5</v>
          </cell>
          <cell r="B535" t="str">
            <v>S231137.559141.059</v>
          </cell>
          <cell r="C535">
            <v>530</v>
          </cell>
          <cell r="D535">
            <v>17</v>
          </cell>
          <cell r="E535" t="str">
            <v>湘西土家族苗族自治州</v>
          </cell>
          <cell r="F535" t="str">
            <v>保靖县</v>
          </cell>
          <cell r="G535">
            <v>433125</v>
          </cell>
          <cell r="H535" t="str">
            <v>S256</v>
          </cell>
          <cell r="I535">
            <v>164</v>
          </cell>
          <cell r="J535">
            <v>167.5</v>
          </cell>
          <cell r="K535" t="str">
            <v>S231</v>
          </cell>
          <cell r="L535">
            <v>137.559</v>
          </cell>
          <cell r="M535">
            <v>141.059</v>
          </cell>
          <cell r="N535">
            <v>3.5</v>
          </cell>
        </row>
        <row r="536">
          <cell r="A536" t="str">
            <v>S256171172.888</v>
          </cell>
          <cell r="B536" t="str">
            <v>S231144.559146.447</v>
          </cell>
          <cell r="C536">
            <v>531</v>
          </cell>
          <cell r="D536">
            <v>18</v>
          </cell>
          <cell r="E536" t="str">
            <v>湘西土家族苗族自治州</v>
          </cell>
          <cell r="F536" t="str">
            <v>保靖县</v>
          </cell>
          <cell r="G536">
            <v>433125</v>
          </cell>
          <cell r="H536" t="str">
            <v>S256</v>
          </cell>
          <cell r="I536">
            <v>171</v>
          </cell>
          <cell r="J536">
            <v>172.888</v>
          </cell>
          <cell r="K536" t="str">
            <v>S231</v>
          </cell>
          <cell r="L536">
            <v>144.559</v>
          </cell>
          <cell r="M536">
            <v>146.447</v>
          </cell>
          <cell r="N536">
            <v>1.88800000000001</v>
          </cell>
        </row>
        <row r="537">
          <cell r="A537" t="str">
            <v>S256183.413186.125</v>
          </cell>
          <cell r="B537" t="str">
            <v>S256183.413186.125</v>
          </cell>
          <cell r="C537">
            <v>532</v>
          </cell>
          <cell r="D537">
            <v>19</v>
          </cell>
          <cell r="E537" t="str">
            <v>湘西土家族苗族自治州</v>
          </cell>
          <cell r="F537" t="str">
            <v>花垣县</v>
          </cell>
          <cell r="G537">
            <v>433124</v>
          </cell>
          <cell r="H537" t="str">
            <v>S256</v>
          </cell>
          <cell r="I537">
            <v>183.413</v>
          </cell>
          <cell r="J537">
            <v>186.125</v>
          </cell>
          <cell r="K537" t="str">
            <v>S256</v>
          </cell>
          <cell r="L537">
            <v>183.413</v>
          </cell>
          <cell r="M537">
            <v>186.125</v>
          </cell>
          <cell r="N537">
            <v>2.71199999999999</v>
          </cell>
        </row>
        <row r="538">
          <cell r="A538" t="str">
            <v>S256186.125191.543</v>
          </cell>
          <cell r="B538" t="str">
            <v>S256186.125191.543</v>
          </cell>
          <cell r="C538">
            <v>533</v>
          </cell>
          <cell r="D538">
            <v>20</v>
          </cell>
          <cell r="E538" t="str">
            <v>湘西土家族苗族自治州</v>
          </cell>
          <cell r="F538" t="str">
            <v>花垣县</v>
          </cell>
          <cell r="G538">
            <v>433124</v>
          </cell>
          <cell r="H538" t="str">
            <v>S256</v>
          </cell>
          <cell r="I538">
            <v>186.125</v>
          </cell>
          <cell r="J538">
            <v>191.543</v>
          </cell>
          <cell r="K538" t="str">
            <v>S256</v>
          </cell>
          <cell r="L538">
            <v>186.125</v>
          </cell>
          <cell r="M538">
            <v>191.543</v>
          </cell>
          <cell r="N538">
            <v>5.41800000000001</v>
          </cell>
        </row>
        <row r="539">
          <cell r="A539" t="str">
            <v>S256191.543193.042</v>
          </cell>
          <cell r="B539" t="str">
            <v>S256191.543193.042</v>
          </cell>
          <cell r="C539">
            <v>534</v>
          </cell>
          <cell r="D539">
            <v>21</v>
          </cell>
          <cell r="E539" t="str">
            <v>湘西土家族苗族自治州</v>
          </cell>
          <cell r="F539" t="str">
            <v>花垣县</v>
          </cell>
          <cell r="G539">
            <v>433124</v>
          </cell>
          <cell r="H539" t="str">
            <v>S256</v>
          </cell>
          <cell r="I539">
            <v>191.543</v>
          </cell>
          <cell r="J539">
            <v>193.042</v>
          </cell>
          <cell r="K539" t="str">
            <v>S256</v>
          </cell>
          <cell r="L539">
            <v>191.543</v>
          </cell>
          <cell r="M539">
            <v>193.042</v>
          </cell>
          <cell r="N539">
            <v>1.499</v>
          </cell>
        </row>
        <row r="540">
          <cell r="A540" t="str">
            <v>S256193.042197</v>
          </cell>
          <cell r="B540" t="str">
            <v>S256193.042197</v>
          </cell>
          <cell r="C540">
            <v>535</v>
          </cell>
          <cell r="D540">
            <v>22</v>
          </cell>
          <cell r="E540" t="str">
            <v>湘西土家族苗族自治州</v>
          </cell>
          <cell r="F540" t="str">
            <v>花垣县</v>
          </cell>
          <cell r="G540">
            <v>433124</v>
          </cell>
          <cell r="H540" t="str">
            <v>S256</v>
          </cell>
          <cell r="I540">
            <v>193.042</v>
          </cell>
          <cell r="J540">
            <v>197</v>
          </cell>
          <cell r="K540" t="str">
            <v>S256</v>
          </cell>
          <cell r="L540">
            <v>193.042</v>
          </cell>
          <cell r="M540">
            <v>197</v>
          </cell>
          <cell r="N540">
            <v>3.958</v>
          </cell>
        </row>
        <row r="541">
          <cell r="A541" t="str">
            <v>S256201202.18</v>
          </cell>
          <cell r="B541" t="str">
            <v>S256201202.18</v>
          </cell>
          <cell r="C541">
            <v>536</v>
          </cell>
          <cell r="D541">
            <v>23</v>
          </cell>
          <cell r="E541" t="str">
            <v>湘西土家族苗族自治州</v>
          </cell>
          <cell r="F541" t="str">
            <v>花垣县</v>
          </cell>
          <cell r="G541">
            <v>433124</v>
          </cell>
          <cell r="H541" t="str">
            <v>S256</v>
          </cell>
          <cell r="I541">
            <v>201</v>
          </cell>
          <cell r="J541">
            <v>202.18</v>
          </cell>
          <cell r="K541" t="str">
            <v>S256</v>
          </cell>
          <cell r="L541">
            <v>201</v>
          </cell>
          <cell r="M541">
            <v>202.18</v>
          </cell>
          <cell r="N541">
            <v>1.18000000000001</v>
          </cell>
        </row>
        <row r="542">
          <cell r="A542" t="str">
            <v>S256202.18202.27</v>
          </cell>
          <cell r="B542" t="str">
            <v>S256202.18202.27</v>
          </cell>
          <cell r="C542">
            <v>537</v>
          </cell>
          <cell r="D542">
            <v>24</v>
          </cell>
          <cell r="E542" t="str">
            <v>湘西土家族苗族自治州</v>
          </cell>
          <cell r="F542" t="str">
            <v>花垣县</v>
          </cell>
          <cell r="G542">
            <v>433124</v>
          </cell>
          <cell r="H542" t="str">
            <v>S256</v>
          </cell>
          <cell r="I542">
            <v>202.18</v>
          </cell>
          <cell r="J542">
            <v>202.27</v>
          </cell>
          <cell r="K542" t="str">
            <v>S256</v>
          </cell>
          <cell r="L542">
            <v>202.18</v>
          </cell>
          <cell r="M542">
            <v>202.27</v>
          </cell>
          <cell r="N542">
            <v>0.0900000000000034</v>
          </cell>
        </row>
        <row r="543">
          <cell r="A543" t="str">
            <v>S303374.91389</v>
          </cell>
          <cell r="B543" t="str">
            <v>S306539.005553.095</v>
          </cell>
          <cell r="C543">
            <v>538</v>
          </cell>
          <cell r="D543">
            <v>25</v>
          </cell>
          <cell r="E543" t="str">
            <v>湘西土家族苗族自治州</v>
          </cell>
          <cell r="F543" t="str">
            <v>永顺县</v>
          </cell>
          <cell r="G543">
            <v>433127</v>
          </cell>
          <cell r="H543" t="str">
            <v>S303</v>
          </cell>
          <cell r="I543">
            <v>374.91</v>
          </cell>
          <cell r="J543">
            <v>389</v>
          </cell>
          <cell r="K543" t="str">
            <v>S306</v>
          </cell>
          <cell r="L543">
            <v>539.005</v>
          </cell>
          <cell r="M543">
            <v>553.095</v>
          </cell>
          <cell r="N543">
            <v>14.09</v>
          </cell>
        </row>
        <row r="544">
          <cell r="A544" t="str">
            <v>S303389394.878</v>
          </cell>
          <cell r="B544" t="str">
            <v>S306553.095558.973</v>
          </cell>
          <cell r="C544">
            <v>539</v>
          </cell>
          <cell r="D544">
            <v>26</v>
          </cell>
          <cell r="E544" t="str">
            <v>湘西土家族苗族自治州</v>
          </cell>
          <cell r="F544" t="str">
            <v>永顺县</v>
          </cell>
          <cell r="G544">
            <v>433127</v>
          </cell>
          <cell r="H544" t="str">
            <v>S303</v>
          </cell>
          <cell r="I544">
            <v>389</v>
          </cell>
          <cell r="J544">
            <v>394.878</v>
          </cell>
          <cell r="K544" t="str">
            <v>S306</v>
          </cell>
          <cell r="L544">
            <v>553.095</v>
          </cell>
          <cell r="M544">
            <v>558.973</v>
          </cell>
          <cell r="N544">
            <v>5.87799999999999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view="pageBreakPreview" zoomScaleNormal="70" workbookViewId="0">
      <selection activeCell="F9" sqref="F9"/>
    </sheetView>
  </sheetViews>
  <sheetFormatPr defaultColWidth="9.08571428571429" defaultRowHeight="15" outlineLevelCol="6"/>
  <cols>
    <col min="1" max="1" width="17.7619047619048" style="164" customWidth="1"/>
    <col min="2" max="4" width="23" style="164" customWidth="1"/>
    <col min="5" max="5" width="23.4666666666667" style="164" customWidth="1"/>
    <col min="6" max="6" width="26.1619047619048" style="164" customWidth="1"/>
    <col min="7" max="7" width="14.5238095238095" style="164" customWidth="1"/>
    <col min="8" max="8" width="9.08571428571429" style="164"/>
    <col min="9" max="10" width="9.08571428571429" style="164" customWidth="1"/>
    <col min="11" max="16384" width="9.08571428571429" style="164"/>
  </cols>
  <sheetData>
    <row r="1" s="164" customFormat="1" spans="1:6">
      <c r="A1" s="165" t="s">
        <v>0</v>
      </c>
      <c r="B1" s="166"/>
      <c r="C1" s="166"/>
      <c r="D1" s="166"/>
      <c r="E1" s="167"/>
      <c r="F1" s="167"/>
    </row>
    <row r="2" s="164" customFormat="1" ht="42" customHeight="1" spans="1:7">
      <c r="A2" s="168" t="s">
        <v>1</v>
      </c>
      <c r="B2" s="168"/>
      <c r="C2" s="168"/>
      <c r="D2" s="168"/>
      <c r="E2" s="168"/>
      <c r="F2" s="168"/>
      <c r="G2" s="168"/>
    </row>
    <row r="3" s="164" customFormat="1" ht="29" customHeight="1" spans="1:7">
      <c r="A3" s="169" t="s">
        <v>2</v>
      </c>
      <c r="B3" s="170" t="s">
        <v>3</v>
      </c>
      <c r="C3" s="170"/>
      <c r="D3" s="170"/>
      <c r="E3" s="171" t="s">
        <v>4</v>
      </c>
      <c r="F3" s="171"/>
      <c r="G3" s="172" t="s">
        <v>5</v>
      </c>
    </row>
    <row r="4" s="164" customFormat="1" ht="43" customHeight="1" spans="1:7">
      <c r="A4" s="169"/>
      <c r="B4" s="173" t="s">
        <v>6</v>
      </c>
      <c r="C4" s="170" t="s">
        <v>7</v>
      </c>
      <c r="D4" s="174" t="s">
        <v>8</v>
      </c>
      <c r="E4" s="173" t="s">
        <v>9</v>
      </c>
      <c r="F4" s="173" t="s">
        <v>10</v>
      </c>
      <c r="G4" s="175"/>
    </row>
    <row r="5" s="164" customFormat="1" ht="36.4" customHeight="1" spans="1:7">
      <c r="A5" s="176" t="s">
        <v>11</v>
      </c>
      <c r="B5" s="177">
        <f>SUM(B6:B19)</f>
        <v>810.724000000002</v>
      </c>
      <c r="C5" s="177">
        <f>SUM(C6:C19)</f>
        <v>424.282000000001</v>
      </c>
      <c r="D5" s="178">
        <f>SUM(D6:D19)</f>
        <v>386.442000000001</v>
      </c>
      <c r="E5" s="179">
        <f>SUM(E6:E19)</f>
        <v>738</v>
      </c>
      <c r="F5" s="178">
        <f>SUM(F6:F19)</f>
        <v>44.0390000000002</v>
      </c>
      <c r="G5" s="180"/>
    </row>
    <row r="6" s="164" customFormat="1" ht="36.4" customHeight="1" spans="1:7">
      <c r="A6" s="181" t="s">
        <v>12</v>
      </c>
      <c r="B6" s="182">
        <f>C6+D6</f>
        <v>33.5850000000003</v>
      </c>
      <c r="C6" s="183">
        <v>15.9060000000001</v>
      </c>
      <c r="D6" s="184">
        <v>17.6790000000002</v>
      </c>
      <c r="E6" s="185">
        <v>57</v>
      </c>
      <c r="F6" s="183"/>
      <c r="G6" s="180"/>
    </row>
    <row r="7" s="164" customFormat="1" ht="36.4" customHeight="1" spans="1:7">
      <c r="A7" s="181" t="s">
        <v>13</v>
      </c>
      <c r="B7" s="182">
        <f t="shared" ref="B7:B19" si="0">C7+D7</f>
        <v>52.3480000000001</v>
      </c>
      <c r="C7" s="183">
        <v>33.7550000000001</v>
      </c>
      <c r="D7" s="184">
        <v>18.593</v>
      </c>
      <c r="E7" s="185">
        <v>39</v>
      </c>
      <c r="F7" s="183"/>
      <c r="G7" s="180"/>
    </row>
    <row r="8" s="164" customFormat="1" ht="36.4" customHeight="1" spans="1:7">
      <c r="A8" s="181" t="s">
        <v>14</v>
      </c>
      <c r="B8" s="182">
        <f t="shared" si="0"/>
        <v>38.0579999999999</v>
      </c>
      <c r="C8" s="183">
        <v>19.567</v>
      </c>
      <c r="D8" s="184">
        <v>18.4909999999999</v>
      </c>
      <c r="E8" s="185">
        <v>24</v>
      </c>
      <c r="F8" s="183"/>
      <c r="G8" s="180"/>
    </row>
    <row r="9" s="164" customFormat="1" ht="36.4" customHeight="1" spans="1:7">
      <c r="A9" s="181" t="s">
        <v>15</v>
      </c>
      <c r="B9" s="182">
        <f t="shared" si="0"/>
        <v>63.2810000000002</v>
      </c>
      <c r="C9" s="183">
        <v>33.1420000000001</v>
      </c>
      <c r="D9" s="184">
        <v>30.1390000000001</v>
      </c>
      <c r="E9" s="185">
        <v>57</v>
      </c>
      <c r="F9" s="183"/>
      <c r="G9" s="180"/>
    </row>
    <row r="10" s="164" customFormat="1" ht="36.4" customHeight="1" spans="1:7">
      <c r="A10" s="181" t="s">
        <v>16</v>
      </c>
      <c r="B10" s="182">
        <f t="shared" si="0"/>
        <v>49.3230000000002</v>
      </c>
      <c r="C10" s="183">
        <v>20.262</v>
      </c>
      <c r="D10" s="184">
        <v>29.0610000000002</v>
      </c>
      <c r="E10" s="185">
        <v>69</v>
      </c>
      <c r="F10" s="183"/>
      <c r="G10" s="180"/>
    </row>
    <row r="11" s="164" customFormat="1" ht="36.4" customHeight="1" spans="1:7">
      <c r="A11" s="181" t="s">
        <v>17</v>
      </c>
      <c r="B11" s="182">
        <f t="shared" si="0"/>
        <v>91.9410000000001</v>
      </c>
      <c r="C11" s="183">
        <v>46.6829999999999</v>
      </c>
      <c r="D11" s="184">
        <v>45.2580000000002</v>
      </c>
      <c r="E11" s="185">
        <v>56</v>
      </c>
      <c r="F11" s="183"/>
      <c r="G11" s="180"/>
    </row>
    <row r="12" s="164" customFormat="1" ht="36.4" customHeight="1" spans="1:7">
      <c r="A12" s="181" t="s">
        <v>18</v>
      </c>
      <c r="B12" s="182">
        <f t="shared" si="0"/>
        <v>86.3780000000001</v>
      </c>
      <c r="C12" s="183">
        <v>71.2810000000001</v>
      </c>
      <c r="D12" s="184">
        <v>15.097</v>
      </c>
      <c r="E12" s="185">
        <v>62</v>
      </c>
      <c r="F12" s="183"/>
      <c r="G12" s="180"/>
    </row>
    <row r="13" s="164" customFormat="1" ht="36.4" customHeight="1" spans="1:7">
      <c r="A13" s="181" t="s">
        <v>19</v>
      </c>
      <c r="B13" s="182">
        <f t="shared" si="0"/>
        <v>4</v>
      </c>
      <c r="C13" s="183">
        <v>2</v>
      </c>
      <c r="D13" s="184">
        <v>2</v>
      </c>
      <c r="E13" s="185">
        <v>35</v>
      </c>
      <c r="F13" s="183">
        <f>预防养护明细表!L7</f>
        <v>39.2600000000002</v>
      </c>
      <c r="G13" s="180"/>
    </row>
    <row r="14" s="164" customFormat="1" ht="36.4" customHeight="1" spans="1:7">
      <c r="A14" s="181" t="s">
        <v>20</v>
      </c>
      <c r="B14" s="182">
        <f t="shared" si="0"/>
        <v>70.5470000000002</v>
      </c>
      <c r="C14" s="183">
        <v>24.1840000000003</v>
      </c>
      <c r="D14" s="184">
        <v>46.3629999999999</v>
      </c>
      <c r="E14" s="185">
        <v>45</v>
      </c>
      <c r="F14" s="183"/>
      <c r="G14" s="180"/>
    </row>
    <row r="15" s="164" customFormat="1" ht="36.4" customHeight="1" spans="1:7">
      <c r="A15" s="181" t="s">
        <v>21</v>
      </c>
      <c r="B15" s="182">
        <f t="shared" si="0"/>
        <v>42.0030000000001</v>
      </c>
      <c r="C15" s="183">
        <v>25.1900000000001</v>
      </c>
      <c r="D15" s="184">
        <v>16.813</v>
      </c>
      <c r="E15" s="185">
        <v>62</v>
      </c>
      <c r="F15" s="183"/>
      <c r="G15" s="180"/>
    </row>
    <row r="16" s="164" customFormat="1" ht="36.4" customHeight="1" spans="1:7">
      <c r="A16" s="181" t="s">
        <v>22</v>
      </c>
      <c r="B16" s="182">
        <f t="shared" si="0"/>
        <v>95.849</v>
      </c>
      <c r="C16" s="183">
        <v>80.9460000000002</v>
      </c>
      <c r="D16" s="184">
        <v>14.9029999999998</v>
      </c>
      <c r="E16" s="185">
        <v>66</v>
      </c>
      <c r="F16" s="183"/>
      <c r="G16" s="180"/>
    </row>
    <row r="17" s="164" customFormat="1" ht="36.4" customHeight="1" spans="1:7">
      <c r="A17" s="181" t="s">
        <v>23</v>
      </c>
      <c r="B17" s="182">
        <f t="shared" si="0"/>
        <v>112.27</v>
      </c>
      <c r="C17" s="183">
        <v>18.763</v>
      </c>
      <c r="D17" s="184">
        <v>93.5070000000002</v>
      </c>
      <c r="E17" s="185">
        <v>87</v>
      </c>
      <c r="F17" s="183">
        <f>预防养护明细表!L15</f>
        <v>4.779</v>
      </c>
      <c r="G17" s="180"/>
    </row>
    <row r="18" s="164" customFormat="1" ht="36.4" customHeight="1" spans="1:7">
      <c r="A18" s="181" t="s">
        <v>24</v>
      </c>
      <c r="B18" s="182">
        <f t="shared" si="0"/>
        <v>28.0330000000001</v>
      </c>
      <c r="C18" s="183">
        <v>10.051</v>
      </c>
      <c r="D18" s="184">
        <v>17.9820000000001</v>
      </c>
      <c r="E18" s="185">
        <v>33</v>
      </c>
      <c r="F18" s="183"/>
      <c r="G18" s="180"/>
    </row>
    <row r="19" s="164" customFormat="1" ht="36.4" customHeight="1" spans="1:7">
      <c r="A19" s="181" t="s">
        <v>25</v>
      </c>
      <c r="B19" s="182">
        <f t="shared" si="0"/>
        <v>43.108</v>
      </c>
      <c r="C19" s="183">
        <v>22.552</v>
      </c>
      <c r="D19" s="184">
        <v>20.556</v>
      </c>
      <c r="E19" s="185">
        <v>46</v>
      </c>
      <c r="F19" s="183"/>
      <c r="G19" s="180"/>
    </row>
  </sheetData>
  <mergeCells count="5">
    <mergeCell ref="A2:G2"/>
    <mergeCell ref="B3:D3"/>
    <mergeCell ref="E3:F3"/>
    <mergeCell ref="A3:A4"/>
    <mergeCell ref="G3:G4"/>
  </mergeCells>
  <printOptions horizontalCentered="1" verticalCentered="1"/>
  <pageMargins left="0.590277777777778" right="0.393055555555556" top="0.432638888888889" bottom="0.354166666666667" header="0.393055555555556" footer="0.196527777777778"/>
  <pageSetup paperSize="9" scale="73" fitToHeight="0" orientation="landscape" blackAndWhite="1" horizontalDpi="600"/>
  <headerFooter>
    <oddFooter>&amp;C第 &amp;P 页，共 &amp;N 页</oddFooter>
  </headerFooter>
  <rowBreaks count="1" manualBreakCount="1">
    <brk id="19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fitToPage="1"/>
  </sheetPr>
  <dimension ref="A1:EN850"/>
  <sheetViews>
    <sheetView zoomScale="80" zoomScaleNormal="80" workbookViewId="0">
      <pane xSplit="5" ySplit="5" topLeftCell="F364" activePane="bottomRight" state="frozen"/>
      <selection/>
      <selection pane="topRight"/>
      <selection pane="bottomLeft"/>
      <selection pane="bottomRight" activeCell="EP374" sqref="EP374"/>
    </sheetView>
  </sheetViews>
  <sheetFormatPr defaultColWidth="9.33333333333333" defaultRowHeight="15"/>
  <cols>
    <col min="1" max="1" width="9.33333333333333" style="87" hidden="1" customWidth="1"/>
    <col min="2" max="2" width="10.4380952380952" style="84" hidden="1" customWidth="1"/>
    <col min="3" max="3" width="9.88571428571429" style="84" hidden="1" customWidth="1"/>
    <col min="4" max="4" width="9.78095238095238" style="84" hidden="1" customWidth="1"/>
    <col min="5" max="5" width="7.78095238095238" style="84" hidden="1" customWidth="1"/>
    <col min="6" max="6" width="9.2952380952381" style="84" customWidth="1"/>
    <col min="7" max="7" width="12.8571428571429" style="84" customWidth="1"/>
    <col min="8" max="8" width="8.33333333333333" style="84" customWidth="1"/>
    <col min="9" max="9" width="10.6666666666667" style="84" hidden="1" customWidth="1"/>
    <col min="10" max="10" width="7.66666666666667" style="84" customWidth="1"/>
    <col min="11" max="11" width="11.6666666666667" style="84" customWidth="1"/>
    <col min="12" max="12" width="11.8857142857143" style="84" customWidth="1"/>
    <col min="13" max="13" width="7.66666666666667" style="84" customWidth="1"/>
    <col min="14" max="15" width="11" style="84" customWidth="1"/>
    <col min="16" max="16" width="12.3333333333333" style="84" hidden="1" customWidth="1"/>
    <col min="17" max="18" width="11.4380952380952" style="84" customWidth="1"/>
    <col min="19" max="19" width="8.55238095238095" style="84" hidden="1" customWidth="1"/>
    <col min="20" max="20" width="8.6" style="84" customWidth="1"/>
    <col min="21" max="21" width="6.33333333333333" style="84" hidden="1" customWidth="1"/>
    <col min="22" max="22" width="9.7047619047619" style="84" hidden="1" customWidth="1"/>
    <col min="23" max="23" width="13.552380952381" style="84" customWidth="1"/>
    <col min="24" max="24" width="18" style="84" hidden="1" customWidth="1"/>
    <col min="25" max="25" width="8.6" style="84" customWidth="1"/>
    <col min="26" max="26" width="11.3714285714286" style="84" customWidth="1"/>
    <col min="27" max="27" width="7.66666666666667" style="84" customWidth="1"/>
    <col min="28" max="29" width="7.55238095238095" style="84" customWidth="1"/>
    <col min="30" max="30" width="11.4380952380952" style="84" customWidth="1"/>
    <col min="31" max="32" width="7.55238095238095" style="84" customWidth="1"/>
    <col min="33" max="33" width="9.33333333333333" style="88" hidden="1" customWidth="1"/>
    <col min="34" max="34" width="9.33333333333333" style="84" hidden="1" customWidth="1"/>
    <col min="35" max="35" width="9.55238095238095" style="84" hidden="1" customWidth="1"/>
    <col min="36" max="36" width="13.3333333333333" style="84" hidden="1" customWidth="1"/>
    <col min="37" max="37" width="6.33333333333333" style="88" hidden="1" customWidth="1"/>
    <col min="38" max="38" width="5.43809523809524" style="88" hidden="1" customWidth="1"/>
    <col min="39" max="39" width="6.33333333333333" style="88" hidden="1" customWidth="1"/>
    <col min="40" max="40" width="5.55238095238095" style="88" hidden="1" customWidth="1"/>
    <col min="41" max="41" width="6.66666666666667" style="88" hidden="1" customWidth="1"/>
    <col min="42" max="42" width="9.15238095238095" style="88" hidden="1" customWidth="1"/>
    <col min="43" max="43" width="10.3333333333333" style="87" hidden="1" customWidth="1"/>
    <col min="44" max="44" width="19.3333333333333" style="87" hidden="1" customWidth="1"/>
    <col min="45" max="45" width="17.8857142857143" style="89" hidden="1" customWidth="1"/>
    <col min="46" max="46" width="6.33333333333333" style="89" hidden="1" customWidth="1"/>
    <col min="47" max="47" width="6.66666666666667" style="88" hidden="1" customWidth="1"/>
    <col min="48" max="48" width="10.3333333333333" style="87" hidden="1" customWidth="1"/>
    <col min="49" max="49" width="5.66666666666667" style="89" hidden="1" customWidth="1"/>
    <col min="50" max="51" width="10.4380952380952" style="90" hidden="1" customWidth="1"/>
    <col min="52" max="52" width="3.55238095238095" style="91" hidden="1" customWidth="1"/>
    <col min="53" max="58" width="6.43809523809524" style="84" hidden="1" customWidth="1"/>
    <col min="59" max="59" width="10.4380952380952" style="84" hidden="1" customWidth="1"/>
    <col min="60" max="71" width="6.43809523809524" style="84" hidden="1" customWidth="1"/>
    <col min="72" max="72" width="10.552380952381" style="84" hidden="1" customWidth="1"/>
    <col min="73" max="73" width="9.33333333333333" style="84" hidden="1" customWidth="1"/>
    <col min="74" max="74" width="8.33333333333333" style="84" hidden="1" customWidth="1"/>
    <col min="75" max="75" width="8.66666666666667" style="84" hidden="1" customWidth="1"/>
    <col min="76" max="76" width="9.33333333333333" style="84" hidden="1" customWidth="1"/>
    <col min="77" max="77" width="7.55238095238095" style="84" hidden="1" customWidth="1"/>
    <col min="78" max="78" width="8" style="84" hidden="1" customWidth="1"/>
    <col min="79" max="79" width="5.33333333333333" style="84" hidden="1" customWidth="1"/>
    <col min="80" max="80" width="10.3333333333333" style="84" hidden="1" customWidth="1"/>
    <col min="81" max="81" width="9.33333333333333" style="84" hidden="1" customWidth="1"/>
    <col min="82" max="82" width="8.33333333333333" style="84" hidden="1" customWidth="1"/>
    <col min="83" max="83" width="8.66666666666667" style="84" hidden="1" customWidth="1"/>
    <col min="84" max="84" width="9.33333333333333" style="92" hidden="1" customWidth="1"/>
    <col min="85" max="85" width="9.33333333333333" style="84" hidden="1" customWidth="1"/>
    <col min="86" max="86" width="12.3333333333333" style="84" hidden="1" customWidth="1"/>
    <col min="87" max="87" width="9.33333333333333" style="84" hidden="1" customWidth="1"/>
    <col min="88" max="88" width="9.33333333333333" style="85" hidden="1" customWidth="1"/>
    <col min="89" max="89" width="9.33333333333333" style="84" hidden="1" customWidth="1"/>
    <col min="90" max="90" width="7.55238095238095" style="85" hidden="1" customWidth="1"/>
    <col min="91" max="94" width="9.33333333333333" style="85" hidden="1" customWidth="1"/>
    <col min="95" max="95" width="10.552380952381" style="85" hidden="1" customWidth="1"/>
    <col min="96" max="96" width="14.3333333333333" style="85" hidden="1" customWidth="1"/>
    <col min="97" max="97" width="9.33333333333333" style="84" hidden="1" customWidth="1"/>
    <col min="98" max="100" width="9.33333333333333" style="85" hidden="1" customWidth="1"/>
    <col min="101" max="103" width="9.33333333333333" style="84" hidden="1" customWidth="1"/>
    <col min="104" max="104" width="26.1047619047619" style="87" hidden="1" customWidth="1"/>
    <col min="105" max="106" width="16.7809523809524" style="88" hidden="1" customWidth="1"/>
    <col min="107" max="107" width="18" style="88" hidden="1" customWidth="1"/>
    <col min="108" max="108" width="14.4380952380952" style="88" hidden="1" customWidth="1"/>
    <col min="109" max="109" width="28.4380952380952" style="84" hidden="1" customWidth="1"/>
    <col min="110" max="110" width="10.8857142857143" style="84" hidden="1" customWidth="1"/>
    <col min="111" max="113" width="10.8857142857143" style="87" hidden="1" customWidth="1"/>
    <col min="114" max="122" width="9.55238095238095" style="84" hidden="1" customWidth="1"/>
    <col min="123" max="123" width="9.55238095238095" style="87" hidden="1" customWidth="1"/>
    <col min="124" max="129" width="9.55238095238095" style="84" hidden="1" customWidth="1"/>
    <col min="130" max="130" width="10.5714285714286" style="84" hidden="1" customWidth="1"/>
    <col min="131" max="131" width="9.55238095238095" style="84" hidden="1" customWidth="1"/>
    <col min="132" max="132" width="15.8857142857143" style="84" hidden="1" customWidth="1"/>
    <col min="133" max="133" width="10.552380952381" style="84" hidden="1" customWidth="1"/>
    <col min="134" max="134" width="9.55238095238095" style="84" hidden="1" customWidth="1"/>
    <col min="135" max="135" width="10.552380952381" style="84" hidden="1" customWidth="1"/>
    <col min="136" max="138" width="9.55238095238095" style="84" hidden="1" customWidth="1"/>
    <col min="139" max="139" width="15.8857142857143" style="84" hidden="1" customWidth="1"/>
    <col min="140" max="140" width="9.33333333333333" style="84" hidden="1" customWidth="1"/>
    <col min="141" max="142" width="15.8857142857143" style="84" hidden="1" customWidth="1"/>
    <col min="143" max="144" width="9.33333333333333" style="84" hidden="1" customWidth="1"/>
    <col min="145" max="16384" width="9.33333333333333" style="84"/>
  </cols>
  <sheetData>
    <row r="1" ht="23" customHeight="1" spans="6:86">
      <c r="F1" s="84" t="s">
        <v>26</v>
      </c>
      <c r="CF1" s="84"/>
      <c r="CH1" s="84" t="s">
        <v>26</v>
      </c>
    </row>
    <row r="2" s="83" customFormat="1" ht="44.1" customHeight="1" spans="1:123">
      <c r="A2" s="93"/>
      <c r="B2" s="94"/>
      <c r="C2" s="94"/>
      <c r="D2" s="94"/>
      <c r="E2" s="94"/>
      <c r="F2" s="95" t="s">
        <v>27</v>
      </c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102"/>
      <c r="AH2" s="103"/>
      <c r="AI2" s="103"/>
      <c r="AJ2" s="103"/>
      <c r="AK2" s="102"/>
      <c r="AL2" s="102"/>
      <c r="AM2" s="102"/>
      <c r="AN2" s="102"/>
      <c r="AO2" s="102"/>
      <c r="AP2" s="102"/>
      <c r="AQ2" s="105"/>
      <c r="AR2" s="105"/>
      <c r="AS2" s="106"/>
      <c r="AT2" s="106"/>
      <c r="AU2" s="102"/>
      <c r="AV2" s="105"/>
      <c r="AW2" s="106"/>
      <c r="AX2" s="105"/>
      <c r="AY2" s="105"/>
      <c r="AZ2" s="107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14"/>
      <c r="BU2" s="114"/>
      <c r="BV2" s="114"/>
      <c r="BW2" s="114"/>
      <c r="BX2" s="115"/>
      <c r="BY2" s="114"/>
      <c r="BZ2" s="114"/>
      <c r="CA2" s="114"/>
      <c r="CB2" s="116"/>
      <c r="CC2" s="114"/>
      <c r="CD2" s="114"/>
      <c r="CE2" s="114"/>
      <c r="CF2" s="122"/>
      <c r="CH2" s="94"/>
      <c r="CJ2" s="85"/>
      <c r="CL2" s="85"/>
      <c r="CM2" s="85"/>
      <c r="CN2" s="85"/>
      <c r="CO2" s="85"/>
      <c r="CP2" s="85"/>
      <c r="CQ2" s="85"/>
      <c r="CR2" s="85"/>
      <c r="CT2" s="85"/>
      <c r="CU2" s="85"/>
      <c r="CV2" s="85"/>
      <c r="CZ2" s="93"/>
      <c r="DA2" s="126"/>
      <c r="DB2" s="126"/>
      <c r="DC2" s="126"/>
      <c r="DD2" s="126"/>
      <c r="DG2" s="93"/>
      <c r="DH2" s="93"/>
      <c r="DI2" s="93"/>
      <c r="DS2" s="93"/>
    </row>
    <row r="3" ht="27.75" customHeight="1" spans="1:138">
      <c r="A3" s="37"/>
      <c r="B3" s="37"/>
      <c r="C3" s="37"/>
      <c r="D3" s="37"/>
      <c r="E3" s="37"/>
      <c r="F3" s="16" t="s">
        <v>28</v>
      </c>
      <c r="G3" s="16" t="s">
        <v>2</v>
      </c>
      <c r="H3" s="16" t="s">
        <v>29</v>
      </c>
      <c r="I3" s="16" t="s">
        <v>30</v>
      </c>
      <c r="J3" s="16" t="s">
        <v>31</v>
      </c>
      <c r="K3" s="16"/>
      <c r="L3" s="16"/>
      <c r="M3" s="97" t="s">
        <v>32</v>
      </c>
      <c r="N3" s="97"/>
      <c r="O3" s="97"/>
      <c r="P3" s="16" t="s">
        <v>33</v>
      </c>
      <c r="Q3" s="16" t="s">
        <v>34</v>
      </c>
      <c r="R3" s="16" t="s">
        <v>35</v>
      </c>
      <c r="S3" s="16" t="s">
        <v>36</v>
      </c>
      <c r="T3" s="16" t="s">
        <v>37</v>
      </c>
      <c r="U3" s="16" t="s">
        <v>38</v>
      </c>
      <c r="V3" s="16" t="s">
        <v>39</v>
      </c>
      <c r="W3" s="16" t="s">
        <v>40</v>
      </c>
      <c r="X3" s="16" t="s">
        <v>41</v>
      </c>
      <c r="Y3" s="16" t="s">
        <v>42</v>
      </c>
      <c r="Z3" s="16" t="s">
        <v>43</v>
      </c>
      <c r="AA3" s="16"/>
      <c r="AB3" s="16"/>
      <c r="AC3" s="16"/>
      <c r="AD3" s="16"/>
      <c r="AE3" s="16"/>
      <c r="AF3" s="16" t="s">
        <v>44</v>
      </c>
      <c r="AG3" s="26" t="s">
        <v>45</v>
      </c>
      <c r="AH3" s="26" t="s">
        <v>46</v>
      </c>
      <c r="AI3" s="26" t="s">
        <v>47</v>
      </c>
      <c r="AJ3" s="26" t="s">
        <v>48</v>
      </c>
      <c r="AK3" s="26"/>
      <c r="AL3" s="26"/>
      <c r="AM3" s="26"/>
      <c r="AN3" s="26"/>
      <c r="AO3" s="26" t="s">
        <v>49</v>
      </c>
      <c r="AP3" s="26" t="s">
        <v>50</v>
      </c>
      <c r="AQ3" s="26" t="s">
        <v>51</v>
      </c>
      <c r="AR3" s="16" t="s">
        <v>5</v>
      </c>
      <c r="AS3" s="64"/>
      <c r="AT3" s="64"/>
      <c r="AU3" s="26" t="s">
        <v>49</v>
      </c>
      <c r="AV3" s="26" t="s">
        <v>52</v>
      </c>
      <c r="AW3" s="64"/>
      <c r="AX3" s="38" t="s">
        <v>53</v>
      </c>
      <c r="AY3" s="38"/>
      <c r="AZ3" s="26"/>
      <c r="BA3" s="38" t="s">
        <v>48</v>
      </c>
      <c r="BB3" s="38"/>
      <c r="BC3" s="38"/>
      <c r="BD3" s="38"/>
      <c r="BE3" s="38" t="s">
        <v>54</v>
      </c>
      <c r="BF3" s="38"/>
      <c r="BG3" s="38"/>
      <c r="BH3" s="38"/>
      <c r="BI3" s="38"/>
      <c r="BJ3" s="38"/>
      <c r="BK3" s="38"/>
      <c r="BL3" s="38" t="s">
        <v>55</v>
      </c>
      <c r="BM3" s="38"/>
      <c r="BN3" s="38"/>
      <c r="BO3" s="38"/>
      <c r="BP3" s="38"/>
      <c r="BQ3" s="38" t="s">
        <v>56</v>
      </c>
      <c r="BR3" s="38"/>
      <c r="BS3" s="38"/>
      <c r="BT3" s="38" t="s">
        <v>57</v>
      </c>
      <c r="BU3" s="38"/>
      <c r="BV3" s="38"/>
      <c r="BW3" s="38"/>
      <c r="BX3" s="38"/>
      <c r="BY3" s="38"/>
      <c r="BZ3" s="38"/>
      <c r="CA3" s="117" t="s">
        <v>5</v>
      </c>
      <c r="CB3" s="26" t="s">
        <v>58</v>
      </c>
      <c r="CC3" s="38"/>
      <c r="CD3" s="38"/>
      <c r="CE3" s="38"/>
      <c r="CF3" s="38"/>
      <c r="CH3" s="123" t="s">
        <v>59</v>
      </c>
      <c r="CZ3" s="26" t="s">
        <v>60</v>
      </c>
      <c r="DA3" s="26" t="s">
        <v>61</v>
      </c>
      <c r="DB3" s="127" t="s">
        <v>62</v>
      </c>
      <c r="DC3" s="128" t="s">
        <v>63</v>
      </c>
      <c r="DD3" s="128" t="s">
        <v>64</v>
      </c>
      <c r="DE3" s="129" t="s">
        <v>65</v>
      </c>
      <c r="DF3" s="64" t="s">
        <v>66</v>
      </c>
      <c r="DG3" s="64" t="s">
        <v>31</v>
      </c>
      <c r="DH3" s="130">
        <v>12505</v>
      </c>
      <c r="DI3" s="64" t="s">
        <v>67</v>
      </c>
      <c r="DJ3" s="134" t="s">
        <v>68</v>
      </c>
      <c r="DK3" s="135"/>
      <c r="DL3" s="135"/>
      <c r="DM3" s="135"/>
      <c r="DN3" s="135"/>
      <c r="DO3" s="135"/>
      <c r="DP3" s="135"/>
      <c r="DQ3" s="135"/>
      <c r="DR3" s="135"/>
      <c r="DS3" s="64"/>
      <c r="DT3" s="135"/>
      <c r="DU3" s="135"/>
      <c r="DV3" s="64" t="s">
        <v>69</v>
      </c>
      <c r="DW3" s="64"/>
      <c r="DX3" s="64"/>
      <c r="DY3" s="64"/>
      <c r="DZ3" s="140" t="s">
        <v>70</v>
      </c>
      <c r="EA3" s="141"/>
      <c r="EB3" s="141"/>
      <c r="EC3" s="141"/>
      <c r="ED3" s="141"/>
      <c r="EE3" s="141"/>
      <c r="EF3" s="141"/>
      <c r="EG3" s="141"/>
      <c r="EH3" s="144"/>
    </row>
    <row r="4" ht="18.75" customHeight="1" spans="1:138">
      <c r="A4" s="37"/>
      <c r="B4" s="37"/>
      <c r="C4" s="37"/>
      <c r="D4" s="37"/>
      <c r="E4" s="37"/>
      <c r="F4" s="16"/>
      <c r="G4" s="16"/>
      <c r="H4" s="16"/>
      <c r="I4" s="16"/>
      <c r="J4" s="16" t="s">
        <v>71</v>
      </c>
      <c r="K4" s="16" t="s">
        <v>72</v>
      </c>
      <c r="L4" s="16" t="s">
        <v>73</v>
      </c>
      <c r="M4" s="16" t="s">
        <v>71</v>
      </c>
      <c r="N4" s="16" t="s">
        <v>72</v>
      </c>
      <c r="O4" s="16" t="s">
        <v>73</v>
      </c>
      <c r="P4" s="16"/>
      <c r="Q4" s="16"/>
      <c r="R4" s="16"/>
      <c r="S4" s="16"/>
      <c r="T4" s="16"/>
      <c r="U4" s="16"/>
      <c r="V4" s="16"/>
      <c r="W4" s="16"/>
      <c r="X4" s="16"/>
      <c r="Y4" s="16"/>
      <c r="Z4" s="97" t="s">
        <v>74</v>
      </c>
      <c r="AA4" s="97"/>
      <c r="AB4" s="97"/>
      <c r="AC4" s="97"/>
      <c r="AD4" s="97"/>
      <c r="AE4" s="97"/>
      <c r="AF4" s="16"/>
      <c r="AG4" s="26"/>
      <c r="AH4" s="26"/>
      <c r="AI4" s="26"/>
      <c r="AJ4" s="26" t="s">
        <v>75</v>
      </c>
      <c r="AK4" s="26" t="s">
        <v>76</v>
      </c>
      <c r="AL4" s="26" t="s">
        <v>77</v>
      </c>
      <c r="AM4" s="26" t="s">
        <v>78</v>
      </c>
      <c r="AN4" s="26" t="s">
        <v>79</v>
      </c>
      <c r="AO4" s="26"/>
      <c r="AP4" s="26"/>
      <c r="AQ4" s="26"/>
      <c r="AR4" s="16"/>
      <c r="AS4" s="64"/>
      <c r="AT4" s="64"/>
      <c r="AU4" s="26"/>
      <c r="AV4" s="26"/>
      <c r="AW4" s="64"/>
      <c r="AX4" s="26" t="s">
        <v>31</v>
      </c>
      <c r="AY4" s="26" t="s">
        <v>32</v>
      </c>
      <c r="AZ4" s="109"/>
      <c r="BA4" s="26" t="s">
        <v>80</v>
      </c>
      <c r="BB4" s="26" t="s">
        <v>81</v>
      </c>
      <c r="BC4" s="26" t="s">
        <v>82</v>
      </c>
      <c r="BD4" s="26" t="s">
        <v>83</v>
      </c>
      <c r="BE4" s="26" t="s">
        <v>84</v>
      </c>
      <c r="BF4" s="26" t="s">
        <v>85</v>
      </c>
      <c r="BG4" s="26" t="s">
        <v>86</v>
      </c>
      <c r="BH4" s="26" t="s">
        <v>87</v>
      </c>
      <c r="BI4" s="26" t="s">
        <v>88</v>
      </c>
      <c r="BJ4" s="26" t="s">
        <v>89</v>
      </c>
      <c r="BK4" s="26" t="s">
        <v>90</v>
      </c>
      <c r="BL4" s="26" t="s">
        <v>91</v>
      </c>
      <c r="BM4" s="26" t="s">
        <v>92</v>
      </c>
      <c r="BN4" s="26" t="s">
        <v>93</v>
      </c>
      <c r="BO4" s="26" t="s">
        <v>94</v>
      </c>
      <c r="BP4" s="26" t="s">
        <v>95</v>
      </c>
      <c r="BQ4" s="26" t="s">
        <v>96</v>
      </c>
      <c r="BR4" s="26" t="s">
        <v>72</v>
      </c>
      <c r="BS4" s="26" t="s">
        <v>73</v>
      </c>
      <c r="BT4" s="26" t="s">
        <v>97</v>
      </c>
      <c r="BU4" s="26" t="s">
        <v>98</v>
      </c>
      <c r="BV4" s="26" t="s">
        <v>99</v>
      </c>
      <c r="BW4" s="26" t="s">
        <v>100</v>
      </c>
      <c r="BX4" s="26" t="s">
        <v>101</v>
      </c>
      <c r="BY4" s="26" t="s">
        <v>102</v>
      </c>
      <c r="BZ4" s="26" t="s">
        <v>103</v>
      </c>
      <c r="CA4" s="117"/>
      <c r="CB4" s="26"/>
      <c r="CC4" s="26" t="s">
        <v>98</v>
      </c>
      <c r="CD4" s="26" t="s">
        <v>99</v>
      </c>
      <c r="CE4" s="26" t="s">
        <v>100</v>
      </c>
      <c r="CF4" s="26" t="s">
        <v>104</v>
      </c>
      <c r="CH4" s="124"/>
      <c r="CZ4" s="26"/>
      <c r="DA4" s="26"/>
      <c r="DB4" s="25"/>
      <c r="DC4" s="128"/>
      <c r="DD4" s="128"/>
      <c r="DE4" s="129"/>
      <c r="DF4" s="64"/>
      <c r="DG4" s="64"/>
      <c r="DH4" s="130"/>
      <c r="DI4" s="64"/>
      <c r="DJ4" s="129" t="s">
        <v>105</v>
      </c>
      <c r="DK4" s="64" t="s">
        <v>106</v>
      </c>
      <c r="DL4" s="64" t="s">
        <v>107</v>
      </c>
      <c r="DM4" s="64" t="s">
        <v>108</v>
      </c>
      <c r="DN4" s="64"/>
      <c r="DO4" s="64" t="s">
        <v>109</v>
      </c>
      <c r="DP4" s="64"/>
      <c r="DQ4" s="64"/>
      <c r="DR4" s="64" t="s">
        <v>84</v>
      </c>
      <c r="DS4" s="132" t="s">
        <v>110</v>
      </c>
      <c r="DT4" s="64" t="s">
        <v>88</v>
      </c>
      <c r="DU4" s="64" t="s">
        <v>90</v>
      </c>
      <c r="DV4" s="64" t="s">
        <v>91</v>
      </c>
      <c r="DW4" s="64" t="s">
        <v>92</v>
      </c>
      <c r="DX4" s="132" t="s">
        <v>111</v>
      </c>
      <c r="DY4" s="64" t="s">
        <v>112</v>
      </c>
      <c r="DZ4" s="64" t="s">
        <v>113</v>
      </c>
      <c r="EA4" s="64"/>
      <c r="EB4" s="64"/>
      <c r="EC4" s="64" t="s">
        <v>114</v>
      </c>
      <c r="ED4" s="64" t="s">
        <v>115</v>
      </c>
      <c r="EE4" s="135" t="s">
        <v>100</v>
      </c>
      <c r="EF4" s="135" t="s">
        <v>101</v>
      </c>
      <c r="EG4" s="104" t="s">
        <v>102</v>
      </c>
      <c r="EH4" s="64" t="s">
        <v>116</v>
      </c>
    </row>
    <row r="5" ht="69.75" customHeight="1" spans="1:144">
      <c r="A5" s="37" t="s">
        <v>117</v>
      </c>
      <c r="B5" s="37" t="s">
        <v>118</v>
      </c>
      <c r="C5" s="37" t="s">
        <v>119</v>
      </c>
      <c r="D5" s="37" t="s">
        <v>120</v>
      </c>
      <c r="E5" s="37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 t="s">
        <v>121</v>
      </c>
      <c r="AA5" s="16" t="s">
        <v>122</v>
      </c>
      <c r="AB5" s="16" t="s">
        <v>123</v>
      </c>
      <c r="AC5" s="16" t="s">
        <v>124</v>
      </c>
      <c r="AD5" s="16" t="s">
        <v>125</v>
      </c>
      <c r="AE5" s="16" t="s">
        <v>126</v>
      </c>
      <c r="AF5" s="1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16"/>
      <c r="AS5" s="64" t="s">
        <v>127</v>
      </c>
      <c r="AT5" s="64" t="s">
        <v>128</v>
      </c>
      <c r="AU5" s="26"/>
      <c r="AV5" s="26"/>
      <c r="AW5" s="64"/>
      <c r="AX5" s="26"/>
      <c r="AY5" s="26"/>
      <c r="AZ5" s="109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117"/>
      <c r="CB5" s="26" t="e">
        <f>#REF!+#REF!</f>
        <v>#REF!</v>
      </c>
      <c r="CC5" s="26"/>
      <c r="CD5" s="26"/>
      <c r="CE5" s="26"/>
      <c r="CF5" s="26"/>
      <c r="CH5" s="124"/>
      <c r="CI5" s="84" t="s">
        <v>59</v>
      </c>
      <c r="CS5" s="84" t="s">
        <v>129</v>
      </c>
      <c r="CX5" s="125" t="s">
        <v>130</v>
      </c>
      <c r="CY5" s="125"/>
      <c r="CZ5" s="26"/>
      <c r="DA5" s="26"/>
      <c r="DB5" s="27"/>
      <c r="DC5" s="128"/>
      <c r="DD5" s="128"/>
      <c r="DE5" s="131"/>
      <c r="DF5" s="132"/>
      <c r="DG5" s="132"/>
      <c r="DH5" s="133"/>
      <c r="DI5" s="132"/>
      <c r="DJ5" s="136"/>
      <c r="DK5" s="137"/>
      <c r="DL5" s="132"/>
      <c r="DM5" s="132"/>
      <c r="DN5" s="132" t="s">
        <v>131</v>
      </c>
      <c r="DO5" s="132"/>
      <c r="DP5" s="137"/>
      <c r="DQ5" s="137"/>
      <c r="DR5" s="137"/>
      <c r="DS5" s="138"/>
      <c r="DT5" s="137"/>
      <c r="DU5" s="137"/>
      <c r="DV5" s="132"/>
      <c r="DW5" s="132"/>
      <c r="DX5" s="138"/>
      <c r="DY5" s="132"/>
      <c r="DZ5" s="137"/>
      <c r="EA5" s="132"/>
      <c r="EB5" s="132"/>
      <c r="EC5" s="132"/>
      <c r="ED5" s="132"/>
      <c r="EE5" s="142"/>
      <c r="EF5" s="142"/>
      <c r="EG5" s="145"/>
      <c r="EH5" s="132"/>
      <c r="EN5" s="125" t="s">
        <v>132</v>
      </c>
    </row>
    <row r="6" ht="30" customHeight="1" spans="2:144">
      <c r="B6" s="87"/>
      <c r="C6" s="87"/>
      <c r="D6" s="87"/>
      <c r="E6" s="87"/>
      <c r="F6" s="26"/>
      <c r="G6" s="16" t="s">
        <v>11</v>
      </c>
      <c r="H6" s="26"/>
      <c r="I6" s="26"/>
      <c r="J6" s="26"/>
      <c r="K6" s="26"/>
      <c r="L6" s="26"/>
      <c r="M6" s="26"/>
      <c r="N6" s="26"/>
      <c r="O6" s="26"/>
      <c r="P6" s="16">
        <f>SUBTOTAL(9,P9:P486)</f>
        <v>722.263000000002</v>
      </c>
      <c r="Q6" s="16">
        <f>SUBTOTAL(9,Q9:Q486)</f>
        <v>810.724000000002</v>
      </c>
      <c r="R6" s="16"/>
      <c r="S6" s="16"/>
      <c r="T6" s="16"/>
      <c r="U6" s="16"/>
      <c r="V6" s="16"/>
      <c r="W6" s="16"/>
      <c r="X6" s="16"/>
      <c r="Y6" s="16"/>
      <c r="Z6" s="98"/>
      <c r="AA6" s="16"/>
      <c r="AB6" s="16"/>
      <c r="AC6" s="16"/>
      <c r="AD6" s="16"/>
      <c r="AE6" s="16"/>
      <c r="AF6" s="98"/>
      <c r="AG6" s="104"/>
      <c r="AH6" s="16">
        <f>SUBTOTAL(9,AH9:AH486)</f>
        <v>105763</v>
      </c>
      <c r="AI6" s="16">
        <f>SUBTOTAL(9,AI9:AI486)</f>
        <v>124531</v>
      </c>
      <c r="AJ6" s="16">
        <f>SUBTOTAL(9,AJ9:AJ486)</f>
        <v>123430</v>
      </c>
      <c r="AK6" s="92"/>
      <c r="AL6" s="26"/>
      <c r="AM6" s="92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110"/>
      <c r="AY6" s="110"/>
      <c r="AZ6" s="111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118"/>
      <c r="CB6" s="27"/>
      <c r="CC6" s="27"/>
      <c r="CD6" s="27"/>
      <c r="CE6" s="27"/>
      <c r="CF6" s="84"/>
      <c r="CH6" s="124"/>
      <c r="CJ6" s="84"/>
      <c r="CL6" s="84"/>
      <c r="CM6" s="84"/>
      <c r="CN6" s="84"/>
      <c r="CO6" s="84"/>
      <c r="CP6" s="84"/>
      <c r="CQ6" s="84"/>
      <c r="CR6" s="84"/>
      <c r="CT6" s="84"/>
      <c r="CU6" s="84"/>
      <c r="CV6" s="84"/>
      <c r="CZ6" s="26"/>
      <c r="DA6" s="16"/>
      <c r="DB6" s="16"/>
      <c r="DC6" s="16"/>
      <c r="DD6" s="16"/>
      <c r="DE6" s="99"/>
      <c r="DF6" s="99"/>
      <c r="DG6" s="99"/>
      <c r="DH6" s="99"/>
      <c r="DI6" s="99"/>
      <c r="DJ6" s="99"/>
      <c r="DK6" s="99"/>
      <c r="DL6" s="99"/>
      <c r="DM6" s="99"/>
      <c r="DN6" s="99"/>
      <c r="DO6" s="99"/>
      <c r="DP6" s="99"/>
      <c r="DQ6" s="99"/>
      <c r="DR6" s="99"/>
      <c r="DS6" s="26"/>
      <c r="DT6" s="99"/>
      <c r="DU6" s="99"/>
      <c r="DV6" s="99"/>
      <c r="DW6" s="99"/>
      <c r="DX6" s="99"/>
      <c r="DY6" s="99"/>
      <c r="DZ6" s="16">
        <f t="shared" ref="DZ6:EH6" si="0">SUBTOTAL(9,DZ9:DZ486)</f>
        <v>810.724</v>
      </c>
      <c r="EA6" s="99" t="e">
        <f t="shared" si="0"/>
        <v>#N/A</v>
      </c>
      <c r="EB6" s="99" t="e">
        <f t="shared" si="0"/>
        <v>#N/A</v>
      </c>
      <c r="EC6" s="16">
        <f t="shared" si="0"/>
        <v>25.8629999999999</v>
      </c>
      <c r="ED6" s="16">
        <f t="shared" si="0"/>
        <v>0.108000000000004</v>
      </c>
      <c r="EE6" s="16">
        <f t="shared" si="0"/>
        <v>742.656000000001</v>
      </c>
      <c r="EF6" s="16">
        <f t="shared" si="0"/>
        <v>37.573</v>
      </c>
      <c r="EG6" s="16">
        <f t="shared" si="0"/>
        <v>4.524</v>
      </c>
      <c r="EH6" s="16">
        <f t="shared" si="0"/>
        <v>0</v>
      </c>
      <c r="EN6" s="16">
        <f>SUBTOTAL(9,EN9:EN486)</f>
        <v>42.097</v>
      </c>
    </row>
    <row r="7" ht="30" customHeight="1" spans="2:138">
      <c r="B7" s="87"/>
      <c r="C7" s="87"/>
      <c r="D7" s="87"/>
      <c r="E7" s="87"/>
      <c r="F7" s="26" t="s">
        <v>133</v>
      </c>
      <c r="G7" s="16" t="s">
        <v>134</v>
      </c>
      <c r="H7" s="26"/>
      <c r="I7" s="26"/>
      <c r="J7" s="26"/>
      <c r="K7" s="26"/>
      <c r="L7" s="26"/>
      <c r="M7" s="26"/>
      <c r="N7" s="26"/>
      <c r="O7" s="26"/>
      <c r="P7" s="16">
        <f>SUBTOTAL(9,P9:P26)</f>
        <v>33.5850000000003</v>
      </c>
      <c r="Q7" s="16">
        <f>SUBTOTAL(9,Q9:Q26)</f>
        <v>33.5850000000003</v>
      </c>
      <c r="R7" s="16"/>
      <c r="S7" s="16"/>
      <c r="T7" s="16"/>
      <c r="U7" s="16"/>
      <c r="V7" s="16"/>
      <c r="W7" s="16"/>
      <c r="X7" s="16"/>
      <c r="Y7" s="16"/>
      <c r="Z7" s="98"/>
      <c r="AA7" s="16"/>
      <c r="AB7" s="16"/>
      <c r="AC7" s="16"/>
      <c r="AD7" s="16"/>
      <c r="AE7" s="16"/>
      <c r="AF7" s="98"/>
      <c r="AG7" s="104"/>
      <c r="AH7" s="16">
        <f>SUBTOTAL(9,AH9:AH26)</f>
        <v>5280</v>
      </c>
      <c r="AI7" s="16">
        <f>SUBTOTAL(9,AI9:AI26)</f>
        <v>5280</v>
      </c>
      <c r="AJ7" s="16">
        <f>SUBTOTAL(9,AJ9:AJ26)</f>
        <v>5280</v>
      </c>
      <c r="AK7" s="92"/>
      <c r="AL7" s="26"/>
      <c r="AM7" s="92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110"/>
      <c r="AY7" s="110"/>
      <c r="AZ7" s="111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118"/>
      <c r="CB7" s="27"/>
      <c r="CC7" s="27"/>
      <c r="CD7" s="27"/>
      <c r="CE7" s="27"/>
      <c r="CF7" s="84"/>
      <c r="CH7" s="124"/>
      <c r="CJ7" s="84"/>
      <c r="CL7" s="84"/>
      <c r="CM7" s="84"/>
      <c r="CN7" s="84"/>
      <c r="CO7" s="84"/>
      <c r="CP7" s="84"/>
      <c r="CQ7" s="84"/>
      <c r="CR7" s="84"/>
      <c r="CT7" s="84"/>
      <c r="CU7" s="84"/>
      <c r="CV7" s="84"/>
      <c r="CZ7" s="26"/>
      <c r="DA7" s="16"/>
      <c r="DB7" s="16"/>
      <c r="DC7" s="16"/>
      <c r="DD7" s="16"/>
      <c r="DE7" s="99"/>
      <c r="DF7" s="99"/>
      <c r="DG7" s="99"/>
      <c r="DH7" s="99"/>
      <c r="DI7" s="99"/>
      <c r="DJ7" s="99"/>
      <c r="DK7" s="99"/>
      <c r="DL7" s="99"/>
      <c r="DM7" s="99"/>
      <c r="DN7" s="99"/>
      <c r="DO7" s="99"/>
      <c r="DP7" s="99"/>
      <c r="DQ7" s="99"/>
      <c r="DR7" s="99"/>
      <c r="DS7" s="26"/>
      <c r="DT7" s="99"/>
      <c r="DU7" s="99"/>
      <c r="DV7" s="99"/>
      <c r="DW7" s="99"/>
      <c r="DX7" s="99"/>
      <c r="DY7" s="99"/>
      <c r="DZ7" s="99"/>
      <c r="EA7" s="99"/>
      <c r="EB7" s="99"/>
      <c r="EC7" s="99"/>
      <c r="ED7" s="99"/>
      <c r="EE7" s="99"/>
      <c r="EF7" s="99"/>
      <c r="EG7" s="99"/>
      <c r="EH7" s="99"/>
    </row>
    <row r="8" ht="30" customHeight="1" spans="2:138">
      <c r="B8" s="87"/>
      <c r="C8" s="87"/>
      <c r="D8" s="87"/>
      <c r="E8" s="87"/>
      <c r="F8" s="26" t="s">
        <v>135</v>
      </c>
      <c r="G8" s="16" t="s">
        <v>136</v>
      </c>
      <c r="H8" s="26"/>
      <c r="I8" s="26"/>
      <c r="J8" s="26"/>
      <c r="K8" s="26"/>
      <c r="L8" s="26"/>
      <c r="M8" s="26"/>
      <c r="N8" s="26"/>
      <c r="O8" s="26"/>
      <c r="P8" s="16">
        <f>SUBTOTAL(9,P9:P14)</f>
        <v>15.9060000000001</v>
      </c>
      <c r="Q8" s="16">
        <f>SUBTOTAL(9,Q9:Q14)</f>
        <v>15.9060000000001</v>
      </c>
      <c r="R8" s="16"/>
      <c r="S8" s="16"/>
      <c r="T8" s="16"/>
      <c r="U8" s="16"/>
      <c r="V8" s="16"/>
      <c r="W8" s="16"/>
      <c r="X8" s="16"/>
      <c r="Y8" s="16"/>
      <c r="Z8" s="98"/>
      <c r="AA8" s="16"/>
      <c r="AB8" s="16"/>
      <c r="AC8" s="16"/>
      <c r="AD8" s="16"/>
      <c r="AE8" s="16"/>
      <c r="AF8" s="98"/>
      <c r="AG8" s="104"/>
      <c r="AH8" s="16">
        <f>SUBTOTAL(9,AH9:AH14)</f>
        <v>3588</v>
      </c>
      <c r="AI8" s="16">
        <f>SUBTOTAL(9,AI9:AI14)</f>
        <v>3588</v>
      </c>
      <c r="AJ8" s="16">
        <f>SUBTOTAL(9,AJ9:AJ14)</f>
        <v>3588</v>
      </c>
      <c r="AK8" s="92"/>
      <c r="AL8" s="26"/>
      <c r="AM8" s="92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110"/>
      <c r="AY8" s="110"/>
      <c r="AZ8" s="111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118"/>
      <c r="CB8" s="27"/>
      <c r="CC8" s="27"/>
      <c r="CD8" s="27"/>
      <c r="CE8" s="27"/>
      <c r="CF8" s="84"/>
      <c r="CH8" s="124"/>
      <c r="CJ8" s="84"/>
      <c r="CL8" s="84"/>
      <c r="CM8" s="84"/>
      <c r="CN8" s="84"/>
      <c r="CO8" s="84"/>
      <c r="CP8" s="84"/>
      <c r="CQ8" s="84"/>
      <c r="CR8" s="84"/>
      <c r="CT8" s="84"/>
      <c r="CU8" s="84"/>
      <c r="CV8" s="84"/>
      <c r="CZ8" s="26"/>
      <c r="DA8" s="16"/>
      <c r="DB8" s="16"/>
      <c r="DC8" s="16"/>
      <c r="DD8" s="16"/>
      <c r="DE8" s="99"/>
      <c r="DF8" s="99"/>
      <c r="DG8" s="99"/>
      <c r="DH8" s="99"/>
      <c r="DI8" s="99"/>
      <c r="DJ8" s="99"/>
      <c r="DK8" s="99"/>
      <c r="DL8" s="99"/>
      <c r="DM8" s="99"/>
      <c r="DN8" s="99"/>
      <c r="DO8" s="99"/>
      <c r="DP8" s="99"/>
      <c r="DQ8" s="99"/>
      <c r="DR8" s="99"/>
      <c r="DS8" s="101"/>
      <c r="DT8" s="99"/>
      <c r="DU8" s="99"/>
      <c r="DV8" s="99"/>
      <c r="DW8" s="99"/>
      <c r="DX8" s="99"/>
      <c r="DY8" s="99"/>
      <c r="DZ8" s="99"/>
      <c r="EA8" s="99"/>
      <c r="EB8" s="99"/>
      <c r="EC8" s="99"/>
      <c r="ED8" s="99"/>
      <c r="EE8" s="99"/>
      <c r="EF8" s="99"/>
      <c r="EG8" s="99"/>
      <c r="EH8" s="99"/>
    </row>
    <row r="9" ht="30" customHeight="1" spans="1:144">
      <c r="A9" s="87" t="str">
        <f t="shared" ref="A9:A15" si="1">J9&amp;K9&amp;L9</f>
        <v>G2342181.2942188</v>
      </c>
      <c r="B9" s="87">
        <f>VLOOKUP(A9,[1]大中修明细表!$A$10:$N$544,14,0)</f>
        <v>6.70600000000013</v>
      </c>
      <c r="C9" s="87" t="str">
        <f t="shared" ref="C9:C15" si="2">M9&amp;N9&amp;O9</f>
        <v>G2342181.2942188</v>
      </c>
      <c r="D9" s="87">
        <f>VLOOKUP(C9,[1]大中修明细表!$B$10:$N$544,13,0)</f>
        <v>6.70600000000013</v>
      </c>
      <c r="E9" s="87"/>
      <c r="F9" s="96">
        <v>1</v>
      </c>
      <c r="G9" s="26" t="s">
        <v>12</v>
      </c>
      <c r="H9" s="26" t="s">
        <v>137</v>
      </c>
      <c r="I9" s="26">
        <v>430182</v>
      </c>
      <c r="J9" s="26" t="s">
        <v>138</v>
      </c>
      <c r="K9" s="26">
        <v>2181.294</v>
      </c>
      <c r="L9" s="26">
        <v>2188</v>
      </c>
      <c r="M9" s="26" t="s">
        <v>138</v>
      </c>
      <c r="N9" s="26">
        <v>2181.294</v>
      </c>
      <c r="O9" s="26">
        <v>2188</v>
      </c>
      <c r="P9" s="26">
        <f t="shared" ref="P9:P14" si="3">L9-K9</f>
        <v>6.70600000000013</v>
      </c>
      <c r="Q9" s="26">
        <f t="shared" ref="Q9:Q14" si="4">L9-K9</f>
        <v>6.70600000000013</v>
      </c>
      <c r="R9" s="26" t="s">
        <v>139</v>
      </c>
      <c r="S9" s="26">
        <v>10</v>
      </c>
      <c r="T9" s="26">
        <v>10</v>
      </c>
      <c r="U9" s="26">
        <v>10</v>
      </c>
      <c r="V9" s="26" t="s">
        <v>140</v>
      </c>
      <c r="W9" s="26" t="s">
        <v>141</v>
      </c>
      <c r="X9" s="26" t="s">
        <v>142</v>
      </c>
      <c r="Y9" s="26">
        <f>IF(V9="中修",MIN(24,MIN(S9,U9)),IF(V9="大修",MIN(24,MIN(S9,U9)),""))</f>
        <v>10</v>
      </c>
      <c r="Z9" s="99"/>
      <c r="AA9" s="26" t="s">
        <v>143</v>
      </c>
      <c r="AB9" s="26" t="s">
        <v>144</v>
      </c>
      <c r="AC9" s="26">
        <v>30</v>
      </c>
      <c r="AD9" s="26" t="s">
        <v>145</v>
      </c>
      <c r="AE9" s="26">
        <v>9</v>
      </c>
      <c r="AF9" s="99"/>
      <c r="AG9" s="92">
        <v>220</v>
      </c>
      <c r="AH9" s="92">
        <f t="shared" ref="AH9:AH14" si="5">ROUND(P9*1000*Y9*AG9/10000,0)</f>
        <v>1475</v>
      </c>
      <c r="AI9" s="92">
        <f t="shared" ref="AI9:AI14" si="6">ROUND(Q9*1000*Y9*AG9/10000,0)</f>
        <v>1475</v>
      </c>
      <c r="AJ9" s="26">
        <f t="shared" ref="AJ9:AJ14" si="7">IF(AL9&lt;&gt;"",ROUND(AI9*AL9,0),IF(AN9&lt;&gt;"",ROUND(AI9*AN9,0),"缺折扣系数"))</f>
        <v>1475</v>
      </c>
      <c r="AK9" s="92">
        <v>2013</v>
      </c>
      <c r="AL9" s="26">
        <f>IF(AND(AK9&lt;&gt;"",AM9&lt;&gt;""),"确认折扣年度",IF($V9="大修",IF(AND($V9="大修",AK9="",AM9=""),1,IF(AK9&lt;&gt;"",LOOKUP(AK9,{1900,2016,2017,2018,2019,2020,2021,2022,2023,2024,2025},{1,0.9,0.8,0.7,0.6,0.5,0.4,0.3,0.2,0.1,0}),IF(AM9&lt;&gt;"",LOOKUP(AM9,{1900,2021,2022,2023,2024,2025},{1,0.8,0.6,0.4,0.2,0})))),""))</f>
        <v>1</v>
      </c>
      <c r="AM9" s="92"/>
      <c r="AN9" s="26" t="str">
        <f>IF(AND(AK9&lt;&gt;"",AM9&lt;&gt;""),"确认折扣年度",IF($V9="中修",IF(AND($V9="中修",AK9="",AM9=""),1,IF(AK9&lt;&gt;"",LOOKUP(AK9,{1900,2021,2022,2023,2024,2025},{1,0.8,0.6,0.4,0.2,0}),IF(AM9&lt;&gt;"",LOOKUP(AM9,{1900,2021,2022,2023,2024,2025},{1,0.8,0.6,0.4,0.2,0})))),""))</f>
        <v/>
      </c>
      <c r="AO9" s="26" t="s">
        <v>146</v>
      </c>
      <c r="AP9" s="26" t="s">
        <v>146</v>
      </c>
      <c r="AQ9" s="26" t="s">
        <v>147</v>
      </c>
      <c r="AR9" s="26" t="s">
        <v>148</v>
      </c>
      <c r="AS9" s="26"/>
      <c r="AT9" s="26"/>
      <c r="AU9" s="26" t="s">
        <v>146</v>
      </c>
      <c r="AV9" s="26" t="s">
        <v>147</v>
      </c>
      <c r="AW9" s="26"/>
      <c r="AX9" s="110"/>
      <c r="AY9" s="110"/>
      <c r="AZ9" s="111"/>
      <c r="BA9" s="26">
        <v>220</v>
      </c>
      <c r="BB9" s="26">
        <v>2480.72</v>
      </c>
      <c r="BC9" s="26">
        <v>1488.43</v>
      </c>
      <c r="BD9" s="26">
        <v>0</v>
      </c>
      <c r="BE9" s="26" t="s">
        <v>149</v>
      </c>
      <c r="BF9" s="26" t="s">
        <v>150</v>
      </c>
      <c r="BG9" s="26" t="s">
        <v>151</v>
      </c>
      <c r="BH9" s="26">
        <v>2013</v>
      </c>
      <c r="BI9" s="26" t="s">
        <v>150</v>
      </c>
      <c r="BJ9" s="26" t="s">
        <v>152</v>
      </c>
      <c r="BK9" s="26" t="s">
        <v>150</v>
      </c>
      <c r="BL9" s="26" t="s">
        <v>150</v>
      </c>
      <c r="BM9" s="26"/>
      <c r="BN9" s="26"/>
      <c r="BO9" s="26"/>
      <c r="BP9" s="26"/>
      <c r="BQ9" s="26" t="s">
        <v>153</v>
      </c>
      <c r="BR9" s="26">
        <v>11.402</v>
      </c>
      <c r="BS9" s="26">
        <v>21.266</v>
      </c>
      <c r="BT9" s="26">
        <f t="shared" ref="BT9:BT14" si="8">SUM(BU9:BZ9)</f>
        <v>6.706</v>
      </c>
      <c r="BU9" s="26"/>
      <c r="BV9" s="26"/>
      <c r="BW9" s="26">
        <f>CE9+CF9</f>
        <v>6</v>
      </c>
      <c r="BX9" s="26">
        <v>0.706</v>
      </c>
      <c r="BY9" s="26">
        <v>0</v>
      </c>
      <c r="BZ9" s="26"/>
      <c r="CA9" s="118"/>
      <c r="CB9" s="27" t="s">
        <v>154</v>
      </c>
      <c r="CC9" s="27">
        <v>0</v>
      </c>
      <c r="CD9" s="27">
        <v>2</v>
      </c>
      <c r="CE9" s="27">
        <v>4</v>
      </c>
      <c r="CF9" s="92">
        <f t="shared" ref="CF9:CF14" si="9">CC9+CD9</f>
        <v>2</v>
      </c>
      <c r="CG9" s="84">
        <f t="shared" ref="CG9:CG14" si="10">Q9-BU9-BV9-BW9-BX9-BY9-BZ9</f>
        <v>1.31006316905768e-13</v>
      </c>
      <c r="CH9" s="124">
        <v>1</v>
      </c>
      <c r="CI9" s="84">
        <v>1</v>
      </c>
      <c r="CJ9" s="84"/>
      <c r="CK9" s="84">
        <v>23</v>
      </c>
      <c r="CL9" s="84"/>
      <c r="CM9" s="84"/>
      <c r="CN9" s="84"/>
      <c r="CO9" s="84"/>
      <c r="CP9" s="84"/>
      <c r="CQ9" s="84"/>
      <c r="CR9" s="84"/>
      <c r="CT9" s="84"/>
      <c r="CU9" s="84"/>
      <c r="CV9" s="84"/>
      <c r="CW9" s="84" t="str">
        <f t="shared" ref="CW9:CW14" si="11">J9&amp;K9&amp;L9</f>
        <v>G2342181.2942188</v>
      </c>
      <c r="CX9" s="84" t="s">
        <v>140</v>
      </c>
      <c r="CZ9" s="26"/>
      <c r="DA9" s="92">
        <v>6.70600000000013</v>
      </c>
      <c r="DB9" s="92"/>
      <c r="DC9" s="92"/>
      <c r="DD9" s="92"/>
      <c r="DE9" s="26"/>
      <c r="DF9" s="26"/>
      <c r="DG9" s="26"/>
      <c r="DH9" s="26"/>
      <c r="DI9" s="26" t="s">
        <v>155</v>
      </c>
      <c r="DJ9" s="26">
        <v>1972</v>
      </c>
      <c r="DK9" s="26">
        <v>2013</v>
      </c>
      <c r="DL9" s="26" t="s">
        <v>139</v>
      </c>
      <c r="DM9" s="26">
        <v>10</v>
      </c>
      <c r="DN9" s="26">
        <v>10</v>
      </c>
      <c r="DO9" s="26">
        <v>10</v>
      </c>
      <c r="DP9" s="26" t="b">
        <v>1</v>
      </c>
      <c r="DQ9" s="26">
        <v>0</v>
      </c>
      <c r="DR9" s="26" t="s">
        <v>149</v>
      </c>
      <c r="DS9" s="26" t="s">
        <v>156</v>
      </c>
      <c r="DT9" s="26" t="s">
        <v>150</v>
      </c>
      <c r="DU9" s="26" t="s">
        <v>150</v>
      </c>
      <c r="DV9" s="26" t="s">
        <v>150</v>
      </c>
      <c r="DW9" s="26"/>
      <c r="DX9" s="26"/>
      <c r="DY9" s="26"/>
      <c r="DZ9" s="26">
        <f t="shared" ref="DZ9:DZ15" si="12">SUM(EC9:EH9)</f>
        <v>6.706</v>
      </c>
      <c r="EA9" s="26">
        <v>6.70600000000013</v>
      </c>
      <c r="EB9" s="26">
        <v>-1.30562227695918e-13</v>
      </c>
      <c r="EC9" s="26">
        <v>0</v>
      </c>
      <c r="ED9" s="26">
        <v>0</v>
      </c>
      <c r="EE9" s="26">
        <v>6</v>
      </c>
      <c r="EF9" s="26">
        <v>0.706</v>
      </c>
      <c r="EG9" s="26">
        <v>0</v>
      </c>
      <c r="EH9" s="26">
        <v>0</v>
      </c>
      <c r="EI9" s="146">
        <f t="shared" ref="EI9:EI14" si="13">P9-DZ9</f>
        <v>1.31450406115619e-13</v>
      </c>
      <c r="EJ9" s="84">
        <f t="shared" ref="EJ9:EJ14" si="14">L9-K9</f>
        <v>6.70600000000013</v>
      </c>
      <c r="EK9" s="84">
        <f t="shared" ref="EK9:EK14" si="15">EJ9-DZ9</f>
        <v>1.31450406115619e-13</v>
      </c>
      <c r="EL9" s="84">
        <f t="shared" ref="EL9:EL15" si="16">EE9-BW9</f>
        <v>0</v>
      </c>
      <c r="EN9" s="84">
        <f t="shared" ref="EN9:EN14" si="17">EF9+EG9</f>
        <v>0.706</v>
      </c>
    </row>
    <row r="10" ht="30" customHeight="1" spans="1:144">
      <c r="A10" s="87" t="str">
        <f t="shared" si="1"/>
        <v>G354308309.604</v>
      </c>
      <c r="B10" s="87">
        <f>VLOOKUP(A10,[1]大中修明细表!$A$10:$N$544,14,0)</f>
        <v>1.60399999999998</v>
      </c>
      <c r="C10" s="87" t="str">
        <f t="shared" si="2"/>
        <v>S30943.01844.622</v>
      </c>
      <c r="D10" s="87">
        <f>VLOOKUP(C10,[1]大中修明细表!$B$10:$N$544,13,0)</f>
        <v>1.60399999999998</v>
      </c>
      <c r="E10" s="87"/>
      <c r="F10" s="96">
        <v>2</v>
      </c>
      <c r="G10" s="26" t="s">
        <v>12</v>
      </c>
      <c r="H10" s="26" t="s">
        <v>157</v>
      </c>
      <c r="I10" s="26">
        <v>430181</v>
      </c>
      <c r="J10" s="26" t="s">
        <v>158</v>
      </c>
      <c r="K10" s="26">
        <v>308</v>
      </c>
      <c r="L10" s="26">
        <v>309.604</v>
      </c>
      <c r="M10" s="26" t="s">
        <v>159</v>
      </c>
      <c r="N10" s="26">
        <v>43.018</v>
      </c>
      <c r="O10" s="26">
        <v>44.622</v>
      </c>
      <c r="P10" s="26">
        <f t="shared" si="3"/>
        <v>1.60399999999998</v>
      </c>
      <c r="Q10" s="26">
        <f t="shared" si="4"/>
        <v>1.60399999999998</v>
      </c>
      <c r="R10" s="26" t="s">
        <v>139</v>
      </c>
      <c r="S10" s="26">
        <v>14</v>
      </c>
      <c r="T10" s="26">
        <v>14</v>
      </c>
      <c r="U10" s="26">
        <v>15</v>
      </c>
      <c r="V10" s="26" t="s">
        <v>140</v>
      </c>
      <c r="W10" s="26" t="s">
        <v>160</v>
      </c>
      <c r="X10" s="26" t="s">
        <v>161</v>
      </c>
      <c r="Y10" s="26">
        <f>IF(V10="中修",MIN(24,MIN(S10,U10)),IF(V10="大修",MIN(24,MIN(S10,U10)),""))</f>
        <v>14</v>
      </c>
      <c r="Z10" s="26">
        <v>20</v>
      </c>
      <c r="AA10" s="26" t="s">
        <v>161</v>
      </c>
      <c r="AB10" s="26" t="s">
        <v>144</v>
      </c>
      <c r="AC10" s="26">
        <v>20</v>
      </c>
      <c r="AD10" s="26" t="s">
        <v>145</v>
      </c>
      <c r="AE10" s="26">
        <v>9</v>
      </c>
      <c r="AF10" s="99"/>
      <c r="AG10" s="92">
        <v>215</v>
      </c>
      <c r="AH10" s="92">
        <f t="shared" si="5"/>
        <v>483</v>
      </c>
      <c r="AI10" s="92">
        <f t="shared" si="6"/>
        <v>483</v>
      </c>
      <c r="AJ10" s="26">
        <f t="shared" si="7"/>
        <v>483</v>
      </c>
      <c r="AK10" s="92">
        <v>2011</v>
      </c>
      <c r="AL10" s="26">
        <f>IF(AND(AK10&lt;&gt;"",AM10&lt;&gt;""),"确认折扣年度",IF($V10="大修",IF(AND($V10="大修",AK10="",AM10=""),1,IF(AK10&lt;&gt;"",LOOKUP(AK10,{1900,2016,2017,2018,2019,2020,2021,2022,2023,2024,2025},{1,0.9,0.8,0.7,0.6,0.5,0.4,0.3,0.2,0.1,0}),IF(AM10&lt;&gt;"",LOOKUP(AM10,{1900,2021,2022,2023,2024,2025},{1,0.8,0.6,0.4,0.2,0})))),""))</f>
        <v>1</v>
      </c>
      <c r="AM10" s="92"/>
      <c r="AN10" s="26" t="str">
        <f>IF(AND(AK10&lt;&gt;"",AM10&lt;&gt;""),"确认折扣年度",IF($V10="中修",IF(AND($V10="中修",AK10="",AM10=""),1,IF(AK10&lt;&gt;"",LOOKUP(AK10,{1900,2021,2022,2023,2024,2025},{1,0.8,0.6,0.4,0.2,0}),IF(AM10&lt;&gt;"",LOOKUP(AM10,{1900,2021,2022,2023,2024,2025},{1,0.8,0.6,0.4,0.2,0})))),""))</f>
        <v/>
      </c>
      <c r="AO10" s="26" t="s">
        <v>146</v>
      </c>
      <c r="AP10" s="26" t="s">
        <v>146</v>
      </c>
      <c r="AQ10" s="26" t="s">
        <v>147</v>
      </c>
      <c r="AR10" s="26"/>
      <c r="AS10" s="101" t="s">
        <v>162</v>
      </c>
      <c r="AT10" s="101" t="s">
        <v>163</v>
      </c>
      <c r="AU10" s="26" t="s">
        <v>146</v>
      </c>
      <c r="AV10" s="26" t="s">
        <v>147</v>
      </c>
      <c r="AW10" s="101"/>
      <c r="AX10" s="110"/>
      <c r="AY10" s="110" t="s">
        <v>164</v>
      </c>
      <c r="AZ10" s="111"/>
      <c r="BA10" s="26">
        <v>215</v>
      </c>
      <c r="BB10" s="26">
        <v>482.8</v>
      </c>
      <c r="BC10" s="26">
        <v>482.8</v>
      </c>
      <c r="BD10" s="26">
        <v>0</v>
      </c>
      <c r="BE10" s="26" t="s">
        <v>149</v>
      </c>
      <c r="BF10" s="26" t="s">
        <v>150</v>
      </c>
      <c r="BG10" s="26"/>
      <c r="BH10" s="26">
        <v>1972</v>
      </c>
      <c r="BI10" s="26" t="s">
        <v>150</v>
      </c>
      <c r="BJ10" s="26" t="s">
        <v>165</v>
      </c>
      <c r="BK10" s="26" t="s">
        <v>150</v>
      </c>
      <c r="BL10" s="26" t="s">
        <v>150</v>
      </c>
      <c r="BM10" s="26"/>
      <c r="BN10" s="26"/>
      <c r="BO10" s="26"/>
      <c r="BP10" s="26"/>
      <c r="BQ10" s="26" t="s">
        <v>159</v>
      </c>
      <c r="BR10" s="26">
        <v>43.018</v>
      </c>
      <c r="BS10" s="26">
        <v>44.622</v>
      </c>
      <c r="BT10" s="26">
        <f t="shared" si="8"/>
        <v>1.60399999999998</v>
      </c>
      <c r="BU10" s="26"/>
      <c r="BV10" s="26"/>
      <c r="BW10" s="26">
        <f>CE10+CF10</f>
        <v>1.60399999999998</v>
      </c>
      <c r="BX10" s="26">
        <v>0</v>
      </c>
      <c r="BY10" s="26">
        <v>0</v>
      </c>
      <c r="BZ10" s="26"/>
      <c r="CA10" s="117"/>
      <c r="CB10" s="26" t="s">
        <v>166</v>
      </c>
      <c r="CC10" s="26">
        <v>1.60399999999998</v>
      </c>
      <c r="CD10" s="26">
        <v>0</v>
      </c>
      <c r="CE10" s="26">
        <v>0</v>
      </c>
      <c r="CF10" s="92">
        <f t="shared" si="9"/>
        <v>1.60399999999998</v>
      </c>
      <c r="CG10" s="84">
        <f t="shared" si="10"/>
        <v>4.88498130835069e-15</v>
      </c>
      <c r="CH10" s="124">
        <v>1</v>
      </c>
      <c r="CI10" s="84">
        <v>1</v>
      </c>
      <c r="CJ10" s="84"/>
      <c r="CK10" s="84">
        <v>15</v>
      </c>
      <c r="CL10" s="84"/>
      <c r="CM10" s="84"/>
      <c r="CN10" s="84"/>
      <c r="CO10" s="84"/>
      <c r="CP10" s="84"/>
      <c r="CQ10" s="84"/>
      <c r="CR10" s="84"/>
      <c r="CT10" s="84"/>
      <c r="CU10" s="84"/>
      <c r="CV10" s="84"/>
      <c r="CW10" s="84" t="str">
        <f t="shared" si="11"/>
        <v>G354308309.604</v>
      </c>
      <c r="CX10" s="84" t="s">
        <v>140</v>
      </c>
      <c r="CZ10" s="26"/>
      <c r="DA10" s="92">
        <v>1.60399999999998</v>
      </c>
      <c r="DB10" s="92"/>
      <c r="DC10" s="92"/>
      <c r="DD10" s="92"/>
      <c r="DE10" s="26"/>
      <c r="DF10" s="26"/>
      <c r="DG10" s="26"/>
      <c r="DH10" s="26"/>
      <c r="DI10" s="26"/>
      <c r="DJ10" s="26">
        <v>1972</v>
      </c>
      <c r="DK10" s="26"/>
      <c r="DL10" s="26" t="s">
        <v>139</v>
      </c>
      <c r="DM10" s="26">
        <v>14</v>
      </c>
      <c r="DN10" s="26">
        <v>14</v>
      </c>
      <c r="DO10" s="26">
        <v>15</v>
      </c>
      <c r="DP10" s="26" t="b">
        <v>1</v>
      </c>
      <c r="DQ10" s="26">
        <v>1</v>
      </c>
      <c r="DR10" s="26" t="s">
        <v>149</v>
      </c>
      <c r="DS10" s="26" t="s">
        <v>167</v>
      </c>
      <c r="DT10" s="26" t="s">
        <v>150</v>
      </c>
      <c r="DU10" s="26" t="s">
        <v>150</v>
      </c>
      <c r="DV10" s="26" t="s">
        <v>150</v>
      </c>
      <c r="DW10" s="26"/>
      <c r="DX10" s="26"/>
      <c r="DY10" s="26"/>
      <c r="DZ10" s="26">
        <f t="shared" si="12"/>
        <v>1.604</v>
      </c>
      <c r="EA10" s="26">
        <v>1.60399999999998</v>
      </c>
      <c r="EB10" s="26">
        <v>1.99840144432528e-14</v>
      </c>
      <c r="EC10" s="26">
        <v>0</v>
      </c>
      <c r="ED10" s="26">
        <v>0</v>
      </c>
      <c r="EE10" s="26">
        <v>1.604</v>
      </c>
      <c r="EF10" s="26">
        <v>0</v>
      </c>
      <c r="EG10" s="26">
        <v>0</v>
      </c>
      <c r="EH10" s="26">
        <v>0</v>
      </c>
      <c r="EI10" s="146">
        <f t="shared" si="13"/>
        <v>-1.50990331349021e-14</v>
      </c>
      <c r="EJ10" s="84">
        <f t="shared" si="14"/>
        <v>1.60399999999998</v>
      </c>
      <c r="EK10" s="84">
        <f t="shared" si="15"/>
        <v>-1.50990331349021e-14</v>
      </c>
      <c r="EL10" s="84">
        <f t="shared" si="16"/>
        <v>1.99840144432528e-14</v>
      </c>
      <c r="EN10" s="84">
        <f t="shared" si="17"/>
        <v>0</v>
      </c>
    </row>
    <row r="11" ht="30" customHeight="1" spans="1:144">
      <c r="A11" s="87" t="str">
        <f t="shared" si="1"/>
        <v>G354309.604312</v>
      </c>
      <c r="B11" s="87">
        <f>VLOOKUP(A11,[1]大中修明细表!$A$10:$N$544,14,0)</f>
        <v>2.39600000000001</v>
      </c>
      <c r="C11" s="87" t="str">
        <f t="shared" si="2"/>
        <v>S30944.62247.018</v>
      </c>
      <c r="D11" s="87">
        <f>VLOOKUP(C11,[1]大中修明细表!$B$10:$N$544,13,0)</f>
        <v>2.39600000000001</v>
      </c>
      <c r="E11" s="87"/>
      <c r="F11" s="96">
        <v>3</v>
      </c>
      <c r="G11" s="26" t="s">
        <v>12</v>
      </c>
      <c r="H11" s="26" t="s">
        <v>157</v>
      </c>
      <c r="I11" s="26">
        <v>430181</v>
      </c>
      <c r="J11" s="26" t="s">
        <v>158</v>
      </c>
      <c r="K11" s="26">
        <v>309.604</v>
      </c>
      <c r="L11" s="26">
        <v>312</v>
      </c>
      <c r="M11" s="26" t="s">
        <v>159</v>
      </c>
      <c r="N11" s="26">
        <v>44.622</v>
      </c>
      <c r="O11" s="26">
        <v>47.018</v>
      </c>
      <c r="P11" s="26">
        <f t="shared" si="3"/>
        <v>2.39600000000001</v>
      </c>
      <c r="Q11" s="26">
        <f t="shared" si="4"/>
        <v>2.39600000000001</v>
      </c>
      <c r="R11" s="26" t="s">
        <v>139</v>
      </c>
      <c r="S11" s="26">
        <v>14</v>
      </c>
      <c r="T11" s="26">
        <v>14</v>
      </c>
      <c r="U11" s="26">
        <v>15</v>
      </c>
      <c r="V11" s="26" t="s">
        <v>140</v>
      </c>
      <c r="W11" s="26" t="s">
        <v>160</v>
      </c>
      <c r="X11" s="26" t="s">
        <v>161</v>
      </c>
      <c r="Y11" s="26">
        <f>IF(V11="中修",MIN(24,MIN(S11,U11)),IF(V11="大修",MIN(24,MIN(S11,U11)),""))</f>
        <v>14</v>
      </c>
      <c r="Z11" s="26">
        <v>20</v>
      </c>
      <c r="AA11" s="26" t="s">
        <v>161</v>
      </c>
      <c r="AB11" s="26" t="s">
        <v>144</v>
      </c>
      <c r="AC11" s="26">
        <v>20</v>
      </c>
      <c r="AD11" s="26" t="s">
        <v>145</v>
      </c>
      <c r="AE11" s="26">
        <v>9</v>
      </c>
      <c r="AF11" s="99"/>
      <c r="AG11" s="92">
        <v>215</v>
      </c>
      <c r="AH11" s="92">
        <f t="shared" si="5"/>
        <v>721</v>
      </c>
      <c r="AI11" s="92">
        <f t="shared" si="6"/>
        <v>721</v>
      </c>
      <c r="AJ11" s="26">
        <f t="shared" si="7"/>
        <v>721</v>
      </c>
      <c r="AK11" s="92">
        <v>2011</v>
      </c>
      <c r="AL11" s="26">
        <f>IF(AND(AK11&lt;&gt;"",AM11&lt;&gt;""),"确认折扣年度",IF($V11="大修",IF(AND($V11="大修",AK11="",AM11=""),1,IF(AK11&lt;&gt;"",LOOKUP(AK11,{1900,2016,2017,2018,2019,2020,2021,2022,2023,2024,2025},{1,0.9,0.8,0.7,0.6,0.5,0.4,0.3,0.2,0.1,0}),IF(AM11&lt;&gt;"",LOOKUP(AM11,{1900,2021,2022,2023,2024,2025},{1,0.8,0.6,0.4,0.2,0})))),""))</f>
        <v>1</v>
      </c>
      <c r="AM11" s="92"/>
      <c r="AN11" s="26" t="str">
        <f>IF(AND(AK11&lt;&gt;"",AM11&lt;&gt;""),"确认折扣年度",IF($V11="中修",IF(AND($V11="中修",AK11="",AM11=""),1,IF(AK11&lt;&gt;"",LOOKUP(AK11,{1900,2021,2022,2023,2024,2025},{1,0.8,0.6,0.4,0.2,0}),IF(AM11&lt;&gt;"",LOOKUP(AM11,{1900,2021,2022,2023,2024,2025},{1,0.8,0.6,0.4,0.2,0})))),""))</f>
        <v/>
      </c>
      <c r="AO11" s="26" t="s">
        <v>146</v>
      </c>
      <c r="AP11" s="26" t="s">
        <v>146</v>
      </c>
      <c r="AQ11" s="26" t="s">
        <v>147</v>
      </c>
      <c r="AR11" s="26"/>
      <c r="AS11" s="101" t="s">
        <v>162</v>
      </c>
      <c r="AT11" s="101" t="s">
        <v>168</v>
      </c>
      <c r="AU11" s="26" t="s">
        <v>146</v>
      </c>
      <c r="AV11" s="26" t="s">
        <v>147</v>
      </c>
      <c r="AW11" s="101"/>
      <c r="AX11" s="110"/>
      <c r="AY11" s="110" t="s">
        <v>164</v>
      </c>
      <c r="AZ11" s="109"/>
      <c r="BA11" s="26">
        <v>215</v>
      </c>
      <c r="BB11" s="26">
        <v>721.2</v>
      </c>
      <c r="BC11" s="26">
        <v>721.2</v>
      </c>
      <c r="BD11" s="26">
        <v>0</v>
      </c>
      <c r="BE11" s="26" t="s">
        <v>149</v>
      </c>
      <c r="BF11" s="26" t="s">
        <v>150</v>
      </c>
      <c r="BG11" s="26"/>
      <c r="BH11" s="26">
        <v>1972</v>
      </c>
      <c r="BI11" s="26" t="s">
        <v>150</v>
      </c>
      <c r="BJ11" s="26" t="s">
        <v>169</v>
      </c>
      <c r="BK11" s="26" t="s">
        <v>150</v>
      </c>
      <c r="BL11" s="26" t="s">
        <v>150</v>
      </c>
      <c r="BM11" s="26"/>
      <c r="BN11" s="26"/>
      <c r="BO11" s="26"/>
      <c r="BP11" s="26"/>
      <c r="BQ11" s="26" t="s">
        <v>159</v>
      </c>
      <c r="BR11" s="26">
        <v>44.622</v>
      </c>
      <c r="BS11" s="26">
        <v>47.018</v>
      </c>
      <c r="BT11" s="26">
        <f t="shared" si="8"/>
        <v>2.39600000000001</v>
      </c>
      <c r="BU11" s="26"/>
      <c r="BV11" s="26"/>
      <c r="BW11" s="26">
        <f>CE11+CF11</f>
        <v>2.39600000000001</v>
      </c>
      <c r="BX11" s="26">
        <v>0</v>
      </c>
      <c r="BY11" s="26">
        <v>0</v>
      </c>
      <c r="BZ11" s="26"/>
      <c r="CA11" s="117"/>
      <c r="CB11" s="26" t="s">
        <v>166</v>
      </c>
      <c r="CC11" s="26">
        <v>2.39600000000001</v>
      </c>
      <c r="CD11" s="26">
        <v>0</v>
      </c>
      <c r="CE11" s="26">
        <v>0</v>
      </c>
      <c r="CF11" s="92">
        <f t="shared" si="9"/>
        <v>2.39600000000001</v>
      </c>
      <c r="CG11" s="84">
        <f t="shared" si="10"/>
        <v>4.88498130835069e-15</v>
      </c>
      <c r="CH11" s="124">
        <v>1</v>
      </c>
      <c r="CI11" s="84">
        <v>1</v>
      </c>
      <c r="CJ11" s="84"/>
      <c r="CK11" s="84">
        <v>16</v>
      </c>
      <c r="CL11" s="84"/>
      <c r="CM11" s="84"/>
      <c r="CN11" s="84"/>
      <c r="CO11" s="84"/>
      <c r="CP11" s="84"/>
      <c r="CQ11" s="84"/>
      <c r="CR11" s="84"/>
      <c r="CT11" s="84"/>
      <c r="CU11" s="84"/>
      <c r="CV11" s="84"/>
      <c r="CW11" s="84" t="str">
        <f t="shared" si="11"/>
        <v>G354309.604312</v>
      </c>
      <c r="CX11" s="84" t="s">
        <v>140</v>
      </c>
      <c r="CZ11" s="26"/>
      <c r="DA11" s="92">
        <v>2.39600000000001</v>
      </c>
      <c r="DB11" s="92"/>
      <c r="DC11" s="92"/>
      <c r="DD11" s="92"/>
      <c r="DE11" s="26"/>
      <c r="DF11" s="26"/>
      <c r="DG11" s="26"/>
      <c r="DH11" s="26"/>
      <c r="DI11" s="26"/>
      <c r="DJ11" s="26">
        <v>1972</v>
      </c>
      <c r="DK11" s="26"/>
      <c r="DL11" s="26" t="s">
        <v>139</v>
      </c>
      <c r="DM11" s="26">
        <v>14</v>
      </c>
      <c r="DN11" s="26">
        <v>14</v>
      </c>
      <c r="DO11" s="26">
        <v>15</v>
      </c>
      <c r="DP11" s="26" t="b">
        <v>1</v>
      </c>
      <c r="DQ11" s="26">
        <v>1</v>
      </c>
      <c r="DR11" s="26" t="s">
        <v>149</v>
      </c>
      <c r="DS11" s="26" t="s">
        <v>167</v>
      </c>
      <c r="DT11" s="26" t="s">
        <v>150</v>
      </c>
      <c r="DU11" s="26" t="s">
        <v>150</v>
      </c>
      <c r="DV11" s="26" t="s">
        <v>150</v>
      </c>
      <c r="DW11" s="26"/>
      <c r="DX11" s="26"/>
      <c r="DY11" s="26"/>
      <c r="DZ11" s="26">
        <f t="shared" si="12"/>
        <v>2.396</v>
      </c>
      <c r="EA11" s="26">
        <v>2.39600000000001</v>
      </c>
      <c r="EB11" s="26">
        <v>-1.02140518265514e-14</v>
      </c>
      <c r="EC11" s="26">
        <v>0</v>
      </c>
      <c r="ED11" s="26">
        <v>0</v>
      </c>
      <c r="EE11" s="26">
        <v>2.396</v>
      </c>
      <c r="EF11" s="26">
        <v>0</v>
      </c>
      <c r="EG11" s="26">
        <v>0</v>
      </c>
      <c r="EH11" s="26">
        <v>0</v>
      </c>
      <c r="EI11" s="146">
        <f t="shared" si="13"/>
        <v>1.50990331349021e-14</v>
      </c>
      <c r="EJ11" s="84">
        <f t="shared" si="14"/>
        <v>2.39600000000001</v>
      </c>
      <c r="EK11" s="84">
        <f t="shared" si="15"/>
        <v>1.50990331349021e-14</v>
      </c>
      <c r="EL11" s="84">
        <f t="shared" si="16"/>
        <v>-1.02140518265514e-14</v>
      </c>
      <c r="EN11" s="84">
        <f t="shared" si="17"/>
        <v>0</v>
      </c>
    </row>
    <row r="12" ht="30" customHeight="1" spans="1:144">
      <c r="A12" s="87" t="str">
        <f t="shared" si="1"/>
        <v>S202144.8145.056</v>
      </c>
      <c r="B12" s="87">
        <f>VLOOKUP(A12,[1]大中修明细表!$A$10:$N$544,14,0)</f>
        <v>0.256</v>
      </c>
      <c r="C12" s="87" t="str">
        <f t="shared" si="2"/>
        <v>X1180.81.056</v>
      </c>
      <c r="D12" s="87">
        <f>VLOOKUP(C12,[1]大中修明细表!$B$10:$N$544,13,0)</f>
        <v>0.256</v>
      </c>
      <c r="E12" s="87"/>
      <c r="F12" s="96">
        <v>4</v>
      </c>
      <c r="G12" s="26" t="s">
        <v>12</v>
      </c>
      <c r="H12" s="26" t="s">
        <v>157</v>
      </c>
      <c r="I12" s="26">
        <v>430181</v>
      </c>
      <c r="J12" s="26" t="s">
        <v>170</v>
      </c>
      <c r="K12" s="26">
        <v>144.8</v>
      </c>
      <c r="L12" s="26">
        <v>145.056</v>
      </c>
      <c r="M12" s="26" t="s">
        <v>171</v>
      </c>
      <c r="N12" s="26">
        <v>0.8</v>
      </c>
      <c r="O12" s="26">
        <v>1.056</v>
      </c>
      <c r="P12" s="26">
        <f t="shared" si="3"/>
        <v>0.256</v>
      </c>
      <c r="Q12" s="26">
        <f t="shared" si="4"/>
        <v>0.256</v>
      </c>
      <c r="R12" s="26" t="s">
        <v>172</v>
      </c>
      <c r="S12" s="26">
        <v>6.5</v>
      </c>
      <c r="T12" s="26">
        <v>7</v>
      </c>
      <c r="U12" s="26">
        <v>8</v>
      </c>
      <c r="V12" s="26" t="s">
        <v>140</v>
      </c>
      <c r="W12" s="26" t="s">
        <v>141</v>
      </c>
      <c r="X12" s="26" t="s">
        <v>142</v>
      </c>
      <c r="Y12" s="26">
        <v>7</v>
      </c>
      <c r="Z12" s="99"/>
      <c r="AA12" s="26" t="s">
        <v>143</v>
      </c>
      <c r="AB12" s="26" t="s">
        <v>144</v>
      </c>
      <c r="AC12" s="26">
        <v>30</v>
      </c>
      <c r="AD12" s="26" t="s">
        <v>145</v>
      </c>
      <c r="AE12" s="26">
        <v>9</v>
      </c>
      <c r="AF12" s="99"/>
      <c r="AG12" s="92">
        <v>220</v>
      </c>
      <c r="AH12" s="92">
        <f t="shared" si="5"/>
        <v>39</v>
      </c>
      <c r="AI12" s="92">
        <f t="shared" si="6"/>
        <v>39</v>
      </c>
      <c r="AJ12" s="26">
        <f t="shared" si="7"/>
        <v>39</v>
      </c>
      <c r="AK12" s="92">
        <v>2009</v>
      </c>
      <c r="AL12" s="26">
        <f>IF(AND(AK12&lt;&gt;"",AM12&lt;&gt;""),"确认折扣年度",IF($V12="大修",IF(AND($V12="大修",AK12="",AM12=""),1,IF(AK12&lt;&gt;"",LOOKUP(AK12,{1900,2016,2017,2018,2019,2020,2021,2022,2023,2024,2025},{1,0.9,0.8,0.7,0.6,0.5,0.4,0.3,0.2,0.1,0}),IF(AM12&lt;&gt;"",LOOKUP(AM12,{1900,2021,2022,2023,2024,2025},{1,0.8,0.6,0.4,0.2,0})))),""))</f>
        <v>1</v>
      </c>
      <c r="AM12" s="92"/>
      <c r="AN12" s="26" t="str">
        <f>IF(AND(AK12&lt;&gt;"",AM12&lt;&gt;""),"确认折扣年度",IF($V12="中修",IF(AND($V12="中修",AK12="",AM12=""),1,IF(AK12&lt;&gt;"",LOOKUP(AK12,{1900,2021,2022,2023,2024,2025},{1,0.8,0.6,0.4,0.2,0}),IF(AM12&lt;&gt;"",LOOKUP(AM12,{1900,2021,2022,2023,2024,2025},{1,0.8,0.6,0.4,0.2,0})))),""))</f>
        <v/>
      </c>
      <c r="AO12" s="26" t="s">
        <v>146</v>
      </c>
      <c r="AP12" s="26" t="s">
        <v>146</v>
      </c>
      <c r="AQ12" s="26" t="s">
        <v>173</v>
      </c>
      <c r="AR12" s="26"/>
      <c r="AS12" s="101" t="s">
        <v>174</v>
      </c>
      <c r="AT12" s="101"/>
      <c r="AU12" s="26" t="s">
        <v>175</v>
      </c>
      <c r="AV12" s="26" t="s">
        <v>176</v>
      </c>
      <c r="AW12" s="101"/>
      <c r="AX12" s="110"/>
      <c r="AY12" s="110"/>
      <c r="AZ12" s="111"/>
      <c r="BA12" s="26">
        <v>220</v>
      </c>
      <c r="BB12" s="26">
        <v>39.42</v>
      </c>
      <c r="BC12" s="26">
        <v>39.42</v>
      </c>
      <c r="BD12" s="26">
        <v>0</v>
      </c>
      <c r="BE12" s="26" t="s">
        <v>150</v>
      </c>
      <c r="BF12" s="26" t="s">
        <v>150</v>
      </c>
      <c r="BG12" s="26"/>
      <c r="BH12" s="26">
        <v>2009</v>
      </c>
      <c r="BI12" s="26" t="s">
        <v>150</v>
      </c>
      <c r="BJ12" s="26" t="s">
        <v>150</v>
      </c>
      <c r="BK12" s="26" t="s">
        <v>150</v>
      </c>
      <c r="BL12" s="26" t="s">
        <v>150</v>
      </c>
      <c r="BM12" s="26"/>
      <c r="BN12" s="26"/>
      <c r="BO12" s="26"/>
      <c r="BP12" s="26"/>
      <c r="BQ12" s="26" t="s">
        <v>171</v>
      </c>
      <c r="BR12" s="26">
        <v>0.8</v>
      </c>
      <c r="BS12" s="26">
        <v>1.056</v>
      </c>
      <c r="BT12" s="26">
        <f t="shared" si="8"/>
        <v>0.256000000000012</v>
      </c>
      <c r="BU12" s="26">
        <v>0.256000000000012</v>
      </c>
      <c r="BV12" s="26">
        <v>0</v>
      </c>
      <c r="BW12" s="26">
        <v>0</v>
      </c>
      <c r="BX12" s="26">
        <v>0</v>
      </c>
      <c r="BY12" s="26">
        <v>0</v>
      </c>
      <c r="BZ12" s="26"/>
      <c r="CA12" s="117"/>
      <c r="CB12" s="26" t="s">
        <v>166</v>
      </c>
      <c r="CC12" s="26">
        <v>0.256000000000012</v>
      </c>
      <c r="CD12" s="26">
        <v>0</v>
      </c>
      <c r="CE12" s="26">
        <v>0</v>
      </c>
      <c r="CF12" s="92">
        <f t="shared" si="9"/>
        <v>0.256000000000012</v>
      </c>
      <c r="CG12" s="84">
        <f t="shared" si="10"/>
        <v>-1.17683640610267e-14</v>
      </c>
      <c r="CH12" s="124">
        <v>1</v>
      </c>
      <c r="CI12" s="84">
        <v>1</v>
      </c>
      <c r="CJ12" s="84"/>
      <c r="CK12" s="84">
        <v>17</v>
      </c>
      <c r="CL12" s="84"/>
      <c r="CM12" s="84"/>
      <c r="CN12" s="84"/>
      <c r="CO12" s="84"/>
      <c r="CP12" s="84"/>
      <c r="CQ12" s="84"/>
      <c r="CR12" s="84"/>
      <c r="CT12" s="84"/>
      <c r="CU12" s="84"/>
      <c r="CV12" s="84"/>
      <c r="CW12" s="84" t="str">
        <f t="shared" si="11"/>
        <v>S202144.8145.056</v>
      </c>
      <c r="CX12" s="84" t="s">
        <v>140</v>
      </c>
      <c r="CZ12" s="26" t="s">
        <v>177</v>
      </c>
      <c r="DA12" s="92">
        <v>0.256</v>
      </c>
      <c r="DB12" s="92"/>
      <c r="DC12" s="92"/>
      <c r="DD12" s="92"/>
      <c r="DE12" s="26"/>
      <c r="DF12" s="26"/>
      <c r="DG12" s="26"/>
      <c r="DH12" s="26"/>
      <c r="DI12" s="26"/>
      <c r="DJ12" s="26">
        <v>1996</v>
      </c>
      <c r="DK12" s="26">
        <v>2009</v>
      </c>
      <c r="DL12" s="26" t="s">
        <v>172</v>
      </c>
      <c r="DM12" s="26">
        <v>7</v>
      </c>
      <c r="DN12" s="26">
        <v>7</v>
      </c>
      <c r="DO12" s="26">
        <v>8</v>
      </c>
      <c r="DP12" s="26" t="b">
        <v>1</v>
      </c>
      <c r="DQ12" s="26">
        <v>1</v>
      </c>
      <c r="DR12" s="26" t="s">
        <v>149</v>
      </c>
      <c r="DS12" s="26" t="s">
        <v>156</v>
      </c>
      <c r="DT12" s="26" t="s">
        <v>150</v>
      </c>
      <c r="DU12" s="26" t="s">
        <v>150</v>
      </c>
      <c r="DV12" s="26" t="s">
        <v>150</v>
      </c>
      <c r="DW12" s="26"/>
      <c r="DX12" s="26"/>
      <c r="DY12" s="26"/>
      <c r="DZ12" s="26">
        <f t="shared" si="12"/>
        <v>0.256</v>
      </c>
      <c r="EA12" s="26">
        <v>0.256</v>
      </c>
      <c r="EB12" s="26">
        <v>0</v>
      </c>
      <c r="EC12" s="26">
        <v>0.256</v>
      </c>
      <c r="ED12" s="26">
        <v>0</v>
      </c>
      <c r="EE12" s="26">
        <v>0</v>
      </c>
      <c r="EF12" s="26">
        <v>0</v>
      </c>
      <c r="EG12" s="26">
        <v>0</v>
      </c>
      <c r="EH12" s="26">
        <v>0</v>
      </c>
      <c r="EI12" s="146">
        <f t="shared" si="13"/>
        <v>0</v>
      </c>
      <c r="EJ12" s="84">
        <f t="shared" si="14"/>
        <v>0.256</v>
      </c>
      <c r="EK12" s="84">
        <f t="shared" si="15"/>
        <v>0</v>
      </c>
      <c r="EL12" s="84">
        <f t="shared" si="16"/>
        <v>0</v>
      </c>
      <c r="EN12" s="84">
        <f t="shared" si="17"/>
        <v>0</v>
      </c>
    </row>
    <row r="13" ht="30" customHeight="1" spans="1:144">
      <c r="A13" s="87" t="str">
        <f t="shared" si="1"/>
        <v>S202145.056149.541</v>
      </c>
      <c r="B13" s="87">
        <f>VLOOKUP(A13,[1]大中修明细表!$A$10:$N$544,14,0)</f>
        <v>4.48499999999999</v>
      </c>
      <c r="C13" s="87" t="str">
        <f t="shared" si="2"/>
        <v>X1181.0565.541</v>
      </c>
      <c r="D13" s="87">
        <f>VLOOKUP(C13,[1]大中修明细表!$B$10:$N$544,13,0)</f>
        <v>4.48499999999999</v>
      </c>
      <c r="E13" s="87"/>
      <c r="F13" s="96">
        <v>5</v>
      </c>
      <c r="G13" s="26" t="s">
        <v>12</v>
      </c>
      <c r="H13" s="26" t="s">
        <v>157</v>
      </c>
      <c r="I13" s="26">
        <v>430181</v>
      </c>
      <c r="J13" s="26" t="s">
        <v>170</v>
      </c>
      <c r="K13" s="26">
        <v>145.056</v>
      </c>
      <c r="L13" s="26">
        <v>149.541</v>
      </c>
      <c r="M13" s="26" t="s">
        <v>171</v>
      </c>
      <c r="N13" s="26">
        <v>1.056</v>
      </c>
      <c r="O13" s="26">
        <v>5.541</v>
      </c>
      <c r="P13" s="26">
        <f t="shared" si="3"/>
        <v>4.48499999999999</v>
      </c>
      <c r="Q13" s="26">
        <f t="shared" si="4"/>
        <v>4.48499999999999</v>
      </c>
      <c r="R13" s="26" t="s">
        <v>172</v>
      </c>
      <c r="S13" s="26">
        <v>6.5</v>
      </c>
      <c r="T13" s="26">
        <v>8</v>
      </c>
      <c r="U13" s="26">
        <v>9</v>
      </c>
      <c r="V13" s="26" t="s">
        <v>140</v>
      </c>
      <c r="W13" s="26" t="s">
        <v>141</v>
      </c>
      <c r="X13" s="26" t="s">
        <v>142</v>
      </c>
      <c r="Y13" s="26">
        <v>8</v>
      </c>
      <c r="Z13" s="99"/>
      <c r="AA13" s="26" t="s">
        <v>143</v>
      </c>
      <c r="AB13" s="26" t="s">
        <v>144</v>
      </c>
      <c r="AC13" s="26">
        <v>30</v>
      </c>
      <c r="AD13" s="26" t="s">
        <v>145</v>
      </c>
      <c r="AE13" s="26">
        <v>9</v>
      </c>
      <c r="AF13" s="99"/>
      <c r="AG13" s="92">
        <v>220</v>
      </c>
      <c r="AH13" s="92">
        <f t="shared" si="5"/>
        <v>789</v>
      </c>
      <c r="AI13" s="92">
        <f t="shared" si="6"/>
        <v>789</v>
      </c>
      <c r="AJ13" s="26">
        <f t="shared" si="7"/>
        <v>789</v>
      </c>
      <c r="AK13" s="92">
        <v>2009</v>
      </c>
      <c r="AL13" s="26">
        <f>IF(AND(AK13&lt;&gt;"",AM13&lt;&gt;""),"确认折扣年度",IF($V13="大修",IF(AND($V13="大修",AK13="",AM13=""),1,IF(AK13&lt;&gt;"",LOOKUP(AK13,{1900,2016,2017,2018,2019,2020,2021,2022,2023,2024,2025},{1,0.9,0.8,0.7,0.6,0.5,0.4,0.3,0.2,0.1,0}),IF(AM13&lt;&gt;"",LOOKUP(AM13,{1900,2021,2022,2023,2024,2025},{1,0.8,0.6,0.4,0.2,0})))),""))</f>
        <v>1</v>
      </c>
      <c r="AM13" s="92"/>
      <c r="AN13" s="26" t="str">
        <f>IF(AND(AK13&lt;&gt;"",AM13&lt;&gt;""),"确认折扣年度",IF($V13="中修",IF(AND($V13="中修",AK13="",AM13=""),1,IF(AK13&lt;&gt;"",LOOKUP(AK13,{1900,2021,2022,2023,2024,2025},{1,0.8,0.6,0.4,0.2,0}),IF(AM13&lt;&gt;"",LOOKUP(AM13,{1900,2021,2022,2023,2024,2025},{1,0.8,0.6,0.4,0.2,0})))),""))</f>
        <v/>
      </c>
      <c r="AO13" s="26" t="s">
        <v>146</v>
      </c>
      <c r="AP13" s="26" t="s">
        <v>146</v>
      </c>
      <c r="AQ13" s="26" t="s">
        <v>173</v>
      </c>
      <c r="AR13" s="26"/>
      <c r="AS13" s="101" t="s">
        <v>174</v>
      </c>
      <c r="AT13" s="101"/>
      <c r="AU13" s="26" t="s">
        <v>175</v>
      </c>
      <c r="AV13" s="26" t="s">
        <v>176</v>
      </c>
      <c r="AW13" s="101"/>
      <c r="AX13" s="110"/>
      <c r="AY13" s="110"/>
      <c r="AZ13" s="111"/>
      <c r="BA13" s="26">
        <v>220</v>
      </c>
      <c r="BB13" s="26">
        <v>690.69</v>
      </c>
      <c r="BC13" s="26">
        <v>690.69</v>
      </c>
      <c r="BD13" s="26">
        <v>0</v>
      </c>
      <c r="BE13" s="26" t="s">
        <v>150</v>
      </c>
      <c r="BF13" s="26" t="s">
        <v>150</v>
      </c>
      <c r="BG13" s="26"/>
      <c r="BH13" s="26">
        <v>2009</v>
      </c>
      <c r="BI13" s="26" t="s">
        <v>150</v>
      </c>
      <c r="BJ13" s="26" t="s">
        <v>150</v>
      </c>
      <c r="BK13" s="26" t="s">
        <v>150</v>
      </c>
      <c r="BL13" s="26" t="s">
        <v>150</v>
      </c>
      <c r="BM13" s="26"/>
      <c r="BN13" s="26"/>
      <c r="BO13" s="26"/>
      <c r="BP13" s="26"/>
      <c r="BQ13" s="26" t="s">
        <v>171</v>
      </c>
      <c r="BR13" s="26">
        <v>1.056</v>
      </c>
      <c r="BS13" s="26">
        <v>5.541</v>
      </c>
      <c r="BT13" s="26">
        <f t="shared" si="8"/>
        <v>4.48499999999999</v>
      </c>
      <c r="BU13" s="26">
        <v>2.94399999999999</v>
      </c>
      <c r="BV13" s="26">
        <v>1.541</v>
      </c>
      <c r="BW13" s="26">
        <v>0</v>
      </c>
      <c r="BX13" s="26">
        <v>0</v>
      </c>
      <c r="BY13" s="26">
        <v>0</v>
      </c>
      <c r="BZ13" s="26"/>
      <c r="CA13" s="117"/>
      <c r="CB13" s="26" t="s">
        <v>166</v>
      </c>
      <c r="CC13" s="26">
        <v>2.94399999999999</v>
      </c>
      <c r="CD13" s="26">
        <v>1.541</v>
      </c>
      <c r="CE13" s="26">
        <v>0</v>
      </c>
      <c r="CF13" s="92">
        <f t="shared" si="9"/>
        <v>4.48499999999999</v>
      </c>
      <c r="CG13" s="84">
        <f t="shared" si="10"/>
        <v>-4.88498130835069e-15</v>
      </c>
      <c r="CH13" s="124">
        <v>1</v>
      </c>
      <c r="CI13" s="84">
        <v>1</v>
      </c>
      <c r="CJ13" s="84"/>
      <c r="CK13" s="84">
        <v>18</v>
      </c>
      <c r="CL13" s="84"/>
      <c r="CM13" s="84"/>
      <c r="CN13" s="84"/>
      <c r="CO13" s="84"/>
      <c r="CP13" s="84"/>
      <c r="CQ13" s="84"/>
      <c r="CR13" s="84"/>
      <c r="CT13" s="84"/>
      <c r="CU13" s="84"/>
      <c r="CV13" s="84"/>
      <c r="CW13" s="84" t="str">
        <f t="shared" si="11"/>
        <v>S202145.056149.541</v>
      </c>
      <c r="CX13" s="84" t="s">
        <v>140</v>
      </c>
      <c r="CZ13" s="26" t="s">
        <v>177</v>
      </c>
      <c r="DA13" s="92">
        <v>4.48499999999999</v>
      </c>
      <c r="DB13" s="92"/>
      <c r="DC13" s="92"/>
      <c r="DD13" s="92"/>
      <c r="DE13" s="26"/>
      <c r="DF13" s="26"/>
      <c r="DG13" s="26"/>
      <c r="DH13" s="26"/>
      <c r="DI13" s="26"/>
      <c r="DJ13" s="26">
        <v>1996</v>
      </c>
      <c r="DK13" s="26">
        <v>2009</v>
      </c>
      <c r="DL13" s="26" t="s">
        <v>172</v>
      </c>
      <c r="DM13" s="26">
        <v>8</v>
      </c>
      <c r="DN13" s="26">
        <v>8</v>
      </c>
      <c r="DO13" s="26">
        <v>9</v>
      </c>
      <c r="DP13" s="26" t="b">
        <v>0</v>
      </c>
      <c r="DQ13" s="26">
        <v>1</v>
      </c>
      <c r="DR13" s="26" t="s">
        <v>149</v>
      </c>
      <c r="DS13" s="26" t="s">
        <v>156</v>
      </c>
      <c r="DT13" s="26" t="s">
        <v>150</v>
      </c>
      <c r="DU13" s="26" t="s">
        <v>150</v>
      </c>
      <c r="DV13" s="26" t="s">
        <v>150</v>
      </c>
      <c r="DW13" s="26"/>
      <c r="DX13" s="26"/>
      <c r="DY13" s="26"/>
      <c r="DZ13" s="26">
        <f t="shared" si="12"/>
        <v>4.485</v>
      </c>
      <c r="EA13" s="26">
        <v>4.48499999999999</v>
      </c>
      <c r="EB13" s="26">
        <v>1.06581410364015e-14</v>
      </c>
      <c r="EC13" s="26">
        <v>4.485</v>
      </c>
      <c r="ED13" s="26">
        <v>0</v>
      </c>
      <c r="EE13" s="26">
        <v>0</v>
      </c>
      <c r="EF13" s="26">
        <v>0</v>
      </c>
      <c r="EG13" s="26">
        <v>0</v>
      </c>
      <c r="EH13" s="26">
        <v>0</v>
      </c>
      <c r="EI13" s="146">
        <f t="shared" si="13"/>
        <v>-1.50990331349021e-14</v>
      </c>
      <c r="EJ13" s="84">
        <f t="shared" si="14"/>
        <v>4.48499999999999</v>
      </c>
      <c r="EK13" s="84">
        <f t="shared" si="15"/>
        <v>-1.50990331349021e-14</v>
      </c>
      <c r="EL13" s="84">
        <f t="shared" si="16"/>
        <v>0</v>
      </c>
      <c r="EN13" s="84">
        <f t="shared" si="17"/>
        <v>0</v>
      </c>
    </row>
    <row r="14" ht="30" customHeight="1" spans="1:144">
      <c r="A14" s="87" t="str">
        <f t="shared" si="1"/>
        <v>S202149.541150</v>
      </c>
      <c r="B14" s="87">
        <f>VLOOKUP(A14,[1]大中修明细表!$A$10:$N$544,14,0)</f>
        <v>0.459000000000003</v>
      </c>
      <c r="C14" s="87" t="str">
        <f t="shared" si="2"/>
        <v>X1185.5416</v>
      </c>
      <c r="D14" s="87">
        <f>VLOOKUP(C14,[1]大中修明细表!$B$10:$N$544,13,0)</f>
        <v>0.459000000000003</v>
      </c>
      <c r="E14" s="87"/>
      <c r="F14" s="96">
        <v>6</v>
      </c>
      <c r="G14" s="26" t="s">
        <v>12</v>
      </c>
      <c r="H14" s="26" t="s">
        <v>157</v>
      </c>
      <c r="I14" s="26">
        <v>430181</v>
      </c>
      <c r="J14" s="26" t="s">
        <v>170</v>
      </c>
      <c r="K14" s="26">
        <v>149.541</v>
      </c>
      <c r="L14" s="26">
        <v>150</v>
      </c>
      <c r="M14" s="26" t="s">
        <v>171</v>
      </c>
      <c r="N14" s="26">
        <v>5.541</v>
      </c>
      <c r="O14" s="26">
        <v>6</v>
      </c>
      <c r="P14" s="26">
        <f t="shared" si="3"/>
        <v>0.459000000000003</v>
      </c>
      <c r="Q14" s="26">
        <f t="shared" si="4"/>
        <v>0.459000000000003</v>
      </c>
      <c r="R14" s="26" t="s">
        <v>172</v>
      </c>
      <c r="S14" s="26">
        <v>6.5</v>
      </c>
      <c r="T14" s="26">
        <v>8</v>
      </c>
      <c r="U14" s="26">
        <v>9</v>
      </c>
      <c r="V14" s="26" t="s">
        <v>140</v>
      </c>
      <c r="W14" s="26" t="s">
        <v>141</v>
      </c>
      <c r="X14" s="26" t="s">
        <v>142</v>
      </c>
      <c r="Y14" s="26">
        <v>8</v>
      </c>
      <c r="Z14" s="99"/>
      <c r="AA14" s="26" t="s">
        <v>143</v>
      </c>
      <c r="AB14" s="26" t="s">
        <v>144</v>
      </c>
      <c r="AC14" s="26">
        <v>30</v>
      </c>
      <c r="AD14" s="26" t="s">
        <v>145</v>
      </c>
      <c r="AE14" s="26">
        <v>9</v>
      </c>
      <c r="AF14" s="99"/>
      <c r="AG14" s="92">
        <v>220</v>
      </c>
      <c r="AH14" s="92">
        <f t="shared" si="5"/>
        <v>81</v>
      </c>
      <c r="AI14" s="92">
        <f t="shared" si="6"/>
        <v>81</v>
      </c>
      <c r="AJ14" s="26">
        <f t="shared" si="7"/>
        <v>81</v>
      </c>
      <c r="AK14" s="92">
        <v>2007</v>
      </c>
      <c r="AL14" s="26">
        <f>IF(AND(AK14&lt;&gt;"",AM14&lt;&gt;""),"确认折扣年度",IF($V14="大修",IF(AND($V14="大修",AK14="",AM14=""),1,IF(AK14&lt;&gt;"",LOOKUP(AK14,{1900,2016,2017,2018,2019,2020,2021,2022,2023,2024,2025},{1,0.9,0.8,0.7,0.6,0.5,0.4,0.3,0.2,0.1,0}),IF(AM14&lt;&gt;"",LOOKUP(AM14,{1900,2021,2022,2023,2024,2025},{1,0.8,0.6,0.4,0.2,0})))),""))</f>
        <v>1</v>
      </c>
      <c r="AM14" s="92"/>
      <c r="AN14" s="26" t="str">
        <f>IF(AND(AK14&lt;&gt;"",AM14&lt;&gt;""),"确认折扣年度",IF($V14="中修",IF(AND($V14="中修",AK14="",AM14=""),1,IF(AK14&lt;&gt;"",LOOKUP(AK14,{1900,2021,2022,2023,2024,2025},{1,0.8,0.6,0.4,0.2,0}),IF(AM14&lt;&gt;"",LOOKUP(AM14,{1900,2021,2022,2023,2024,2025},{1,0.8,0.6,0.4,0.2,0})))),""))</f>
        <v/>
      </c>
      <c r="AO14" s="26" t="s">
        <v>146</v>
      </c>
      <c r="AP14" s="26" t="s">
        <v>146</v>
      </c>
      <c r="AQ14" s="26" t="s">
        <v>173</v>
      </c>
      <c r="AR14" s="26"/>
      <c r="AS14" s="101" t="s">
        <v>174</v>
      </c>
      <c r="AT14" s="101"/>
      <c r="AU14" s="26" t="s">
        <v>175</v>
      </c>
      <c r="AV14" s="26" t="s">
        <v>176</v>
      </c>
      <c r="AW14" s="101"/>
      <c r="AX14" s="110" t="s">
        <v>178</v>
      </c>
      <c r="AY14" s="110"/>
      <c r="AZ14" s="109"/>
      <c r="BA14" s="26">
        <v>220</v>
      </c>
      <c r="BB14" s="26">
        <v>70.69</v>
      </c>
      <c r="BC14" s="26">
        <v>70.69</v>
      </c>
      <c r="BD14" s="26">
        <v>0</v>
      </c>
      <c r="BE14" s="26" t="s">
        <v>150</v>
      </c>
      <c r="BF14" s="26" t="s">
        <v>150</v>
      </c>
      <c r="BG14" s="26"/>
      <c r="BH14" s="26">
        <v>2007</v>
      </c>
      <c r="BI14" s="26" t="s">
        <v>150</v>
      </c>
      <c r="BJ14" s="26" t="s">
        <v>150</v>
      </c>
      <c r="BK14" s="26" t="s">
        <v>150</v>
      </c>
      <c r="BL14" s="26" t="s">
        <v>150</v>
      </c>
      <c r="BM14" s="26"/>
      <c r="BN14" s="26"/>
      <c r="BO14" s="26"/>
      <c r="BP14" s="26"/>
      <c r="BQ14" s="26" t="s">
        <v>171</v>
      </c>
      <c r="BR14" s="26">
        <v>5.541</v>
      </c>
      <c r="BS14" s="26">
        <v>6</v>
      </c>
      <c r="BT14" s="26">
        <f t="shared" si="8"/>
        <v>0.459000000000003</v>
      </c>
      <c r="BU14" s="26">
        <v>0</v>
      </c>
      <c r="BV14" s="26">
        <v>0.459000000000003</v>
      </c>
      <c r="BW14" s="26">
        <v>0</v>
      </c>
      <c r="BX14" s="26">
        <v>0</v>
      </c>
      <c r="BY14" s="26">
        <v>0</v>
      </c>
      <c r="BZ14" s="26"/>
      <c r="CA14" s="117"/>
      <c r="CB14" s="26" t="s">
        <v>166</v>
      </c>
      <c r="CC14" s="26">
        <v>0</v>
      </c>
      <c r="CD14" s="26">
        <v>0.459000000000003</v>
      </c>
      <c r="CE14" s="26">
        <v>0</v>
      </c>
      <c r="CF14" s="92">
        <f t="shared" si="9"/>
        <v>0.459000000000003</v>
      </c>
      <c r="CG14" s="84">
        <f t="shared" si="10"/>
        <v>0</v>
      </c>
      <c r="CH14" s="124">
        <v>1</v>
      </c>
      <c r="CI14" s="84">
        <v>1</v>
      </c>
      <c r="CJ14" s="84"/>
      <c r="CK14" s="84">
        <v>19</v>
      </c>
      <c r="CL14" s="84"/>
      <c r="CM14" s="84"/>
      <c r="CN14" s="84"/>
      <c r="CO14" s="84"/>
      <c r="CP14" s="84"/>
      <c r="CQ14" s="84"/>
      <c r="CR14" s="84"/>
      <c r="CT14" s="84"/>
      <c r="CU14" s="84"/>
      <c r="CV14" s="84"/>
      <c r="CW14" s="84" t="str">
        <f t="shared" si="11"/>
        <v>S202149.541150</v>
      </c>
      <c r="CX14" s="84" t="s">
        <v>140</v>
      </c>
      <c r="CZ14" s="26" t="s">
        <v>177</v>
      </c>
      <c r="DA14" s="92">
        <v>0.459000000000003</v>
      </c>
      <c r="DB14" s="92"/>
      <c r="DC14" s="92"/>
      <c r="DD14" s="92"/>
      <c r="DE14" s="26"/>
      <c r="DF14" s="26"/>
      <c r="DG14" s="26"/>
      <c r="DH14" s="26"/>
      <c r="DI14" s="26"/>
      <c r="DJ14" s="26">
        <v>1996</v>
      </c>
      <c r="DK14" s="26">
        <v>2007</v>
      </c>
      <c r="DL14" s="26" t="s">
        <v>172</v>
      </c>
      <c r="DM14" s="26">
        <v>8</v>
      </c>
      <c r="DN14" s="26">
        <v>8</v>
      </c>
      <c r="DO14" s="26">
        <v>9</v>
      </c>
      <c r="DP14" s="26" t="b">
        <v>0</v>
      </c>
      <c r="DQ14" s="26">
        <v>1</v>
      </c>
      <c r="DR14" s="26" t="s">
        <v>149</v>
      </c>
      <c r="DS14" s="26" t="s">
        <v>156</v>
      </c>
      <c r="DT14" s="26" t="s">
        <v>150</v>
      </c>
      <c r="DU14" s="26" t="s">
        <v>150</v>
      </c>
      <c r="DV14" s="26" t="s">
        <v>150</v>
      </c>
      <c r="DW14" s="26"/>
      <c r="DX14" s="26"/>
      <c r="DY14" s="26"/>
      <c r="DZ14" s="26">
        <f t="shared" si="12"/>
        <v>0.459</v>
      </c>
      <c r="EA14" s="26">
        <v>0.459000000000003</v>
      </c>
      <c r="EB14" s="26">
        <v>-2.99760216648792e-15</v>
      </c>
      <c r="EC14" s="26">
        <v>0.459</v>
      </c>
      <c r="ED14" s="26">
        <v>0</v>
      </c>
      <c r="EE14" s="26">
        <v>0</v>
      </c>
      <c r="EF14" s="26">
        <v>0</v>
      </c>
      <c r="EG14" s="26">
        <v>0</v>
      </c>
      <c r="EH14" s="26">
        <v>0</v>
      </c>
      <c r="EI14" s="146">
        <f t="shared" si="13"/>
        <v>3.1641356201817e-15</v>
      </c>
      <c r="EJ14" s="84">
        <f t="shared" si="14"/>
        <v>0.459000000000003</v>
      </c>
      <c r="EK14" s="84">
        <f t="shared" si="15"/>
        <v>3.1641356201817e-15</v>
      </c>
      <c r="EL14" s="84">
        <f t="shared" si="16"/>
        <v>0</v>
      </c>
      <c r="EN14" s="84">
        <f t="shared" si="17"/>
        <v>0</v>
      </c>
    </row>
    <row r="15" ht="30" customHeight="1" spans="1:142">
      <c r="A15" s="87" t="str">
        <f t="shared" si="1"/>
        <v/>
      </c>
      <c r="B15" s="87">
        <f>VLOOKUP(A15,[1]大中修明细表!$A$10:$N$544,14,0)</f>
        <v>22.9650000000001</v>
      </c>
      <c r="C15" s="87" t="str">
        <f t="shared" si="2"/>
        <v/>
      </c>
      <c r="D15" s="87">
        <f>VLOOKUP(C15,[1]大中修明细表!$B$10:$N$544,13,0)</f>
        <v>22.9650000000001</v>
      </c>
      <c r="E15" s="37"/>
      <c r="F15" s="16" t="s">
        <v>179</v>
      </c>
      <c r="G15" s="16" t="s">
        <v>180</v>
      </c>
      <c r="H15" s="26"/>
      <c r="I15" s="26"/>
      <c r="J15" s="26"/>
      <c r="K15" s="26"/>
      <c r="L15" s="26"/>
      <c r="M15" s="26"/>
      <c r="N15" s="26"/>
      <c r="O15" s="26"/>
      <c r="P15" s="16">
        <f>SUBTOTAL(9,P16:P26)</f>
        <v>17.6790000000002</v>
      </c>
      <c r="Q15" s="16">
        <f>SUBTOTAL(9,Q16:Q26)</f>
        <v>17.6790000000002</v>
      </c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98"/>
      <c r="AG15" s="104"/>
      <c r="AH15" s="16">
        <f>SUBTOTAL(9,AH16:AH26)</f>
        <v>1692</v>
      </c>
      <c r="AI15" s="16">
        <f>SUBTOTAL(9,AI16:AI26)</f>
        <v>1692</v>
      </c>
      <c r="AJ15" s="16">
        <f>SUBTOTAL(9,AJ16:AJ26)</f>
        <v>1692</v>
      </c>
      <c r="AK15" s="92"/>
      <c r="AL15" s="26" t="str">
        <f>IF(AND(AK15&lt;&gt;"",AM15&lt;&gt;""),"确认折扣年度",IF($V15="大修",IF(AND($V15="大修",AK15="",AM15=""),1,IF(AK15&lt;&gt;"",LOOKUP(AK15,{1900,2016,2017,2018,2019,2020,2021,2022,2023,2024,2025},{1,0.9,0.8,0.7,0.6,0.5,0.4,0.3,0.2,0.1,0}),IF(AM15&lt;&gt;"",LOOKUP(AM15,{1900,2021,2022,2023,2024,2025},{1,0.8,0.6,0.4,0.2,0})))),""))</f>
        <v/>
      </c>
      <c r="AM15" s="92"/>
      <c r="AN15" s="26" t="str">
        <f>IF(AND(AK15&lt;&gt;"",AM15&lt;&gt;""),"确认折扣年度",IF($V15="中修",IF(AND($V15="中修",AK15="",AM15=""),1,IF(AK15&lt;&gt;"",LOOKUP(AK15,{1900,2021,2022,2023,2024,2025},{1,0.8,0.6,0.4,0.2,0}),IF(AM15&lt;&gt;"",LOOKUP(AM15,{1900,2021,2022,2023,2024,2025},{1,0.8,0.6,0.4,0.2,0})))),""))</f>
        <v/>
      </c>
      <c r="AO15" s="26"/>
      <c r="AP15" s="26"/>
      <c r="AQ15" s="26"/>
      <c r="AR15" s="26"/>
      <c r="AS15" s="26"/>
      <c r="AT15" s="26"/>
      <c r="AU15" s="26"/>
      <c r="AV15" s="26"/>
      <c r="AW15" s="26"/>
      <c r="AX15" s="110"/>
      <c r="AY15" s="110"/>
      <c r="AZ15" s="111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117"/>
      <c r="CB15" s="26"/>
      <c r="CC15" s="26"/>
      <c r="CD15" s="26"/>
      <c r="CE15" s="26"/>
      <c r="CF15" s="84"/>
      <c r="CH15" s="124"/>
      <c r="CJ15" s="84"/>
      <c r="CL15" s="84"/>
      <c r="CM15" s="84"/>
      <c r="CN15" s="84"/>
      <c r="CO15" s="84"/>
      <c r="CP15" s="84"/>
      <c r="CQ15" s="84"/>
      <c r="CR15" s="84"/>
      <c r="CT15" s="84"/>
      <c r="CU15" s="84"/>
      <c r="CV15" s="84"/>
      <c r="CZ15" s="26"/>
      <c r="DA15" s="16">
        <f>SUBTOTAL(9,DA16:DA26)</f>
        <v>12.2940000000002</v>
      </c>
      <c r="DB15" s="16"/>
      <c r="DC15" s="16"/>
      <c r="DD15" s="1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 t="b">
        <v>1</v>
      </c>
      <c r="DQ15" s="26">
        <v>0</v>
      </c>
      <c r="DR15" s="26"/>
      <c r="DS15" s="139"/>
      <c r="DT15" s="26"/>
      <c r="DU15" s="26"/>
      <c r="DV15" s="26"/>
      <c r="DW15" s="26"/>
      <c r="DX15" s="26"/>
      <c r="DY15" s="26"/>
      <c r="DZ15" s="26">
        <f t="shared" si="12"/>
        <v>0</v>
      </c>
      <c r="EA15" s="26">
        <v>1</v>
      </c>
      <c r="EB15" s="26">
        <v>0</v>
      </c>
      <c r="EC15" s="26"/>
      <c r="ED15" s="26"/>
      <c r="EE15" s="26"/>
      <c r="EF15" s="26"/>
      <c r="EG15" s="26"/>
      <c r="EH15" s="26"/>
      <c r="EI15" s="146"/>
      <c r="EL15" s="84">
        <f t="shared" si="16"/>
        <v>0</v>
      </c>
    </row>
    <row r="16" ht="30" customHeight="1" spans="1:144">
      <c r="A16" s="87" t="str">
        <f t="shared" ref="A16:A47" si="18">J16&amp;K16&amp;L16</f>
        <v>G1061701.2621705.354</v>
      </c>
      <c r="B16" s="87">
        <f>VLOOKUP(A16,[1]大中修明细表!$A$10:$N$544,14,0)</f>
        <v>4.0920000000001</v>
      </c>
      <c r="C16" s="87" t="str">
        <f t="shared" ref="C16:C47" si="19">M16&amp;N16&amp;O16</f>
        <v>G1061722.4311726.523</v>
      </c>
      <c r="D16" s="87">
        <f>VLOOKUP(C16,[1]大中修明细表!$B$10:$N$544,13,0)</f>
        <v>4.0920000000001</v>
      </c>
      <c r="E16" s="87"/>
      <c r="F16" s="96">
        <v>7</v>
      </c>
      <c r="G16" s="26" t="s">
        <v>12</v>
      </c>
      <c r="H16" s="26" t="s">
        <v>157</v>
      </c>
      <c r="I16" s="26">
        <v>430181</v>
      </c>
      <c r="J16" s="26" t="s">
        <v>181</v>
      </c>
      <c r="K16" s="26">
        <v>1701.262</v>
      </c>
      <c r="L16" s="26">
        <v>1705.354</v>
      </c>
      <c r="M16" s="26" t="s">
        <v>181</v>
      </c>
      <c r="N16" s="26">
        <v>1722.431</v>
      </c>
      <c r="O16" s="26">
        <v>1726.523</v>
      </c>
      <c r="P16" s="26">
        <f t="shared" ref="P16:P26" si="20">L16-K16</f>
        <v>4.0920000000001</v>
      </c>
      <c r="Q16" s="26">
        <f t="shared" ref="Q16:Q21" si="21">L16-K16</f>
        <v>4.0920000000001</v>
      </c>
      <c r="R16" s="26" t="s">
        <v>139</v>
      </c>
      <c r="S16" s="26">
        <v>10.5</v>
      </c>
      <c r="T16" s="26">
        <v>10.5</v>
      </c>
      <c r="U16" s="26">
        <v>12</v>
      </c>
      <c r="V16" s="26" t="s">
        <v>182</v>
      </c>
      <c r="W16" s="26" t="s">
        <v>160</v>
      </c>
      <c r="X16" s="26" t="s">
        <v>183</v>
      </c>
      <c r="Y16" s="26">
        <f t="shared" ref="Y16:Y26" si="22">IF(V16="中修",MIN(24,MIN(S16,U16)),IF(V16="大修",MIN(24,MIN(S16,U16)),""))</f>
        <v>10.5</v>
      </c>
      <c r="Z16" s="26"/>
      <c r="AA16" s="26" t="s">
        <v>184</v>
      </c>
      <c r="AB16" s="26"/>
      <c r="AC16" s="26"/>
      <c r="AD16" s="26" t="s">
        <v>145</v>
      </c>
      <c r="AE16" s="26">
        <v>4</v>
      </c>
      <c r="AF16" s="99"/>
      <c r="AG16" s="92">
        <v>70</v>
      </c>
      <c r="AH16" s="92">
        <f t="shared" ref="AH16:AH26" si="23">ROUND(P16*1000*Y16*AG16/10000,0)</f>
        <v>301</v>
      </c>
      <c r="AI16" s="92">
        <f t="shared" ref="AI16:AI26" si="24">ROUND(Q16*1000*Y16*AG16/10000,0)</f>
        <v>301</v>
      </c>
      <c r="AJ16" s="26">
        <f t="shared" ref="AJ16:AJ26" si="25">IF(AL16&lt;&gt;"",ROUND(AI16*AL16,0),IF(AN16&lt;&gt;"",ROUND(AI16*AN16,0),"缺折扣系数"))</f>
        <v>301</v>
      </c>
      <c r="AK16" s="92">
        <v>2016</v>
      </c>
      <c r="AL16" s="26" t="str">
        <f>IF(AND(AK16&lt;&gt;"",AM16&lt;&gt;""),"确认折扣年度",IF($V16="大修",IF(AND($V16="大修",AK16="",AM16=""),1,IF(AK16&lt;&gt;"",LOOKUP(AK16,{1900,2016,2017,2018,2019,2020,2021,2022,2023,2024,2025},{1,0.9,0.8,0.7,0.6,0.5,0.4,0.3,0.2,0.1,0}),IF(AM16&lt;&gt;"",LOOKUP(AM16,{1900,2021,2022,2023,2024,2025},{1,0.8,0.6,0.4,0.2,0})))),""))</f>
        <v/>
      </c>
      <c r="AM16" s="92"/>
      <c r="AN16" s="26">
        <f>IF(AND(AK16&lt;&gt;"",AM16&lt;&gt;""),"确认折扣年度",IF($V16="中修",IF(AND($V16="中修",AK16="",AM16=""),1,IF(AK16&lt;&gt;"",LOOKUP(AK16,{1900,2021,2022,2023,2024,2025},{1,0.8,0.6,0.4,0.2,0}),IF(AM16&lt;&gt;"",LOOKUP(AM16,{1900,2021,2022,2023,2024,2025},{1,0.8,0.6,0.4,0.2,0})))),""))</f>
        <v>1</v>
      </c>
      <c r="AO16" s="26" t="s">
        <v>146</v>
      </c>
      <c r="AP16" s="26" t="s">
        <v>146</v>
      </c>
      <c r="AQ16" s="26" t="s">
        <v>147</v>
      </c>
      <c r="AR16" s="26" t="s">
        <v>185</v>
      </c>
      <c r="AS16" s="26"/>
      <c r="AT16" s="26"/>
      <c r="AU16" s="26" t="s">
        <v>146</v>
      </c>
      <c r="AV16" s="26" t="s">
        <v>147</v>
      </c>
      <c r="AW16" s="26"/>
      <c r="AX16" s="110" t="s">
        <v>186</v>
      </c>
      <c r="AY16" s="110" t="s">
        <v>187</v>
      </c>
      <c r="AZ16" s="109"/>
      <c r="BA16" s="26">
        <v>85</v>
      </c>
      <c r="BB16" s="26">
        <v>365.21</v>
      </c>
      <c r="BC16" s="26">
        <v>365.21</v>
      </c>
      <c r="BD16" s="26">
        <v>0</v>
      </c>
      <c r="BE16" s="26" t="s">
        <v>149</v>
      </c>
      <c r="BF16" s="26" t="s">
        <v>150</v>
      </c>
      <c r="BG16" s="26" t="s">
        <v>188</v>
      </c>
      <c r="BH16" s="26">
        <v>2022</v>
      </c>
      <c r="BI16" s="26" t="s">
        <v>150</v>
      </c>
      <c r="BJ16" s="26" t="s">
        <v>189</v>
      </c>
      <c r="BK16" s="26" t="s">
        <v>150</v>
      </c>
      <c r="BL16" s="26" t="s">
        <v>150</v>
      </c>
      <c r="BM16" s="26"/>
      <c r="BN16" s="26"/>
      <c r="BO16" s="26"/>
      <c r="BP16" s="26"/>
      <c r="BQ16" s="26" t="s">
        <v>181</v>
      </c>
      <c r="BR16" s="26">
        <v>1722.431</v>
      </c>
      <c r="BS16" s="26">
        <v>1726.523</v>
      </c>
      <c r="BT16" s="26">
        <f t="shared" ref="BT16:BT26" si="26">SUM(BU16:BZ16)</f>
        <v>4.0920000000001</v>
      </c>
      <c r="BU16" s="26"/>
      <c r="BV16" s="26"/>
      <c r="BW16" s="26">
        <f t="shared" ref="BW16:BW21" si="27">CE16+CF16</f>
        <v>4.0920000000001</v>
      </c>
      <c r="BX16" s="26">
        <v>0</v>
      </c>
      <c r="BY16" s="26">
        <v>0</v>
      </c>
      <c r="BZ16" s="26"/>
      <c r="CA16" s="117"/>
      <c r="CB16" s="26" t="s">
        <v>166</v>
      </c>
      <c r="CC16" s="26">
        <v>0</v>
      </c>
      <c r="CD16" s="26">
        <v>2.0920000000001</v>
      </c>
      <c r="CE16" s="26">
        <v>2</v>
      </c>
      <c r="CF16" s="92">
        <f t="shared" ref="CF16:CF21" si="28">CC16+CD16</f>
        <v>2.0920000000001</v>
      </c>
      <c r="CG16" s="84">
        <f t="shared" ref="CG16:CG21" si="29">Q16-BU16-BV16-BW16-BX16-BY16-BZ16</f>
        <v>0</v>
      </c>
      <c r="CH16" s="124">
        <v>1</v>
      </c>
      <c r="CI16" s="84">
        <v>2</v>
      </c>
      <c r="CJ16" s="84"/>
      <c r="CK16" s="84">
        <v>11</v>
      </c>
      <c r="CL16" s="84"/>
      <c r="CM16" s="84"/>
      <c r="CN16" s="84"/>
      <c r="CO16" s="84"/>
      <c r="CP16" s="84"/>
      <c r="CQ16" s="84"/>
      <c r="CR16" s="84"/>
      <c r="CT16" s="84"/>
      <c r="CU16" s="84"/>
      <c r="CV16" s="84"/>
      <c r="CW16" s="84" t="str">
        <f t="shared" ref="CW16:CW21" si="30">J16&amp;K16&amp;L16</f>
        <v>G1061701.2621705.354</v>
      </c>
      <c r="CX16" s="84" t="s">
        <v>182</v>
      </c>
      <c r="CZ16" s="26" t="s">
        <v>190</v>
      </c>
      <c r="DA16" s="92">
        <v>4.0920000000001</v>
      </c>
      <c r="DB16" s="92"/>
      <c r="DC16" s="92"/>
      <c r="DD16" s="92"/>
      <c r="DE16" s="26"/>
      <c r="DF16" s="26"/>
      <c r="DG16" s="26"/>
      <c r="DH16" s="26"/>
      <c r="DI16" s="26"/>
      <c r="DJ16" s="26">
        <v>2016</v>
      </c>
      <c r="DK16" s="26">
        <v>2022</v>
      </c>
      <c r="DL16" s="26" t="s">
        <v>139</v>
      </c>
      <c r="DM16" s="26">
        <v>10.5</v>
      </c>
      <c r="DN16" s="26">
        <v>10.5</v>
      </c>
      <c r="DO16" s="26">
        <v>12</v>
      </c>
      <c r="DP16" s="26" t="b">
        <v>1</v>
      </c>
      <c r="DQ16" s="26">
        <v>1</v>
      </c>
      <c r="DR16" s="26" t="s">
        <v>149</v>
      </c>
      <c r="DS16" s="26" t="s">
        <v>167</v>
      </c>
      <c r="DT16" s="26" t="s">
        <v>150</v>
      </c>
      <c r="DU16" s="26" t="s">
        <v>150</v>
      </c>
      <c r="DV16" s="26" t="s">
        <v>150</v>
      </c>
      <c r="DW16" s="26"/>
      <c r="DX16" s="26"/>
      <c r="DY16" s="26"/>
      <c r="DZ16" s="26">
        <f t="shared" ref="DZ16:DZ25" si="31">SUM(EC16:EH16)</f>
        <v>4.092</v>
      </c>
      <c r="EA16" s="26">
        <v>4.0920000000001</v>
      </c>
      <c r="EB16" s="26">
        <v>-9.9475983006414e-14</v>
      </c>
      <c r="EC16" s="26">
        <v>0</v>
      </c>
      <c r="ED16" s="26">
        <v>0</v>
      </c>
      <c r="EE16" s="26">
        <v>4.092</v>
      </c>
      <c r="EF16" s="26">
        <v>0</v>
      </c>
      <c r="EG16" s="26">
        <v>0</v>
      </c>
      <c r="EH16" s="26">
        <v>0</v>
      </c>
      <c r="EI16" s="146">
        <f t="shared" ref="EI16:EI26" si="32">P16-DZ16</f>
        <v>9.85878045867139e-14</v>
      </c>
      <c r="EJ16" s="84">
        <f t="shared" ref="EJ16:EJ26" si="33">L16-K16</f>
        <v>4.0920000000001</v>
      </c>
      <c r="EK16" s="84">
        <f t="shared" ref="EK16:EK26" si="34">EJ16-DZ16</f>
        <v>9.85878045867139e-14</v>
      </c>
      <c r="EL16" s="84">
        <f t="shared" ref="EL16:EL47" si="35">EE16-BW16</f>
        <v>-1.00364161426114e-13</v>
      </c>
      <c r="EN16" s="84">
        <f t="shared" ref="EN16:EN26" si="36">EF16+EG16</f>
        <v>0</v>
      </c>
    </row>
    <row r="17" ht="30" customHeight="1" spans="1:144">
      <c r="A17" s="87" t="str">
        <f t="shared" si="18"/>
        <v>G1061705.3541705.365</v>
      </c>
      <c r="B17" s="87">
        <f>VLOOKUP(A17,[1]大中修明细表!$A$10:$N$544,14,0)</f>
        <v>0.0109999999999673</v>
      </c>
      <c r="C17" s="87" t="str">
        <f t="shared" si="19"/>
        <v>G1061726.5231726.534</v>
      </c>
      <c r="D17" s="87">
        <f>VLOOKUP(C17,[1]大中修明细表!$B$10:$N$544,13,0)</f>
        <v>0.0109999999999673</v>
      </c>
      <c r="E17" s="87"/>
      <c r="F17" s="96">
        <v>8</v>
      </c>
      <c r="G17" s="26" t="s">
        <v>12</v>
      </c>
      <c r="H17" s="26" t="s">
        <v>157</v>
      </c>
      <c r="I17" s="26">
        <v>430181</v>
      </c>
      <c r="J17" s="26" t="s">
        <v>181</v>
      </c>
      <c r="K17" s="26">
        <v>1705.354</v>
      </c>
      <c r="L17" s="26">
        <v>1705.365</v>
      </c>
      <c r="M17" s="26" t="s">
        <v>181</v>
      </c>
      <c r="N17" s="26">
        <v>1726.523</v>
      </c>
      <c r="O17" s="26">
        <v>1726.534</v>
      </c>
      <c r="P17" s="26">
        <f t="shared" si="20"/>
        <v>0.0109999999999673</v>
      </c>
      <c r="Q17" s="26">
        <f t="shared" si="21"/>
        <v>0.0109999999999673</v>
      </c>
      <c r="R17" s="26" t="s">
        <v>139</v>
      </c>
      <c r="S17" s="26">
        <v>14</v>
      </c>
      <c r="T17" s="26">
        <v>14</v>
      </c>
      <c r="U17" s="26">
        <v>15</v>
      </c>
      <c r="V17" s="26" t="s">
        <v>182</v>
      </c>
      <c r="W17" s="26" t="s">
        <v>160</v>
      </c>
      <c r="X17" s="26" t="s">
        <v>183</v>
      </c>
      <c r="Y17" s="26">
        <f t="shared" si="22"/>
        <v>14</v>
      </c>
      <c r="Z17" s="26"/>
      <c r="AA17" s="26" t="s">
        <v>184</v>
      </c>
      <c r="AB17" s="26"/>
      <c r="AC17" s="26"/>
      <c r="AD17" s="26" t="s">
        <v>145</v>
      </c>
      <c r="AE17" s="26">
        <v>4</v>
      </c>
      <c r="AF17" s="99"/>
      <c r="AG17" s="92">
        <v>70</v>
      </c>
      <c r="AH17" s="92">
        <f t="shared" si="23"/>
        <v>1</v>
      </c>
      <c r="AI17" s="92">
        <f t="shared" si="24"/>
        <v>1</v>
      </c>
      <c r="AJ17" s="26">
        <f t="shared" si="25"/>
        <v>1</v>
      </c>
      <c r="AK17" s="92">
        <v>2016</v>
      </c>
      <c r="AL17" s="26" t="str">
        <f>IF(AND(AK17&lt;&gt;"",AM17&lt;&gt;""),"确认折扣年度",IF($V17="大修",IF(AND($V17="大修",AK17="",AM17=""),1,IF(AK17&lt;&gt;"",LOOKUP(AK17,{1900,2016,2017,2018,2019,2020,2021,2022,2023,2024,2025},{1,0.9,0.8,0.7,0.6,0.5,0.4,0.3,0.2,0.1,0}),IF(AM17&lt;&gt;"",LOOKUP(AM17,{1900,2021,2022,2023,2024,2025},{1,0.8,0.6,0.4,0.2,0})))),""))</f>
        <v/>
      </c>
      <c r="AM17" s="92"/>
      <c r="AN17" s="26">
        <f>IF(AND(AK17&lt;&gt;"",AM17&lt;&gt;""),"确认折扣年度",IF($V17="中修",IF(AND($V17="中修",AK17="",AM17=""),1,IF(AK17&lt;&gt;"",LOOKUP(AK17,{1900,2021,2022,2023,2024,2025},{1,0.8,0.6,0.4,0.2,0}),IF(AM17&lt;&gt;"",LOOKUP(AM17,{1900,2021,2022,2023,2024,2025},{1,0.8,0.6,0.4,0.2,0})))),""))</f>
        <v>1</v>
      </c>
      <c r="AO17" s="26" t="s">
        <v>146</v>
      </c>
      <c r="AP17" s="26" t="s">
        <v>146</v>
      </c>
      <c r="AQ17" s="26" t="s">
        <v>147</v>
      </c>
      <c r="AR17" s="26" t="s">
        <v>185</v>
      </c>
      <c r="AS17" s="26"/>
      <c r="AT17" s="26"/>
      <c r="AU17" s="26" t="s">
        <v>146</v>
      </c>
      <c r="AV17" s="26" t="s">
        <v>147</v>
      </c>
      <c r="AW17" s="26"/>
      <c r="AX17" s="110"/>
      <c r="AY17" s="110" t="s">
        <v>187</v>
      </c>
      <c r="AZ17" s="111"/>
      <c r="BA17" s="26">
        <v>85</v>
      </c>
      <c r="BB17" s="26">
        <v>1.31</v>
      </c>
      <c r="BC17" s="26">
        <v>1.31</v>
      </c>
      <c r="BD17" s="26">
        <v>0</v>
      </c>
      <c r="BE17" s="26" t="s">
        <v>149</v>
      </c>
      <c r="BF17" s="26" t="s">
        <v>150</v>
      </c>
      <c r="BG17" s="26" t="s">
        <v>188</v>
      </c>
      <c r="BH17" s="26">
        <v>1972</v>
      </c>
      <c r="BI17" s="26" t="s">
        <v>150</v>
      </c>
      <c r="BJ17" s="26" t="s">
        <v>191</v>
      </c>
      <c r="BK17" s="26" t="s">
        <v>150</v>
      </c>
      <c r="BL17" s="26" t="s">
        <v>150</v>
      </c>
      <c r="BM17" s="26"/>
      <c r="BN17" s="26"/>
      <c r="BO17" s="26"/>
      <c r="BP17" s="26"/>
      <c r="BQ17" s="26" t="s">
        <v>181</v>
      </c>
      <c r="BR17" s="26">
        <v>1726.523</v>
      </c>
      <c r="BS17" s="26">
        <v>1726.534</v>
      </c>
      <c r="BT17" s="26">
        <f t="shared" si="26"/>
        <v>0.0109999999999673</v>
      </c>
      <c r="BU17" s="26"/>
      <c r="BV17" s="26"/>
      <c r="BW17" s="26">
        <f t="shared" si="27"/>
        <v>0.0109999999999673</v>
      </c>
      <c r="BX17" s="26">
        <v>0</v>
      </c>
      <c r="BY17" s="26">
        <v>0</v>
      </c>
      <c r="BZ17" s="26"/>
      <c r="CA17" s="117"/>
      <c r="CB17" s="26" t="s">
        <v>166</v>
      </c>
      <c r="CC17" s="26">
        <v>0</v>
      </c>
      <c r="CD17" s="26">
        <v>0.0109999999999673</v>
      </c>
      <c r="CE17" s="26">
        <v>0</v>
      </c>
      <c r="CF17" s="92">
        <f t="shared" si="28"/>
        <v>0.0109999999999673</v>
      </c>
      <c r="CG17" s="84">
        <f t="shared" si="29"/>
        <v>-4.16333634234434e-17</v>
      </c>
      <c r="CH17" s="124">
        <v>1</v>
      </c>
      <c r="CI17" s="84">
        <v>2</v>
      </c>
      <c r="CJ17" s="84"/>
      <c r="CK17" s="84">
        <v>12</v>
      </c>
      <c r="CL17" s="84"/>
      <c r="CM17" s="84"/>
      <c r="CN17" s="84"/>
      <c r="CO17" s="84"/>
      <c r="CP17" s="84"/>
      <c r="CQ17" s="84"/>
      <c r="CR17" s="84"/>
      <c r="CT17" s="84"/>
      <c r="CU17" s="84"/>
      <c r="CV17" s="84"/>
      <c r="CW17" s="84" t="str">
        <f t="shared" si="30"/>
        <v>G1061705.3541705.365</v>
      </c>
      <c r="CX17" s="84" t="s">
        <v>182</v>
      </c>
      <c r="CZ17" s="26" t="s">
        <v>190</v>
      </c>
      <c r="DA17" s="92">
        <v>0.0109999999999673</v>
      </c>
      <c r="DB17" s="92"/>
      <c r="DC17" s="92"/>
      <c r="DD17" s="92"/>
      <c r="DE17" s="26"/>
      <c r="DF17" s="26" t="s">
        <v>192</v>
      </c>
      <c r="DG17" s="26"/>
      <c r="DH17" s="26" t="s">
        <v>193</v>
      </c>
      <c r="DI17" s="26"/>
      <c r="DJ17" s="26">
        <v>1972</v>
      </c>
      <c r="DK17" s="26"/>
      <c r="DL17" s="26" t="s">
        <v>139</v>
      </c>
      <c r="DM17" s="26">
        <v>14</v>
      </c>
      <c r="DN17" s="26">
        <v>14</v>
      </c>
      <c r="DO17" s="26">
        <v>15</v>
      </c>
      <c r="DP17" s="26" t="b">
        <v>1</v>
      </c>
      <c r="DQ17" s="26">
        <v>1</v>
      </c>
      <c r="DR17" s="26" t="s">
        <v>149</v>
      </c>
      <c r="DS17" s="26" t="s">
        <v>167</v>
      </c>
      <c r="DT17" s="26" t="s">
        <v>150</v>
      </c>
      <c r="DU17" s="26" t="s">
        <v>150</v>
      </c>
      <c r="DV17" s="26" t="s">
        <v>150</v>
      </c>
      <c r="DW17" s="26"/>
      <c r="DX17" s="26"/>
      <c r="DY17" s="26"/>
      <c r="DZ17" s="26">
        <f t="shared" si="31"/>
        <v>0.011</v>
      </c>
      <c r="EA17" s="26">
        <v>0.0109999999999673</v>
      </c>
      <c r="EB17" s="26">
        <v>3.26995375221628e-14</v>
      </c>
      <c r="EC17" s="26">
        <v>0</v>
      </c>
      <c r="ED17" s="26">
        <v>0</v>
      </c>
      <c r="EE17" s="26">
        <v>0.011</v>
      </c>
      <c r="EF17" s="26">
        <v>0</v>
      </c>
      <c r="EG17" s="26">
        <v>0</v>
      </c>
      <c r="EH17" s="26">
        <v>0</v>
      </c>
      <c r="EI17" s="146">
        <f t="shared" si="32"/>
        <v>-3.27411708855863e-14</v>
      </c>
      <c r="EJ17" s="84">
        <f t="shared" si="33"/>
        <v>0.0109999999999673</v>
      </c>
      <c r="EK17" s="84">
        <f t="shared" si="34"/>
        <v>-3.27411708855863e-14</v>
      </c>
      <c r="EL17" s="84">
        <f t="shared" si="35"/>
        <v>3.26995375221628e-14</v>
      </c>
      <c r="EN17" s="84">
        <f t="shared" si="36"/>
        <v>0</v>
      </c>
    </row>
    <row r="18" ht="30" customHeight="1" spans="1:144">
      <c r="A18" s="87" t="str">
        <f t="shared" si="18"/>
        <v>G2401673.61674.615</v>
      </c>
      <c r="B18" s="87">
        <f>VLOOKUP(A18,[1]大中修明细表!$A$10:$N$544,14,0)</f>
        <v>1.0150000000001</v>
      </c>
      <c r="C18" s="87" t="str">
        <f t="shared" si="19"/>
        <v>G2401673.61674.615</v>
      </c>
      <c r="D18" s="87">
        <f>VLOOKUP(C18,[1]大中修明细表!$B$10:$N$544,13,0)</f>
        <v>1.0150000000001</v>
      </c>
      <c r="E18" s="87"/>
      <c r="F18" s="96">
        <v>9</v>
      </c>
      <c r="G18" s="26" t="s">
        <v>12</v>
      </c>
      <c r="H18" s="26" t="s">
        <v>194</v>
      </c>
      <c r="I18" s="26">
        <v>430112</v>
      </c>
      <c r="J18" s="26" t="s">
        <v>195</v>
      </c>
      <c r="K18" s="26">
        <v>1673.6</v>
      </c>
      <c r="L18" s="26">
        <v>1674.615</v>
      </c>
      <c r="M18" s="26" t="s">
        <v>195</v>
      </c>
      <c r="N18" s="26">
        <v>1673.6</v>
      </c>
      <c r="O18" s="26">
        <v>1674.615</v>
      </c>
      <c r="P18" s="26">
        <f t="shared" si="20"/>
        <v>1.0150000000001</v>
      </c>
      <c r="Q18" s="26">
        <f t="shared" si="21"/>
        <v>1.0150000000001</v>
      </c>
      <c r="R18" s="26" t="s">
        <v>196</v>
      </c>
      <c r="S18" s="26">
        <v>26</v>
      </c>
      <c r="T18" s="26">
        <v>26</v>
      </c>
      <c r="U18" s="26">
        <v>35.5</v>
      </c>
      <c r="V18" s="26" t="s">
        <v>182</v>
      </c>
      <c r="W18" s="26" t="s">
        <v>160</v>
      </c>
      <c r="X18" s="26" t="s">
        <v>183</v>
      </c>
      <c r="Y18" s="26">
        <f t="shared" si="22"/>
        <v>24</v>
      </c>
      <c r="Z18" s="26"/>
      <c r="AA18" s="26" t="s">
        <v>184</v>
      </c>
      <c r="AB18" s="26"/>
      <c r="AC18" s="26"/>
      <c r="AD18" s="26" t="s">
        <v>145</v>
      </c>
      <c r="AE18" s="26">
        <v>4</v>
      </c>
      <c r="AF18" s="99"/>
      <c r="AG18" s="92">
        <v>70</v>
      </c>
      <c r="AH18" s="92">
        <f t="shared" si="23"/>
        <v>171</v>
      </c>
      <c r="AI18" s="92">
        <f t="shared" si="24"/>
        <v>171</v>
      </c>
      <c r="AJ18" s="26">
        <f t="shared" si="25"/>
        <v>171</v>
      </c>
      <c r="AK18" s="26">
        <v>2001</v>
      </c>
      <c r="AL18" s="26" t="str">
        <f>IF(AND(AK18&lt;&gt;"",AM18&lt;&gt;""),"确认折扣年度",IF($V18="大修",IF(AND($V18="大修",AK18="",AM18=""),1,IF(AK18&lt;&gt;"",LOOKUP(AK18,{1900,2016,2017,2018,2019,2020,2021,2022,2023,2024,2025},{1,0.9,0.8,0.7,0.6,0.5,0.4,0.3,0.2,0.1,0}),IF(AM18&lt;&gt;"",LOOKUP(AM18,{1900,2021,2022,2023,2024,2025},{1,0.8,0.6,0.4,0.2,0})))),""))</f>
        <v/>
      </c>
      <c r="AM18" s="92"/>
      <c r="AN18" s="26">
        <f>IF(AND(AK18&lt;&gt;"",AM18&lt;&gt;""),"确认折扣年度",IF($V18="中修",IF(AND($V18="中修",AK18="",AM18=""),1,IF(AK18&lt;&gt;"",LOOKUP(AK18,{1900,2021,2022,2023,2024,2025},{1,0.8,0.6,0.4,0.2,0}),IF(AM18&lt;&gt;"",LOOKUP(AM18,{1900,2021,2022,2023,2024,2025},{1,0.8,0.6,0.4,0.2,0})))),""))</f>
        <v>1</v>
      </c>
      <c r="AO18" s="26" t="s">
        <v>146</v>
      </c>
      <c r="AP18" s="26" t="s">
        <v>146</v>
      </c>
      <c r="AQ18" s="26" t="s">
        <v>197</v>
      </c>
      <c r="AR18" s="26" t="s">
        <v>198</v>
      </c>
      <c r="AS18" s="26"/>
      <c r="AT18" s="26"/>
      <c r="AU18" s="26" t="s">
        <v>146</v>
      </c>
      <c r="AV18" s="26" t="s">
        <v>197</v>
      </c>
      <c r="AW18" s="26"/>
      <c r="AX18" s="110"/>
      <c r="AY18" s="112"/>
      <c r="AZ18" s="111"/>
      <c r="BA18" s="26">
        <v>85</v>
      </c>
      <c r="BB18" s="26">
        <v>224.32</v>
      </c>
      <c r="BC18" s="26">
        <v>224.32</v>
      </c>
      <c r="BD18" s="26">
        <v>0</v>
      </c>
      <c r="BE18" s="26" t="s">
        <v>149</v>
      </c>
      <c r="BF18" s="26" t="s">
        <v>150</v>
      </c>
      <c r="BG18" s="26"/>
      <c r="BH18" s="26">
        <v>2001</v>
      </c>
      <c r="BI18" s="26" t="s">
        <v>150</v>
      </c>
      <c r="BJ18" s="26" t="s">
        <v>199</v>
      </c>
      <c r="BK18" s="26" t="s">
        <v>150</v>
      </c>
      <c r="BL18" s="26" t="s">
        <v>150</v>
      </c>
      <c r="BM18" s="26"/>
      <c r="BN18" s="26"/>
      <c r="BO18" s="26"/>
      <c r="BP18" s="26"/>
      <c r="BQ18" s="26" t="s">
        <v>200</v>
      </c>
      <c r="BR18" s="26">
        <v>33.943</v>
      </c>
      <c r="BS18" s="26">
        <v>34.958</v>
      </c>
      <c r="BT18" s="26">
        <f t="shared" si="26"/>
        <v>1.0150000000001</v>
      </c>
      <c r="BU18" s="26"/>
      <c r="BV18" s="26"/>
      <c r="BW18" s="26">
        <f t="shared" si="27"/>
        <v>1.0150000000001</v>
      </c>
      <c r="BX18" s="26">
        <v>0</v>
      </c>
      <c r="BY18" s="26">
        <v>0</v>
      </c>
      <c r="BZ18" s="26"/>
      <c r="CA18" s="117"/>
      <c r="CB18" s="26" t="s">
        <v>166</v>
      </c>
      <c r="CC18" s="26">
        <v>1.0150000000001</v>
      </c>
      <c r="CD18" s="26">
        <v>0</v>
      </c>
      <c r="CE18" s="26">
        <v>0</v>
      </c>
      <c r="CF18" s="92">
        <f t="shared" si="28"/>
        <v>1.0150000000001</v>
      </c>
      <c r="CG18" s="84">
        <f t="shared" si="29"/>
        <v>0</v>
      </c>
      <c r="CH18" s="124">
        <v>1</v>
      </c>
      <c r="CI18" s="84">
        <v>2</v>
      </c>
      <c r="CJ18" s="84"/>
      <c r="CK18" s="84">
        <v>1</v>
      </c>
      <c r="CL18" s="84"/>
      <c r="CM18" s="84"/>
      <c r="CN18" s="84"/>
      <c r="CO18" s="84"/>
      <c r="CP18" s="84"/>
      <c r="CQ18" s="84"/>
      <c r="CR18" s="84"/>
      <c r="CT18" s="84"/>
      <c r="CU18" s="84"/>
      <c r="CV18" s="84"/>
      <c r="CW18" s="84" t="str">
        <f t="shared" si="30"/>
        <v>G2401673.61674.615</v>
      </c>
      <c r="CX18" s="84" t="s">
        <v>182</v>
      </c>
      <c r="CZ18" s="26"/>
      <c r="DA18" s="92">
        <v>1.0150000000001</v>
      </c>
      <c r="DB18" s="92"/>
      <c r="DC18" s="92"/>
      <c r="DD18" s="92"/>
      <c r="DE18" s="26"/>
      <c r="DF18" s="26"/>
      <c r="DG18" s="26"/>
      <c r="DH18" s="26"/>
      <c r="DI18" s="26"/>
      <c r="DJ18" s="26">
        <v>2001</v>
      </c>
      <c r="DK18" s="26"/>
      <c r="DL18" s="26" t="s">
        <v>196</v>
      </c>
      <c r="DM18" s="26">
        <v>26</v>
      </c>
      <c r="DN18" s="26">
        <v>24</v>
      </c>
      <c r="DO18" s="26">
        <v>35.5</v>
      </c>
      <c r="DP18" s="26" t="b">
        <v>0</v>
      </c>
      <c r="DQ18" s="26">
        <v>1</v>
      </c>
      <c r="DR18" s="26" t="s">
        <v>149</v>
      </c>
      <c r="DS18" s="26" t="s">
        <v>167</v>
      </c>
      <c r="DT18" s="26" t="s">
        <v>150</v>
      </c>
      <c r="DU18" s="26" t="s">
        <v>150</v>
      </c>
      <c r="DV18" s="26" t="s">
        <v>150</v>
      </c>
      <c r="DW18" s="26"/>
      <c r="DX18" s="26"/>
      <c r="DY18" s="26"/>
      <c r="DZ18" s="26">
        <f t="shared" si="31"/>
        <v>1.015</v>
      </c>
      <c r="EA18" s="26">
        <v>1.0150000000001</v>
      </c>
      <c r="EB18" s="26">
        <v>-1.00142116821189e-13</v>
      </c>
      <c r="EC18" s="26">
        <v>0</v>
      </c>
      <c r="ED18" s="26">
        <v>0</v>
      </c>
      <c r="EE18" s="26">
        <v>1.015</v>
      </c>
      <c r="EF18" s="26">
        <v>0</v>
      </c>
      <c r="EG18" s="26">
        <v>0</v>
      </c>
      <c r="EH18" s="26">
        <v>0</v>
      </c>
      <c r="EI18" s="146">
        <f t="shared" si="32"/>
        <v>1.00142116821189e-13</v>
      </c>
      <c r="EJ18" s="84">
        <f t="shared" si="33"/>
        <v>1.0150000000001</v>
      </c>
      <c r="EK18" s="84">
        <f t="shared" si="34"/>
        <v>1.00142116821189e-13</v>
      </c>
      <c r="EL18" s="84">
        <f t="shared" si="35"/>
        <v>-1.00142116821189e-13</v>
      </c>
      <c r="EN18" s="84">
        <f t="shared" si="36"/>
        <v>0</v>
      </c>
    </row>
    <row r="19" ht="30" customHeight="1" spans="1:144">
      <c r="A19" s="87" t="str">
        <f t="shared" si="18"/>
        <v>G2401674.6151680</v>
      </c>
      <c r="B19" s="87">
        <f>VLOOKUP(A19,[1]大中修明细表!$A$10:$N$544,14,0)</f>
        <v>5.38499999999999</v>
      </c>
      <c r="C19" s="87" t="str">
        <f t="shared" si="19"/>
        <v>G2401674.6151680</v>
      </c>
      <c r="D19" s="87">
        <f>VLOOKUP(C19,[1]大中修明细表!$B$10:$N$544,13,0)</f>
        <v>5.38499999999999</v>
      </c>
      <c r="E19" s="87"/>
      <c r="F19" s="96">
        <v>10</v>
      </c>
      <c r="G19" s="26" t="s">
        <v>12</v>
      </c>
      <c r="H19" s="26" t="s">
        <v>194</v>
      </c>
      <c r="I19" s="26">
        <v>430112</v>
      </c>
      <c r="J19" s="26" t="s">
        <v>195</v>
      </c>
      <c r="K19" s="26">
        <v>1674.615</v>
      </c>
      <c r="L19" s="26">
        <v>1680</v>
      </c>
      <c r="M19" s="26" t="s">
        <v>195</v>
      </c>
      <c r="N19" s="26">
        <v>1674.615</v>
      </c>
      <c r="O19" s="26">
        <v>1680</v>
      </c>
      <c r="P19" s="26">
        <f t="shared" si="20"/>
        <v>5.38499999999999</v>
      </c>
      <c r="Q19" s="26">
        <f t="shared" si="21"/>
        <v>5.38499999999999</v>
      </c>
      <c r="R19" s="26" t="s">
        <v>196</v>
      </c>
      <c r="S19" s="26">
        <v>20.25</v>
      </c>
      <c r="T19" s="26">
        <v>26</v>
      </c>
      <c r="U19" s="26">
        <v>31</v>
      </c>
      <c r="V19" s="26" t="s">
        <v>182</v>
      </c>
      <c r="W19" s="26" t="s">
        <v>160</v>
      </c>
      <c r="X19" s="26" t="s">
        <v>183</v>
      </c>
      <c r="Y19" s="26">
        <f t="shared" si="22"/>
        <v>20.25</v>
      </c>
      <c r="Z19" s="26"/>
      <c r="AA19" s="26" t="s">
        <v>184</v>
      </c>
      <c r="AB19" s="26"/>
      <c r="AC19" s="26"/>
      <c r="AD19" s="26" t="s">
        <v>145</v>
      </c>
      <c r="AE19" s="26">
        <v>4</v>
      </c>
      <c r="AF19" s="99"/>
      <c r="AG19" s="92">
        <v>70</v>
      </c>
      <c r="AH19" s="92">
        <f t="shared" si="23"/>
        <v>763</v>
      </c>
      <c r="AI19" s="92">
        <f t="shared" si="24"/>
        <v>763</v>
      </c>
      <c r="AJ19" s="26">
        <f t="shared" si="25"/>
        <v>763</v>
      </c>
      <c r="AK19" s="26">
        <v>2016</v>
      </c>
      <c r="AL19" s="26" t="str">
        <f>IF(AND(AK19&lt;&gt;"",AM19&lt;&gt;""),"确认折扣年度",IF($V19="大修",IF(AND($V19="大修",AK19="",AM19=""),1,IF(AK19&lt;&gt;"",LOOKUP(AK19,{1900,2016,2017,2018,2019,2020,2021,2022,2023,2024,2025},{1,0.9,0.8,0.7,0.6,0.5,0.4,0.3,0.2,0.1,0}),IF(AM19&lt;&gt;"",LOOKUP(AM19,{1900,2021,2022,2023,2024,2025},{1,0.8,0.6,0.4,0.2,0})))),""))</f>
        <v/>
      </c>
      <c r="AM19" s="26"/>
      <c r="AN19" s="26">
        <f>IF(AND(AK19&lt;&gt;"",AM19&lt;&gt;""),"确认折扣年度",IF($V19="中修",IF(AND($V19="中修",AK19="",AM19=""),1,IF(AK19&lt;&gt;"",LOOKUP(AK19,{1900,2021,2022,2023,2024,2025},{1,0.8,0.6,0.4,0.2,0}),IF(AM19&lt;&gt;"",LOOKUP(AM19,{1900,2021,2022,2023,2024,2025},{1,0.8,0.6,0.4,0.2,0})))),""))</f>
        <v>1</v>
      </c>
      <c r="AO19" s="26" t="s">
        <v>146</v>
      </c>
      <c r="AP19" s="26" t="s">
        <v>146</v>
      </c>
      <c r="AQ19" s="26" t="s">
        <v>147</v>
      </c>
      <c r="AR19" s="26" t="s">
        <v>201</v>
      </c>
      <c r="AS19" s="26" t="s">
        <v>202</v>
      </c>
      <c r="AT19" s="92"/>
      <c r="AU19" s="26" t="s">
        <v>146</v>
      </c>
      <c r="AV19" s="26" t="s">
        <v>147</v>
      </c>
      <c r="AW19" s="26"/>
      <c r="AX19" s="110" t="s">
        <v>203</v>
      </c>
      <c r="AY19" s="110"/>
      <c r="AZ19" s="111"/>
      <c r="BA19" s="26">
        <v>85</v>
      </c>
      <c r="BB19" s="26">
        <v>1190.08</v>
      </c>
      <c r="BC19" s="26">
        <v>1190.08</v>
      </c>
      <c r="BD19" s="26">
        <v>0</v>
      </c>
      <c r="BE19" s="26" t="s">
        <v>149</v>
      </c>
      <c r="BF19" s="26" t="s">
        <v>150</v>
      </c>
      <c r="BG19" s="26"/>
      <c r="BH19" s="26">
        <v>2016</v>
      </c>
      <c r="BI19" s="26" t="s">
        <v>150</v>
      </c>
      <c r="BJ19" s="26" t="s">
        <v>204</v>
      </c>
      <c r="BK19" s="26" t="s">
        <v>150</v>
      </c>
      <c r="BL19" s="26" t="s">
        <v>205</v>
      </c>
      <c r="BM19" s="26"/>
      <c r="BN19" s="26"/>
      <c r="BO19" s="26"/>
      <c r="BP19" s="26"/>
      <c r="BQ19" s="26"/>
      <c r="BR19" s="26"/>
      <c r="BS19" s="26"/>
      <c r="BT19" s="26">
        <f t="shared" si="26"/>
        <v>5.38499999999999</v>
      </c>
      <c r="BU19" s="26"/>
      <c r="BV19" s="26"/>
      <c r="BW19" s="26">
        <f t="shared" si="27"/>
        <v>5.38499999999999</v>
      </c>
      <c r="BX19" s="26">
        <v>0</v>
      </c>
      <c r="BY19" s="26">
        <v>0</v>
      </c>
      <c r="BZ19" s="26"/>
      <c r="CA19" s="117"/>
      <c r="CB19" s="26" t="s">
        <v>166</v>
      </c>
      <c r="CC19" s="26">
        <v>3.38499999999999</v>
      </c>
      <c r="CD19" s="26">
        <v>2</v>
      </c>
      <c r="CE19" s="26">
        <v>0</v>
      </c>
      <c r="CF19" s="92">
        <f t="shared" si="28"/>
        <v>5.38499999999999</v>
      </c>
      <c r="CG19" s="84">
        <f t="shared" si="29"/>
        <v>0</v>
      </c>
      <c r="CH19" s="124">
        <v>1</v>
      </c>
      <c r="CI19" s="84">
        <v>2</v>
      </c>
      <c r="CJ19" s="84"/>
      <c r="CK19" s="84">
        <v>2</v>
      </c>
      <c r="CL19" s="84"/>
      <c r="CM19" s="84"/>
      <c r="CN19" s="84"/>
      <c r="CO19" s="84"/>
      <c r="CP19" s="84"/>
      <c r="CQ19" s="84"/>
      <c r="CR19" s="84"/>
      <c r="CT19" s="84"/>
      <c r="CU19" s="84"/>
      <c r="CV19" s="84"/>
      <c r="CW19" s="84" t="str">
        <f t="shared" si="30"/>
        <v>G2401674.6151680</v>
      </c>
      <c r="CX19" s="84" t="s">
        <v>182</v>
      </c>
      <c r="CZ19" s="26" t="s">
        <v>206</v>
      </c>
      <c r="DA19" s="92">
        <v>0</v>
      </c>
      <c r="DB19" s="92"/>
      <c r="DC19" s="92"/>
      <c r="DD19" s="92"/>
      <c r="DE19" s="26"/>
      <c r="DF19" s="26"/>
      <c r="DG19" s="26"/>
      <c r="DH19" s="26"/>
      <c r="DI19" s="26"/>
      <c r="DJ19" s="26">
        <v>2016</v>
      </c>
      <c r="DK19" s="26"/>
      <c r="DL19" s="26" t="s">
        <v>196</v>
      </c>
      <c r="DM19" s="26">
        <v>26</v>
      </c>
      <c r="DN19" s="26">
        <v>20.25</v>
      </c>
      <c r="DO19" s="26">
        <v>31</v>
      </c>
      <c r="DP19" s="26" t="b">
        <v>0</v>
      </c>
      <c r="DQ19" s="26">
        <v>1</v>
      </c>
      <c r="DR19" s="26" t="s">
        <v>149</v>
      </c>
      <c r="DS19" s="26" t="s">
        <v>167</v>
      </c>
      <c r="DT19" s="26" t="s">
        <v>150</v>
      </c>
      <c r="DU19" s="26" t="s">
        <v>150</v>
      </c>
      <c r="DV19" s="26" t="s">
        <v>205</v>
      </c>
      <c r="DW19" s="26"/>
      <c r="DX19" s="26"/>
      <c r="DY19" s="26"/>
      <c r="DZ19" s="26">
        <f t="shared" si="31"/>
        <v>5.385</v>
      </c>
      <c r="EA19" s="26">
        <v>5.38499999999999</v>
      </c>
      <c r="EB19" s="26">
        <v>9.76996261670138e-15</v>
      </c>
      <c r="EC19" s="26">
        <v>0</v>
      </c>
      <c r="ED19" s="26">
        <v>0</v>
      </c>
      <c r="EE19" s="26">
        <v>5.385</v>
      </c>
      <c r="EF19" s="26">
        <v>0</v>
      </c>
      <c r="EG19" s="26">
        <v>0</v>
      </c>
      <c r="EH19" s="26">
        <v>0</v>
      </c>
      <c r="EI19" s="146">
        <f t="shared" si="32"/>
        <v>-8.88178419700125e-15</v>
      </c>
      <c r="EJ19" s="84">
        <f t="shared" si="33"/>
        <v>5.38499999999999</v>
      </c>
      <c r="EK19" s="84">
        <f t="shared" si="34"/>
        <v>-8.88178419700125e-15</v>
      </c>
      <c r="EL19" s="84">
        <f t="shared" si="35"/>
        <v>9.76996261670138e-15</v>
      </c>
      <c r="EN19" s="84">
        <f t="shared" si="36"/>
        <v>0</v>
      </c>
    </row>
    <row r="20" ht="30" customHeight="1" spans="1:144">
      <c r="A20" s="87" t="str">
        <f t="shared" si="18"/>
        <v>G354295295.221</v>
      </c>
      <c r="B20" s="87">
        <f>VLOOKUP(A20,[1]大中修明细表!$A$10:$N$544,14,0)</f>
        <v>0.221000000000004</v>
      </c>
      <c r="C20" s="87" t="str">
        <f t="shared" si="19"/>
        <v>S30930.01830.239</v>
      </c>
      <c r="D20" s="87">
        <f>VLOOKUP(C20,[1]大中修明细表!$B$10:$N$544,13,0)</f>
        <v>0.221000000000004</v>
      </c>
      <c r="E20" s="87"/>
      <c r="F20" s="96">
        <v>11</v>
      </c>
      <c r="G20" s="26" t="s">
        <v>12</v>
      </c>
      <c r="H20" s="26" t="s">
        <v>157</v>
      </c>
      <c r="I20" s="26">
        <v>430181</v>
      </c>
      <c r="J20" s="26" t="s">
        <v>158</v>
      </c>
      <c r="K20" s="26">
        <v>295</v>
      </c>
      <c r="L20" s="26">
        <v>295.221</v>
      </c>
      <c r="M20" s="26" t="s">
        <v>159</v>
      </c>
      <c r="N20" s="26">
        <v>30.018</v>
      </c>
      <c r="O20" s="26">
        <v>30.239</v>
      </c>
      <c r="P20" s="26">
        <f t="shared" si="20"/>
        <v>0.221000000000004</v>
      </c>
      <c r="Q20" s="26">
        <f t="shared" si="21"/>
        <v>0.221000000000004</v>
      </c>
      <c r="R20" s="26" t="s">
        <v>172</v>
      </c>
      <c r="S20" s="26">
        <v>6</v>
      </c>
      <c r="T20" s="26">
        <v>7</v>
      </c>
      <c r="U20" s="26">
        <v>9</v>
      </c>
      <c r="V20" s="26" t="s">
        <v>182</v>
      </c>
      <c r="W20" s="26" t="s">
        <v>160</v>
      </c>
      <c r="X20" s="26" t="s">
        <v>183</v>
      </c>
      <c r="Y20" s="26">
        <f t="shared" si="22"/>
        <v>6</v>
      </c>
      <c r="Z20" s="26"/>
      <c r="AA20" s="26" t="s">
        <v>184</v>
      </c>
      <c r="AB20" s="26"/>
      <c r="AC20" s="26"/>
      <c r="AD20" s="26" t="s">
        <v>145</v>
      </c>
      <c r="AE20" s="26">
        <v>4</v>
      </c>
      <c r="AF20" s="99"/>
      <c r="AG20" s="92">
        <v>70</v>
      </c>
      <c r="AH20" s="92">
        <f t="shared" si="23"/>
        <v>9</v>
      </c>
      <c r="AI20" s="92">
        <f t="shared" si="24"/>
        <v>9</v>
      </c>
      <c r="AJ20" s="26">
        <f t="shared" si="25"/>
        <v>9</v>
      </c>
      <c r="AK20" s="92">
        <v>2016</v>
      </c>
      <c r="AL20" s="26" t="str">
        <f>IF(AND(AK20&lt;&gt;"",AM20&lt;&gt;""),"确认折扣年度",IF($V20="大修",IF(AND($V20="大修",AK20="",AM20=""),1,IF(AK20&lt;&gt;"",LOOKUP(AK20,{1900,2016,2017,2018,2019,2020,2021,2022,2023,2024,2025},{1,0.9,0.8,0.7,0.6,0.5,0.4,0.3,0.2,0.1,0}),IF(AM20&lt;&gt;"",LOOKUP(AM20,{1900,2021,2022,2023,2024,2025},{1,0.8,0.6,0.4,0.2,0})))),""))</f>
        <v/>
      </c>
      <c r="AM20" s="92"/>
      <c r="AN20" s="26">
        <f>IF(AND(AK20&lt;&gt;"",AM20&lt;&gt;""),"确认折扣年度",IF($V20="中修",IF(AND($V20="中修",AK20="",AM20=""),1,IF(AK20&lt;&gt;"",LOOKUP(AK20,{1900,2021,2022,2023,2024,2025},{1,0.8,0.6,0.4,0.2,0}),IF(AM20&lt;&gt;"",LOOKUP(AM20,{1900,2021,2022,2023,2024,2025},{1,0.8,0.6,0.4,0.2,0})))),""))</f>
        <v>1</v>
      </c>
      <c r="AO20" s="26" t="s">
        <v>146</v>
      </c>
      <c r="AP20" s="26" t="s">
        <v>146</v>
      </c>
      <c r="AQ20" s="26" t="s">
        <v>197</v>
      </c>
      <c r="AR20" s="26" t="s">
        <v>207</v>
      </c>
      <c r="AS20" s="26"/>
      <c r="AT20" s="26"/>
      <c r="AU20" s="26" t="s">
        <v>146</v>
      </c>
      <c r="AV20" s="26" t="s">
        <v>197</v>
      </c>
      <c r="AW20" s="26"/>
      <c r="AX20" s="110"/>
      <c r="AY20" s="110" t="s">
        <v>208</v>
      </c>
      <c r="AZ20" s="109"/>
      <c r="BA20" s="26">
        <v>85</v>
      </c>
      <c r="BB20" s="26">
        <v>13.15</v>
      </c>
      <c r="BC20" s="26">
        <v>13.15</v>
      </c>
      <c r="BD20" s="26">
        <v>0</v>
      </c>
      <c r="BE20" s="26" t="s">
        <v>150</v>
      </c>
      <c r="BF20" s="26" t="s">
        <v>150</v>
      </c>
      <c r="BG20" s="26" t="s">
        <v>209</v>
      </c>
      <c r="BH20" s="26">
        <v>1972</v>
      </c>
      <c r="BI20" s="26" t="s">
        <v>150</v>
      </c>
      <c r="BJ20" s="26" t="s">
        <v>210</v>
      </c>
      <c r="BK20" s="26" t="s">
        <v>150</v>
      </c>
      <c r="BL20" s="26" t="s">
        <v>150</v>
      </c>
      <c r="BM20" s="26"/>
      <c r="BN20" s="26"/>
      <c r="BO20" s="26"/>
      <c r="BP20" s="26"/>
      <c r="BQ20" s="26" t="s">
        <v>159</v>
      </c>
      <c r="BR20" s="26">
        <v>30.018</v>
      </c>
      <c r="BS20" s="26">
        <v>30.239</v>
      </c>
      <c r="BT20" s="26">
        <f t="shared" si="26"/>
        <v>0.221000000000004</v>
      </c>
      <c r="BU20" s="26"/>
      <c r="BV20" s="26"/>
      <c r="BW20" s="26">
        <f t="shared" si="27"/>
        <v>0.221000000000004</v>
      </c>
      <c r="BX20" s="26">
        <v>0</v>
      </c>
      <c r="BY20" s="26">
        <v>0</v>
      </c>
      <c r="BZ20" s="26"/>
      <c r="CA20" s="117"/>
      <c r="CB20" s="26" t="s">
        <v>166</v>
      </c>
      <c r="CC20" s="26">
        <v>0</v>
      </c>
      <c r="CD20" s="26">
        <v>0.221000000000004</v>
      </c>
      <c r="CE20" s="26">
        <v>0</v>
      </c>
      <c r="CF20" s="92">
        <f t="shared" si="28"/>
        <v>0.221000000000004</v>
      </c>
      <c r="CG20" s="84">
        <f t="shared" si="29"/>
        <v>-3.60822483003176e-16</v>
      </c>
      <c r="CH20" s="124">
        <v>1</v>
      </c>
      <c r="CI20" s="84">
        <v>2</v>
      </c>
      <c r="CJ20" s="84"/>
      <c r="CK20" s="84">
        <v>13</v>
      </c>
      <c r="CL20" s="84"/>
      <c r="CM20" s="84"/>
      <c r="CN20" s="84"/>
      <c r="CO20" s="84"/>
      <c r="CP20" s="84"/>
      <c r="CQ20" s="84"/>
      <c r="CR20" s="84"/>
      <c r="CT20" s="84"/>
      <c r="CU20" s="84"/>
      <c r="CV20" s="84"/>
      <c r="CW20" s="84" t="str">
        <f t="shared" si="30"/>
        <v>G354295295.221</v>
      </c>
      <c r="CX20" s="84" t="s">
        <v>182</v>
      </c>
      <c r="CZ20" s="26"/>
      <c r="DA20" s="92">
        <v>0.221000000000004</v>
      </c>
      <c r="DB20" s="92"/>
      <c r="DC20" s="92"/>
      <c r="DD20" s="92"/>
      <c r="DE20" s="26"/>
      <c r="DF20" s="26" t="s">
        <v>211</v>
      </c>
      <c r="DG20" s="26"/>
      <c r="DH20" s="26" t="s">
        <v>212</v>
      </c>
      <c r="DI20" s="26"/>
      <c r="DJ20" s="26">
        <v>1972</v>
      </c>
      <c r="DK20" s="26"/>
      <c r="DL20" s="26" t="s">
        <v>172</v>
      </c>
      <c r="DM20" s="26">
        <v>7</v>
      </c>
      <c r="DN20" s="26">
        <v>6</v>
      </c>
      <c r="DO20" s="26">
        <v>9</v>
      </c>
      <c r="DP20" s="26" t="b">
        <v>1</v>
      </c>
      <c r="DQ20" s="26">
        <v>1</v>
      </c>
      <c r="DR20" s="26" t="s">
        <v>149</v>
      </c>
      <c r="DS20" s="26" t="s">
        <v>167</v>
      </c>
      <c r="DT20" s="26" t="s">
        <v>150</v>
      </c>
      <c r="DU20" s="26" t="s">
        <v>150</v>
      </c>
      <c r="DV20" s="26" t="s">
        <v>150</v>
      </c>
      <c r="DW20" s="26"/>
      <c r="DX20" s="26"/>
      <c r="DY20" s="26"/>
      <c r="DZ20" s="26">
        <f t="shared" si="31"/>
        <v>0.221</v>
      </c>
      <c r="EA20" s="26">
        <v>0.221000000000004</v>
      </c>
      <c r="EB20" s="26">
        <v>-3.99680288865056e-15</v>
      </c>
      <c r="EC20" s="26">
        <v>0</v>
      </c>
      <c r="ED20" s="26">
        <v>0</v>
      </c>
      <c r="EE20" s="26">
        <v>0.221</v>
      </c>
      <c r="EF20" s="26">
        <v>0</v>
      </c>
      <c r="EG20" s="26">
        <v>0</v>
      </c>
      <c r="EH20" s="26">
        <v>0</v>
      </c>
      <c r="EI20" s="146">
        <f t="shared" si="32"/>
        <v>3.63598040564739e-15</v>
      </c>
      <c r="EJ20" s="84">
        <f t="shared" si="33"/>
        <v>0.221000000000004</v>
      </c>
      <c r="EK20" s="84">
        <f t="shared" si="34"/>
        <v>3.63598040564739e-15</v>
      </c>
      <c r="EL20" s="84">
        <f t="shared" si="35"/>
        <v>-3.99680288865056e-15</v>
      </c>
      <c r="EN20" s="84">
        <f t="shared" si="36"/>
        <v>0</v>
      </c>
    </row>
    <row r="21" ht="30" customHeight="1" spans="1:144">
      <c r="A21" s="87" t="str">
        <f t="shared" si="18"/>
        <v>G354295.221296</v>
      </c>
      <c r="B21" s="87">
        <f>VLOOKUP(A21,[1]大中修明细表!$A$10:$N$544,14,0)</f>
        <v>0.778999999999996</v>
      </c>
      <c r="C21" s="87" t="str">
        <f t="shared" si="19"/>
        <v>S30930.23931.018</v>
      </c>
      <c r="D21" s="87">
        <f>VLOOKUP(C21,[1]大中修明细表!$B$10:$N$544,13,0)</f>
        <v>0.778999999999996</v>
      </c>
      <c r="E21" s="87"/>
      <c r="F21" s="96">
        <v>12</v>
      </c>
      <c r="G21" s="26" t="s">
        <v>12</v>
      </c>
      <c r="H21" s="26" t="s">
        <v>157</v>
      </c>
      <c r="I21" s="26">
        <v>430181</v>
      </c>
      <c r="J21" s="26" t="s">
        <v>158</v>
      </c>
      <c r="K21" s="26">
        <v>295.221</v>
      </c>
      <c r="L21" s="26">
        <v>296</v>
      </c>
      <c r="M21" s="26" t="s">
        <v>159</v>
      </c>
      <c r="N21" s="26">
        <v>30.239</v>
      </c>
      <c r="O21" s="26">
        <v>31.018</v>
      </c>
      <c r="P21" s="26">
        <f t="shared" si="20"/>
        <v>0.778999999999996</v>
      </c>
      <c r="Q21" s="26">
        <f t="shared" si="21"/>
        <v>0.778999999999996</v>
      </c>
      <c r="R21" s="26" t="s">
        <v>172</v>
      </c>
      <c r="S21" s="26">
        <v>6.5</v>
      </c>
      <c r="T21" s="26">
        <v>7</v>
      </c>
      <c r="U21" s="26">
        <v>7.5</v>
      </c>
      <c r="V21" s="26" t="s">
        <v>182</v>
      </c>
      <c r="W21" s="26" t="s">
        <v>160</v>
      </c>
      <c r="X21" s="26" t="s">
        <v>183</v>
      </c>
      <c r="Y21" s="26">
        <f t="shared" si="22"/>
        <v>6.5</v>
      </c>
      <c r="Z21" s="26"/>
      <c r="AA21" s="26" t="s">
        <v>184</v>
      </c>
      <c r="AB21" s="26"/>
      <c r="AC21" s="26"/>
      <c r="AD21" s="26" t="s">
        <v>145</v>
      </c>
      <c r="AE21" s="26">
        <v>4</v>
      </c>
      <c r="AF21" s="99"/>
      <c r="AG21" s="92">
        <v>70</v>
      </c>
      <c r="AH21" s="92">
        <f t="shared" si="23"/>
        <v>35</v>
      </c>
      <c r="AI21" s="92">
        <f t="shared" si="24"/>
        <v>35</v>
      </c>
      <c r="AJ21" s="26">
        <f t="shared" si="25"/>
        <v>35</v>
      </c>
      <c r="AK21" s="92">
        <v>2016</v>
      </c>
      <c r="AL21" s="26" t="str">
        <f>IF(AND(AK21&lt;&gt;"",AM21&lt;&gt;""),"确认折扣年度",IF($V21="大修",IF(AND($V21="大修",AK21="",AM21=""),1,IF(AK21&lt;&gt;"",LOOKUP(AK21,{1900,2016,2017,2018,2019,2020,2021,2022,2023,2024,2025},{1,0.9,0.8,0.7,0.6,0.5,0.4,0.3,0.2,0.1,0}),IF(AM21&lt;&gt;"",LOOKUP(AM21,{1900,2021,2022,2023,2024,2025},{1,0.8,0.6,0.4,0.2,0})))),""))</f>
        <v/>
      </c>
      <c r="AM21" s="92"/>
      <c r="AN21" s="26">
        <f>IF(AND(AK21&lt;&gt;"",AM21&lt;&gt;""),"确认折扣年度",IF($V21="中修",IF(AND($V21="中修",AK21="",AM21=""),1,IF(AK21&lt;&gt;"",LOOKUP(AK21,{1900,2021,2022,2023,2024,2025},{1,0.8,0.6,0.4,0.2,0}),IF(AM21&lt;&gt;"",LOOKUP(AM21,{1900,2021,2022,2023,2024,2025},{1,0.8,0.6,0.4,0.2,0})))),""))</f>
        <v>1</v>
      </c>
      <c r="AO21" s="26" t="s">
        <v>146</v>
      </c>
      <c r="AP21" s="26" t="s">
        <v>146</v>
      </c>
      <c r="AQ21" s="26" t="s">
        <v>197</v>
      </c>
      <c r="AR21" s="26" t="s">
        <v>213</v>
      </c>
      <c r="AS21" s="26"/>
      <c r="AT21" s="26"/>
      <c r="AU21" s="26" t="s">
        <v>146</v>
      </c>
      <c r="AV21" s="26" t="s">
        <v>197</v>
      </c>
      <c r="AW21" s="26"/>
      <c r="AX21" s="110" t="s">
        <v>214</v>
      </c>
      <c r="AY21" s="110" t="s">
        <v>208</v>
      </c>
      <c r="AZ21" s="111"/>
      <c r="BA21" s="26">
        <v>85</v>
      </c>
      <c r="BB21" s="26">
        <v>46.35</v>
      </c>
      <c r="BC21" s="26">
        <v>46.35</v>
      </c>
      <c r="BD21" s="26">
        <v>0</v>
      </c>
      <c r="BE21" s="26" t="s">
        <v>150</v>
      </c>
      <c r="BF21" s="26" t="s">
        <v>150</v>
      </c>
      <c r="BG21" s="26" t="s">
        <v>209</v>
      </c>
      <c r="BH21" s="26">
        <v>1972</v>
      </c>
      <c r="BI21" s="26" t="s">
        <v>150</v>
      </c>
      <c r="BJ21" s="26" t="s">
        <v>215</v>
      </c>
      <c r="BK21" s="26" t="s">
        <v>150</v>
      </c>
      <c r="BL21" s="26" t="s">
        <v>150</v>
      </c>
      <c r="BM21" s="26"/>
      <c r="BN21" s="26"/>
      <c r="BO21" s="26"/>
      <c r="BP21" s="26"/>
      <c r="BQ21" s="26" t="s">
        <v>159</v>
      </c>
      <c r="BR21" s="26">
        <v>30.239</v>
      </c>
      <c r="BS21" s="26">
        <v>31.018</v>
      </c>
      <c r="BT21" s="26">
        <f t="shared" si="26"/>
        <v>0.778999999999996</v>
      </c>
      <c r="BU21" s="26"/>
      <c r="BV21" s="26"/>
      <c r="BW21" s="26">
        <f t="shared" si="27"/>
        <v>0.778999999999996</v>
      </c>
      <c r="BX21" s="26">
        <v>0</v>
      </c>
      <c r="BY21" s="26">
        <v>0</v>
      </c>
      <c r="BZ21" s="26"/>
      <c r="CA21" s="117"/>
      <c r="CB21" s="26" t="s">
        <v>166</v>
      </c>
      <c r="CC21" s="26">
        <v>0</v>
      </c>
      <c r="CD21" s="26">
        <v>0.778999999999996</v>
      </c>
      <c r="CE21" s="26">
        <v>0</v>
      </c>
      <c r="CF21" s="92">
        <f t="shared" si="28"/>
        <v>0.778999999999996</v>
      </c>
      <c r="CG21" s="84">
        <f t="shared" si="29"/>
        <v>0</v>
      </c>
      <c r="CH21" s="124">
        <v>1</v>
      </c>
      <c r="CI21" s="84">
        <v>2</v>
      </c>
      <c r="CJ21" s="84"/>
      <c r="CK21" s="84">
        <v>14</v>
      </c>
      <c r="CL21" s="84"/>
      <c r="CM21" s="84"/>
      <c r="CN21" s="84"/>
      <c r="CO21" s="84"/>
      <c r="CP21" s="84"/>
      <c r="CQ21" s="84"/>
      <c r="CR21" s="84"/>
      <c r="CT21" s="84"/>
      <c r="CU21" s="84"/>
      <c r="CV21" s="84"/>
      <c r="CW21" s="84" t="str">
        <f t="shared" si="30"/>
        <v>G354295.221296</v>
      </c>
      <c r="CX21" s="84" t="s">
        <v>182</v>
      </c>
      <c r="CZ21" s="26"/>
      <c r="DA21" s="92">
        <v>0.778999999999996</v>
      </c>
      <c r="DB21" s="92"/>
      <c r="DC21" s="92"/>
      <c r="DD21" s="92"/>
      <c r="DE21" s="26"/>
      <c r="DF21" s="26" t="s">
        <v>216</v>
      </c>
      <c r="DG21" s="26"/>
      <c r="DH21" s="26" t="s">
        <v>217</v>
      </c>
      <c r="DI21" s="26"/>
      <c r="DJ21" s="26">
        <v>1972</v>
      </c>
      <c r="DK21" s="26"/>
      <c r="DL21" s="26" t="s">
        <v>172</v>
      </c>
      <c r="DM21" s="26">
        <v>7</v>
      </c>
      <c r="DN21" s="26">
        <v>6.5</v>
      </c>
      <c r="DO21" s="26">
        <v>7.5</v>
      </c>
      <c r="DP21" s="26" t="b">
        <v>1</v>
      </c>
      <c r="DQ21" s="26">
        <v>1</v>
      </c>
      <c r="DR21" s="26" t="s">
        <v>149</v>
      </c>
      <c r="DS21" s="26" t="s">
        <v>167</v>
      </c>
      <c r="DT21" s="26" t="s">
        <v>150</v>
      </c>
      <c r="DU21" s="26" t="s">
        <v>150</v>
      </c>
      <c r="DV21" s="26" t="s">
        <v>150</v>
      </c>
      <c r="DW21" s="26"/>
      <c r="DX21" s="26"/>
      <c r="DY21" s="26"/>
      <c r="DZ21" s="26">
        <f t="shared" si="31"/>
        <v>0.779</v>
      </c>
      <c r="EA21" s="26">
        <v>0.778999999999996</v>
      </c>
      <c r="EB21" s="26">
        <v>3.99680288865056e-15</v>
      </c>
      <c r="EC21" s="26">
        <v>0</v>
      </c>
      <c r="ED21" s="26">
        <v>0</v>
      </c>
      <c r="EE21" s="26">
        <v>0.779</v>
      </c>
      <c r="EF21" s="26">
        <v>0</v>
      </c>
      <c r="EG21" s="26">
        <v>0</v>
      </c>
      <c r="EH21" s="26">
        <v>0</v>
      </c>
      <c r="EI21" s="146">
        <f t="shared" si="32"/>
        <v>-3.66373598126302e-15</v>
      </c>
      <c r="EJ21" s="84">
        <f t="shared" si="33"/>
        <v>0.778999999999996</v>
      </c>
      <c r="EK21" s="84">
        <f t="shared" si="34"/>
        <v>-3.66373598126302e-15</v>
      </c>
      <c r="EL21" s="84">
        <f t="shared" si="35"/>
        <v>3.99680288865056e-15</v>
      </c>
      <c r="EN21" s="84">
        <f t="shared" si="36"/>
        <v>0</v>
      </c>
    </row>
    <row r="22" ht="30" customHeight="1" spans="1:144">
      <c r="A22" s="87" t="str">
        <f t="shared" si="18"/>
        <v>S2048888.305</v>
      </c>
      <c r="B22" s="87" t="e">
        <f>VLOOKUP(A22,[1]大中修明细表!$A$10:$N$544,14,0)</f>
        <v>#N/A</v>
      </c>
      <c r="C22" s="87" t="str">
        <f t="shared" si="19"/>
        <v>X03622.16622.471</v>
      </c>
      <c r="D22" s="87" t="e">
        <f>VLOOKUP(C22,[1]大中修明细表!$B$10:$N$544,13,0)</f>
        <v>#N/A</v>
      </c>
      <c r="E22" s="87" t="s">
        <v>218</v>
      </c>
      <c r="F22" s="96">
        <v>13</v>
      </c>
      <c r="G22" s="26" t="s">
        <v>12</v>
      </c>
      <c r="H22" s="26" t="s">
        <v>157</v>
      </c>
      <c r="I22" s="26">
        <v>430181</v>
      </c>
      <c r="J22" s="26" t="s">
        <v>219</v>
      </c>
      <c r="K22" s="26">
        <v>88</v>
      </c>
      <c r="L22" s="26">
        <v>88.305</v>
      </c>
      <c r="M22" s="26" t="s">
        <v>220</v>
      </c>
      <c r="N22" s="26">
        <v>22.166</v>
      </c>
      <c r="O22" s="26">
        <v>22.471</v>
      </c>
      <c r="P22" s="26">
        <f t="shared" si="20"/>
        <v>0.305000000000007</v>
      </c>
      <c r="Q22" s="26">
        <f t="shared" ref="Q22:Q25" si="37">L22-K22</f>
        <v>0.305000000000007</v>
      </c>
      <c r="R22" s="26" t="s">
        <v>139</v>
      </c>
      <c r="S22" s="26">
        <v>10.5</v>
      </c>
      <c r="T22" s="26">
        <v>10.5</v>
      </c>
      <c r="U22" s="26">
        <v>11</v>
      </c>
      <c r="V22" s="26" t="s">
        <v>182</v>
      </c>
      <c r="W22" s="26" t="s">
        <v>160</v>
      </c>
      <c r="X22" s="26" t="s">
        <v>183</v>
      </c>
      <c r="Y22" s="26">
        <f t="shared" si="22"/>
        <v>10.5</v>
      </c>
      <c r="Z22" s="26"/>
      <c r="AA22" s="26" t="s">
        <v>184</v>
      </c>
      <c r="AB22" s="26"/>
      <c r="AC22" s="26"/>
      <c r="AD22" s="26" t="s">
        <v>145</v>
      </c>
      <c r="AE22" s="26">
        <v>4</v>
      </c>
      <c r="AF22" s="99"/>
      <c r="AG22" s="92">
        <v>70</v>
      </c>
      <c r="AH22" s="92">
        <f t="shared" si="23"/>
        <v>22</v>
      </c>
      <c r="AI22" s="92">
        <f t="shared" si="24"/>
        <v>22</v>
      </c>
      <c r="AJ22" s="26">
        <f t="shared" si="25"/>
        <v>22</v>
      </c>
      <c r="AK22" s="92">
        <v>2014</v>
      </c>
      <c r="AL22" s="26" t="str">
        <f>IF(AND(AK22&lt;&gt;"",AM22&lt;&gt;""),"确认折扣年度",IF($V22="大修",IF(AND($V22="大修",AK22="",AM22=""),1,IF(AK22&lt;&gt;"",LOOKUP(AK22,{1900,2016,2017,2018,2019,2020,2021,2022,2023,2024,2025},{1,0.9,0.8,0.7,0.6,0.5,0.4,0.3,0.2,0.1,0}),IF(AM22&lt;&gt;"",LOOKUP(AM22,{1900,2021,2022,2023,2024,2025},{1,0.8,0.6,0.4,0.2,0})))),""))</f>
        <v/>
      </c>
      <c r="AM22" s="92"/>
      <c r="AN22" s="26">
        <f>IF(AND(AK22&lt;&gt;"",AM22&lt;&gt;""),"确认折扣年度",IF($V22="中修",IF(AND($V22="中修",AK22="",AM22=""),1,IF(AK22&lt;&gt;"",LOOKUP(AK22,{1900,2021,2022,2023,2024,2025},{1,0.8,0.6,0.4,0.2,0}),IF(AM22&lt;&gt;"",LOOKUP(AM22,{1900,2021,2022,2023,2024,2025},{1,0.8,0.6,0.4,0.2,0})))),""))</f>
        <v>1</v>
      </c>
      <c r="AO22" s="26" t="s">
        <v>146</v>
      </c>
      <c r="AP22" s="26" t="s">
        <v>146</v>
      </c>
      <c r="AQ22" s="26" t="s">
        <v>147</v>
      </c>
      <c r="AR22" s="26"/>
      <c r="AS22" s="26"/>
      <c r="AT22" s="26"/>
      <c r="AU22" s="26" t="s">
        <v>146</v>
      </c>
      <c r="AV22" s="26"/>
      <c r="AW22" s="26"/>
      <c r="AX22" s="110"/>
      <c r="AY22" s="110"/>
      <c r="AZ22" s="109"/>
      <c r="BA22" s="26">
        <v>85</v>
      </c>
      <c r="BB22" s="26">
        <v>18.15</v>
      </c>
      <c r="BC22" s="26">
        <v>18.15</v>
      </c>
      <c r="BD22" s="26">
        <v>0</v>
      </c>
      <c r="BE22" s="26" t="s">
        <v>150</v>
      </c>
      <c r="BF22" s="26" t="s">
        <v>150</v>
      </c>
      <c r="BG22" s="26" t="s">
        <v>221</v>
      </c>
      <c r="BH22" s="26">
        <v>1972</v>
      </c>
      <c r="BI22" s="26" t="s">
        <v>150</v>
      </c>
      <c r="BJ22" s="26" t="s">
        <v>222</v>
      </c>
      <c r="BK22" s="26" t="s">
        <v>150</v>
      </c>
      <c r="BL22" s="26" t="s">
        <v>150</v>
      </c>
      <c r="BM22" s="26"/>
      <c r="BN22" s="26"/>
      <c r="BO22" s="26"/>
      <c r="BP22" s="26"/>
      <c r="BQ22" s="26" t="s">
        <v>220</v>
      </c>
      <c r="BR22" s="26">
        <v>22.166</v>
      </c>
      <c r="BS22" s="26">
        <v>22.471</v>
      </c>
      <c r="BT22" s="26">
        <f t="shared" si="26"/>
        <v>0.305000000000007</v>
      </c>
      <c r="BU22" s="26"/>
      <c r="BV22" s="26"/>
      <c r="BW22" s="26">
        <f t="shared" ref="BW22:BW25" si="38">CE22+CF22</f>
        <v>0.305000000000007</v>
      </c>
      <c r="BX22" s="26">
        <v>0</v>
      </c>
      <c r="BY22" s="26">
        <v>0</v>
      </c>
      <c r="BZ22" s="26"/>
      <c r="CA22" s="119"/>
      <c r="CB22" s="120" t="s">
        <v>166</v>
      </c>
      <c r="CC22" s="120">
        <v>0.305000000000007</v>
      </c>
      <c r="CD22" s="120">
        <v>0</v>
      </c>
      <c r="CE22" s="120">
        <v>0</v>
      </c>
      <c r="CF22" s="92">
        <f t="shared" ref="CF22:CF25" si="39">CC22+CD22</f>
        <v>0.305000000000007</v>
      </c>
      <c r="CG22" s="84">
        <f t="shared" ref="CG22:CG25" si="40">Q22-BU22-BV22-BW22-BX22-BY22-BZ22</f>
        <v>0</v>
      </c>
      <c r="CH22" s="124">
        <v>1</v>
      </c>
      <c r="CI22" s="84">
        <v>2</v>
      </c>
      <c r="CJ22" s="84"/>
      <c r="CL22" s="84"/>
      <c r="CM22" s="84"/>
      <c r="CN22" s="84"/>
      <c r="CO22" s="84"/>
      <c r="CP22" s="84"/>
      <c r="CQ22" s="84"/>
      <c r="CR22" s="84"/>
      <c r="CT22" s="84"/>
      <c r="CU22" s="84"/>
      <c r="CV22" s="84"/>
      <c r="CW22" s="84" t="str">
        <f t="shared" ref="CW22:CW25" si="41">J22&amp;K22&amp;L22</f>
        <v>S2048888.305</v>
      </c>
      <c r="CX22" s="84" t="s">
        <v>182</v>
      </c>
      <c r="CZ22" s="26" t="s">
        <v>223</v>
      </c>
      <c r="DA22" s="92">
        <v>0.305000000000007</v>
      </c>
      <c r="DB22" s="92"/>
      <c r="DC22" s="26" t="s">
        <v>224</v>
      </c>
      <c r="DD22" s="92" t="s">
        <v>146</v>
      </c>
      <c r="DE22" s="26"/>
      <c r="DF22" s="26"/>
      <c r="DG22" s="26"/>
      <c r="DH22" s="26" t="s">
        <v>225</v>
      </c>
      <c r="DI22" s="26" t="s">
        <v>226</v>
      </c>
      <c r="DJ22" s="26">
        <v>1972</v>
      </c>
      <c r="DK22" s="26"/>
      <c r="DL22" s="26" t="s">
        <v>139</v>
      </c>
      <c r="DM22" s="26">
        <v>10.5</v>
      </c>
      <c r="DN22" s="26">
        <v>10.5</v>
      </c>
      <c r="DO22" s="26">
        <v>11</v>
      </c>
      <c r="DP22" s="26" t="e">
        <v>#N/A</v>
      </c>
      <c r="DQ22" s="26" t="e">
        <v>#N/A</v>
      </c>
      <c r="DR22" s="26" t="s">
        <v>149</v>
      </c>
      <c r="DS22" s="26" t="s">
        <v>167</v>
      </c>
      <c r="DT22" s="26" t="s">
        <v>150</v>
      </c>
      <c r="DU22" s="26" t="s">
        <v>150</v>
      </c>
      <c r="DV22" s="26" t="s">
        <v>150</v>
      </c>
      <c r="DW22" s="26"/>
      <c r="DX22" s="26"/>
      <c r="DY22" s="26"/>
      <c r="DZ22" s="26">
        <f t="shared" si="31"/>
        <v>0.305</v>
      </c>
      <c r="EA22" s="143">
        <v>0.305</v>
      </c>
      <c r="EB22" s="143">
        <v>0.305</v>
      </c>
      <c r="EC22" s="143"/>
      <c r="ED22" s="26"/>
      <c r="EE22" s="143">
        <v>0.305</v>
      </c>
      <c r="EF22" s="26"/>
      <c r="EG22" s="26"/>
      <c r="EH22" s="26"/>
      <c r="EI22" s="146">
        <f t="shared" si="32"/>
        <v>6.82787160144471e-15</v>
      </c>
      <c r="EJ22" s="84">
        <f t="shared" si="33"/>
        <v>0.305000000000007</v>
      </c>
      <c r="EK22" s="84">
        <f t="shared" si="34"/>
        <v>6.82787160144471e-15</v>
      </c>
      <c r="EL22" s="84">
        <f t="shared" si="35"/>
        <v>-6.99440505513849e-15</v>
      </c>
      <c r="EN22" s="84">
        <f t="shared" si="36"/>
        <v>0</v>
      </c>
    </row>
    <row r="23" ht="30" customHeight="1" spans="1:144">
      <c r="A23" s="87" t="str">
        <f t="shared" si="18"/>
        <v>S20488.30588.81</v>
      </c>
      <c r="B23" s="87" t="e">
        <f>VLOOKUP(A23,[1]大中修明细表!$A$10:$N$544,14,0)</f>
        <v>#N/A</v>
      </c>
      <c r="C23" s="87" t="str">
        <f t="shared" si="19"/>
        <v>X03622.47122.976</v>
      </c>
      <c r="D23" s="87" t="e">
        <f>VLOOKUP(C23,[1]大中修明细表!$B$10:$N$544,13,0)</f>
        <v>#N/A</v>
      </c>
      <c r="E23" s="87"/>
      <c r="F23" s="96">
        <v>14</v>
      </c>
      <c r="G23" s="26" t="s">
        <v>12</v>
      </c>
      <c r="H23" s="26" t="s">
        <v>157</v>
      </c>
      <c r="I23" s="26">
        <v>430181</v>
      </c>
      <c r="J23" s="26" t="s">
        <v>219</v>
      </c>
      <c r="K23" s="26">
        <v>88.305</v>
      </c>
      <c r="L23" s="26">
        <v>88.81</v>
      </c>
      <c r="M23" s="26" t="s">
        <v>220</v>
      </c>
      <c r="N23" s="26">
        <v>22.471</v>
      </c>
      <c r="O23" s="26">
        <v>22.976</v>
      </c>
      <c r="P23" s="26">
        <f t="shared" si="20"/>
        <v>0.504999999999995</v>
      </c>
      <c r="Q23" s="26">
        <f t="shared" si="37"/>
        <v>0.504999999999995</v>
      </c>
      <c r="R23" s="26" t="s">
        <v>139</v>
      </c>
      <c r="S23" s="26">
        <v>10.5</v>
      </c>
      <c r="T23" s="26">
        <v>10.5</v>
      </c>
      <c r="U23" s="26">
        <v>11</v>
      </c>
      <c r="V23" s="26" t="s">
        <v>182</v>
      </c>
      <c r="W23" s="26" t="s">
        <v>160</v>
      </c>
      <c r="X23" s="26" t="s">
        <v>183</v>
      </c>
      <c r="Y23" s="26">
        <f t="shared" si="22"/>
        <v>10.5</v>
      </c>
      <c r="Z23" s="26"/>
      <c r="AA23" s="26" t="s">
        <v>184</v>
      </c>
      <c r="AB23" s="26"/>
      <c r="AC23" s="26"/>
      <c r="AD23" s="26" t="s">
        <v>145</v>
      </c>
      <c r="AE23" s="26">
        <v>4</v>
      </c>
      <c r="AF23" s="99"/>
      <c r="AG23" s="92">
        <v>70</v>
      </c>
      <c r="AH23" s="92">
        <f t="shared" si="23"/>
        <v>37</v>
      </c>
      <c r="AI23" s="92">
        <f t="shared" si="24"/>
        <v>37</v>
      </c>
      <c r="AJ23" s="26">
        <f t="shared" si="25"/>
        <v>37</v>
      </c>
      <c r="AK23" s="92">
        <v>2014</v>
      </c>
      <c r="AL23" s="26" t="str">
        <f>IF(AND(AK23&lt;&gt;"",AM23&lt;&gt;""),"确认折扣年度",IF($V23="大修",IF(AND($V23="大修",AK23="",AM23=""),1,IF(AK23&lt;&gt;"",LOOKUP(AK23,{1900,2016,2017,2018,2019,2020,2021,2022,2023,2024,2025},{1,0.9,0.8,0.7,0.6,0.5,0.4,0.3,0.2,0.1,0}),IF(AM23&lt;&gt;"",LOOKUP(AM23,{1900,2021,2022,2023,2024,2025},{1,0.8,0.6,0.4,0.2,0})))),""))</f>
        <v/>
      </c>
      <c r="AM23" s="92"/>
      <c r="AN23" s="26">
        <f>IF(AND(AK23&lt;&gt;"",AM23&lt;&gt;""),"确认折扣年度",IF($V23="中修",IF(AND($V23="中修",AK23="",AM23=""),1,IF(AK23&lt;&gt;"",LOOKUP(AK23,{1900,2021,2022,2023,2024,2025},{1,0.8,0.6,0.4,0.2,0}),IF(AM23&lt;&gt;"",LOOKUP(AM23,{1900,2021,2022,2023,2024,2025},{1,0.8,0.6,0.4,0.2,0})))),""))</f>
        <v>1</v>
      </c>
      <c r="AO23" s="26" t="s">
        <v>146</v>
      </c>
      <c r="AP23" s="26" t="s">
        <v>146</v>
      </c>
      <c r="AQ23" s="26" t="s">
        <v>147</v>
      </c>
      <c r="AR23" s="26"/>
      <c r="AS23" s="26"/>
      <c r="AT23" s="26"/>
      <c r="AU23" s="26" t="s">
        <v>146</v>
      </c>
      <c r="AV23" s="26"/>
      <c r="AW23" s="26"/>
      <c r="AX23" s="110"/>
      <c r="AY23" s="110"/>
      <c r="AZ23" s="109"/>
      <c r="BA23" s="26">
        <v>85</v>
      </c>
      <c r="BB23" s="26">
        <v>42.92</v>
      </c>
      <c r="BC23" s="26">
        <v>42.92</v>
      </c>
      <c r="BD23" s="26">
        <v>0</v>
      </c>
      <c r="BE23" s="26" t="s">
        <v>150</v>
      </c>
      <c r="BF23" s="26" t="s">
        <v>150</v>
      </c>
      <c r="BG23" s="26" t="s">
        <v>221</v>
      </c>
      <c r="BH23" s="26">
        <v>1972</v>
      </c>
      <c r="BI23" s="26" t="s">
        <v>150</v>
      </c>
      <c r="BJ23" s="26" t="s">
        <v>222</v>
      </c>
      <c r="BK23" s="26" t="s">
        <v>150</v>
      </c>
      <c r="BL23" s="26" t="s">
        <v>150</v>
      </c>
      <c r="BM23" s="26"/>
      <c r="BN23" s="26"/>
      <c r="BO23" s="26"/>
      <c r="BP23" s="26"/>
      <c r="BQ23" s="26" t="s">
        <v>220</v>
      </c>
      <c r="BR23" s="26">
        <v>22.471</v>
      </c>
      <c r="BS23" s="26">
        <v>22.976</v>
      </c>
      <c r="BT23" s="26">
        <f t="shared" si="26"/>
        <v>0.504999999999995</v>
      </c>
      <c r="BU23" s="26"/>
      <c r="BV23" s="26"/>
      <c r="BW23" s="26">
        <f t="shared" si="38"/>
        <v>0.504999999999995</v>
      </c>
      <c r="BX23" s="26">
        <v>0</v>
      </c>
      <c r="BY23" s="26">
        <v>0</v>
      </c>
      <c r="BZ23" s="26"/>
      <c r="CA23" s="119"/>
      <c r="CB23" s="120" t="s">
        <v>166</v>
      </c>
      <c r="CC23" s="120">
        <v>0.504999999999995</v>
      </c>
      <c r="CD23" s="120">
        <v>0</v>
      </c>
      <c r="CE23" s="120">
        <v>0</v>
      </c>
      <c r="CF23" s="92">
        <f t="shared" si="39"/>
        <v>0.504999999999995</v>
      </c>
      <c r="CG23" s="84">
        <f t="shared" si="40"/>
        <v>0</v>
      </c>
      <c r="CH23" s="124">
        <v>1</v>
      </c>
      <c r="CI23" s="84">
        <v>2</v>
      </c>
      <c r="CJ23" s="84"/>
      <c r="CL23" s="84"/>
      <c r="CM23" s="84"/>
      <c r="CN23" s="84"/>
      <c r="CO23" s="84"/>
      <c r="CP23" s="84"/>
      <c r="CQ23" s="84"/>
      <c r="CR23" s="84"/>
      <c r="CT23" s="84"/>
      <c r="CU23" s="84"/>
      <c r="CV23" s="84"/>
      <c r="CW23" s="84" t="str">
        <f t="shared" si="41"/>
        <v>S20488.30588.81</v>
      </c>
      <c r="CX23" s="84" t="s">
        <v>182</v>
      </c>
      <c r="CZ23" s="26"/>
      <c r="DA23" s="92">
        <v>0.504999999999995</v>
      </c>
      <c r="DB23" s="92"/>
      <c r="DC23" s="26" t="s">
        <v>224</v>
      </c>
      <c r="DD23" s="92" t="s">
        <v>146</v>
      </c>
      <c r="DE23" s="26"/>
      <c r="DF23" s="26"/>
      <c r="DG23" s="26"/>
      <c r="DH23" s="26" t="s">
        <v>227</v>
      </c>
      <c r="DI23" s="26" t="s">
        <v>226</v>
      </c>
      <c r="DJ23" s="26">
        <v>1972</v>
      </c>
      <c r="DK23" s="26"/>
      <c r="DL23" s="26" t="s">
        <v>139</v>
      </c>
      <c r="DM23" s="26">
        <v>10.5</v>
      </c>
      <c r="DN23" s="26">
        <v>10.5</v>
      </c>
      <c r="DO23" s="26">
        <v>11</v>
      </c>
      <c r="DP23" s="26" t="e">
        <v>#N/A</v>
      </c>
      <c r="DQ23" s="26" t="e">
        <v>#N/A</v>
      </c>
      <c r="DR23" s="26" t="s">
        <v>149</v>
      </c>
      <c r="DS23" s="26" t="s">
        <v>167</v>
      </c>
      <c r="DT23" s="26" t="s">
        <v>150</v>
      </c>
      <c r="DU23" s="26" t="s">
        <v>150</v>
      </c>
      <c r="DV23" s="26" t="s">
        <v>150</v>
      </c>
      <c r="DW23" s="26"/>
      <c r="DX23" s="26"/>
      <c r="DY23" s="26"/>
      <c r="DZ23" s="26">
        <f t="shared" si="31"/>
        <v>0.505</v>
      </c>
      <c r="EA23" s="26"/>
      <c r="EB23" s="26"/>
      <c r="EC23" s="26"/>
      <c r="ED23" s="26"/>
      <c r="EE23" s="143">
        <v>0.505</v>
      </c>
      <c r="EF23" s="26"/>
      <c r="EG23" s="26"/>
      <c r="EH23" s="26"/>
      <c r="EI23" s="146">
        <f t="shared" si="32"/>
        <v>-4.55191440096314e-15</v>
      </c>
      <c r="EJ23" s="84">
        <f t="shared" si="33"/>
        <v>0.504999999999995</v>
      </c>
      <c r="EK23" s="84">
        <f t="shared" si="34"/>
        <v>-4.55191440096314e-15</v>
      </c>
      <c r="EL23" s="84">
        <f t="shared" si="35"/>
        <v>4.9960036108132e-15</v>
      </c>
      <c r="EN23" s="84">
        <f t="shared" si="36"/>
        <v>0</v>
      </c>
    </row>
    <row r="24" ht="30" customHeight="1" spans="1:144">
      <c r="A24" s="87" t="str">
        <f t="shared" si="18"/>
        <v>S20488.8188.983</v>
      </c>
      <c r="B24" s="87" t="e">
        <f>VLOOKUP(A24,[1]大中修明细表!$A$10:$N$544,14,0)</f>
        <v>#N/A</v>
      </c>
      <c r="C24" s="87" t="str">
        <f t="shared" si="19"/>
        <v>X03622.97623.149</v>
      </c>
      <c r="D24" s="87" t="e">
        <f>VLOOKUP(C24,[1]大中修明细表!$B$10:$N$544,13,0)</f>
        <v>#N/A</v>
      </c>
      <c r="E24" s="87"/>
      <c r="F24" s="96">
        <v>15</v>
      </c>
      <c r="G24" s="26" t="s">
        <v>12</v>
      </c>
      <c r="H24" s="26" t="s">
        <v>157</v>
      </c>
      <c r="I24" s="26">
        <v>430181</v>
      </c>
      <c r="J24" s="26" t="s">
        <v>219</v>
      </c>
      <c r="K24" s="26">
        <v>88.81</v>
      </c>
      <c r="L24" s="26">
        <v>88.983</v>
      </c>
      <c r="M24" s="26" t="s">
        <v>220</v>
      </c>
      <c r="N24" s="26">
        <v>22.976</v>
      </c>
      <c r="O24" s="26">
        <v>23.149</v>
      </c>
      <c r="P24" s="26">
        <f t="shared" si="20"/>
        <v>0.173000000000002</v>
      </c>
      <c r="Q24" s="26">
        <f t="shared" si="37"/>
        <v>0.173000000000002</v>
      </c>
      <c r="R24" s="26" t="s">
        <v>139</v>
      </c>
      <c r="S24" s="26">
        <v>10.5</v>
      </c>
      <c r="T24" s="26">
        <v>10.5</v>
      </c>
      <c r="U24" s="26">
        <v>11</v>
      </c>
      <c r="V24" s="26" t="s">
        <v>182</v>
      </c>
      <c r="W24" s="26" t="s">
        <v>160</v>
      </c>
      <c r="X24" s="26" t="s">
        <v>183</v>
      </c>
      <c r="Y24" s="26">
        <f t="shared" si="22"/>
        <v>10.5</v>
      </c>
      <c r="Z24" s="26"/>
      <c r="AA24" s="26" t="s">
        <v>184</v>
      </c>
      <c r="AB24" s="26"/>
      <c r="AC24" s="26"/>
      <c r="AD24" s="26" t="s">
        <v>145</v>
      </c>
      <c r="AE24" s="26">
        <v>4</v>
      </c>
      <c r="AF24" s="99"/>
      <c r="AG24" s="92">
        <v>70</v>
      </c>
      <c r="AH24" s="92">
        <f t="shared" si="23"/>
        <v>13</v>
      </c>
      <c r="AI24" s="92">
        <f t="shared" si="24"/>
        <v>13</v>
      </c>
      <c r="AJ24" s="26">
        <f t="shared" si="25"/>
        <v>13</v>
      </c>
      <c r="AK24" s="92">
        <v>2014</v>
      </c>
      <c r="AL24" s="26" t="str">
        <f>IF(AND(AK24&lt;&gt;"",AM24&lt;&gt;""),"确认折扣年度",IF($V24="大修",IF(AND($V24="大修",AK24="",AM24=""),1,IF(AK24&lt;&gt;"",LOOKUP(AK24,{1900,2016,2017,2018,2019,2020,2021,2022,2023,2024,2025},{1,0.9,0.8,0.7,0.6,0.5,0.4,0.3,0.2,0.1,0}),IF(AM24&lt;&gt;"",LOOKUP(AM24,{1900,2021,2022,2023,2024,2025},{1,0.8,0.6,0.4,0.2,0})))),""))</f>
        <v/>
      </c>
      <c r="AM24" s="92"/>
      <c r="AN24" s="26">
        <f>IF(AND(AK24&lt;&gt;"",AM24&lt;&gt;""),"确认折扣年度",IF($V24="中修",IF(AND($V24="中修",AK24="",AM24=""),1,IF(AK24&lt;&gt;"",LOOKUP(AK24,{1900,2021,2022,2023,2024,2025},{1,0.8,0.6,0.4,0.2,0}),IF(AM24&lt;&gt;"",LOOKUP(AM24,{1900,2021,2022,2023,2024,2025},{1,0.8,0.6,0.4,0.2,0})))),""))</f>
        <v>1</v>
      </c>
      <c r="AO24" s="26" t="s">
        <v>146</v>
      </c>
      <c r="AP24" s="26" t="s">
        <v>146</v>
      </c>
      <c r="AQ24" s="26" t="s">
        <v>147</v>
      </c>
      <c r="AR24" s="26"/>
      <c r="AS24" s="26"/>
      <c r="AT24" s="26"/>
      <c r="AU24" s="26" t="s">
        <v>146</v>
      </c>
      <c r="AV24" s="26"/>
      <c r="AW24" s="26"/>
      <c r="AX24" s="110"/>
      <c r="AY24" s="110"/>
      <c r="AZ24" s="109"/>
      <c r="BA24" s="26">
        <v>85</v>
      </c>
      <c r="BB24" s="26">
        <v>16.18</v>
      </c>
      <c r="BC24" s="26">
        <v>16.18</v>
      </c>
      <c r="BD24" s="26">
        <v>0</v>
      </c>
      <c r="BE24" s="26" t="s">
        <v>150</v>
      </c>
      <c r="BF24" s="26" t="s">
        <v>150</v>
      </c>
      <c r="BG24" s="26" t="s">
        <v>221</v>
      </c>
      <c r="BH24" s="26">
        <v>1972</v>
      </c>
      <c r="BI24" s="26" t="s">
        <v>150</v>
      </c>
      <c r="BJ24" s="26" t="s">
        <v>222</v>
      </c>
      <c r="BK24" s="26" t="s">
        <v>150</v>
      </c>
      <c r="BL24" s="26" t="s">
        <v>150</v>
      </c>
      <c r="BM24" s="26"/>
      <c r="BN24" s="26"/>
      <c r="BO24" s="26"/>
      <c r="BP24" s="26"/>
      <c r="BQ24" s="26" t="s">
        <v>220</v>
      </c>
      <c r="BR24" s="26">
        <v>22.976</v>
      </c>
      <c r="BS24" s="26">
        <v>23.149</v>
      </c>
      <c r="BT24" s="26">
        <f t="shared" si="26"/>
        <v>0.173000000000002</v>
      </c>
      <c r="BU24" s="26"/>
      <c r="BV24" s="26"/>
      <c r="BW24" s="26">
        <f t="shared" si="38"/>
        <v>0.173000000000002</v>
      </c>
      <c r="BX24" s="26">
        <v>0</v>
      </c>
      <c r="BY24" s="26">
        <v>0</v>
      </c>
      <c r="BZ24" s="26"/>
      <c r="CA24" s="119" t="s">
        <v>228</v>
      </c>
      <c r="CB24" s="120" t="s">
        <v>166</v>
      </c>
      <c r="CC24" s="120">
        <v>0.173000000000002</v>
      </c>
      <c r="CD24" s="120">
        <v>0</v>
      </c>
      <c r="CE24" s="120">
        <v>0</v>
      </c>
      <c r="CF24" s="92">
        <f t="shared" si="39"/>
        <v>0.173000000000002</v>
      </c>
      <c r="CG24" s="84">
        <f t="shared" si="40"/>
        <v>-1.94289029309402e-16</v>
      </c>
      <c r="CH24" s="124">
        <v>1</v>
      </c>
      <c r="CI24" s="84">
        <v>2</v>
      </c>
      <c r="CJ24" s="84"/>
      <c r="CL24" s="84"/>
      <c r="CM24" s="84"/>
      <c r="CN24" s="84"/>
      <c r="CO24" s="84"/>
      <c r="CP24" s="84"/>
      <c r="CQ24" s="84"/>
      <c r="CR24" s="84"/>
      <c r="CT24" s="84"/>
      <c r="CU24" s="84"/>
      <c r="CV24" s="84"/>
      <c r="CW24" s="84" t="str">
        <f t="shared" si="41"/>
        <v>S20488.8188.983</v>
      </c>
      <c r="CX24" s="84" t="s">
        <v>182</v>
      </c>
      <c r="CZ24" s="26"/>
      <c r="DA24" s="92">
        <v>0.173000000000002</v>
      </c>
      <c r="DB24" s="92"/>
      <c r="DC24" s="26" t="s">
        <v>224</v>
      </c>
      <c r="DD24" s="92" t="s">
        <v>146</v>
      </c>
      <c r="DE24" s="26"/>
      <c r="DF24" s="26"/>
      <c r="DG24" s="26"/>
      <c r="DH24" s="26" t="s">
        <v>229</v>
      </c>
      <c r="DI24" s="26" t="s">
        <v>226</v>
      </c>
      <c r="DJ24" s="26">
        <v>1972</v>
      </c>
      <c r="DK24" s="26"/>
      <c r="DL24" s="26" t="s">
        <v>139</v>
      </c>
      <c r="DM24" s="26">
        <v>10.5</v>
      </c>
      <c r="DN24" s="26">
        <v>10.5</v>
      </c>
      <c r="DO24" s="26">
        <v>11</v>
      </c>
      <c r="DP24" s="26" t="e">
        <v>#N/A</v>
      </c>
      <c r="DQ24" s="26" t="e">
        <v>#N/A</v>
      </c>
      <c r="DR24" s="26" t="s">
        <v>149</v>
      </c>
      <c r="DS24" s="26" t="s">
        <v>167</v>
      </c>
      <c r="DT24" s="26" t="s">
        <v>150</v>
      </c>
      <c r="DU24" s="26" t="s">
        <v>150</v>
      </c>
      <c r="DV24" s="26" t="s">
        <v>150</v>
      </c>
      <c r="DW24" s="26"/>
      <c r="DX24" s="26"/>
      <c r="DY24" s="26"/>
      <c r="DZ24" s="26">
        <f t="shared" si="31"/>
        <v>0.173</v>
      </c>
      <c r="EA24" s="26"/>
      <c r="EB24" s="26"/>
      <c r="EC24" s="26"/>
      <c r="ED24" s="26"/>
      <c r="EE24" s="143">
        <v>0.173</v>
      </c>
      <c r="EF24" s="26"/>
      <c r="EG24" s="26"/>
      <c r="EH24" s="26"/>
      <c r="EI24" s="146">
        <f t="shared" si="32"/>
        <v>1.83186799063151e-15</v>
      </c>
      <c r="EJ24" s="84">
        <f t="shared" si="33"/>
        <v>0.173000000000002</v>
      </c>
      <c r="EK24" s="84">
        <f t="shared" si="34"/>
        <v>1.83186799063151e-15</v>
      </c>
      <c r="EL24" s="84">
        <f t="shared" si="35"/>
        <v>-2.02615701994091e-15</v>
      </c>
      <c r="EN24" s="84">
        <f t="shared" si="36"/>
        <v>0</v>
      </c>
    </row>
    <row r="25" ht="30" customHeight="1" spans="1:144">
      <c r="A25" s="87" t="str">
        <f t="shared" si="18"/>
        <v>S20488.98389.362</v>
      </c>
      <c r="B25" s="87">
        <f>VLOOKUP(A25,[1]大中修明细表!$A$10:$N$544,14,0)</f>
        <v>0.378999999999991</v>
      </c>
      <c r="C25" s="87" t="str">
        <f t="shared" si="19"/>
        <v>X01600.379</v>
      </c>
      <c r="D25" s="87" t="e">
        <f>VLOOKUP(C25,[1]大中修明细表!$B$10:$N$544,13,0)</f>
        <v>#N/A</v>
      </c>
      <c r="E25" s="87"/>
      <c r="F25" s="96">
        <v>16</v>
      </c>
      <c r="G25" s="26" t="s">
        <v>12</v>
      </c>
      <c r="H25" s="26" t="s">
        <v>157</v>
      </c>
      <c r="I25" s="26">
        <v>430181</v>
      </c>
      <c r="J25" s="26" t="s">
        <v>219</v>
      </c>
      <c r="K25" s="26">
        <v>88.983</v>
      </c>
      <c r="L25" s="26">
        <v>89.362</v>
      </c>
      <c r="M25" s="26" t="s">
        <v>230</v>
      </c>
      <c r="N25" s="26">
        <v>0</v>
      </c>
      <c r="O25" s="26">
        <v>0.379</v>
      </c>
      <c r="P25" s="26">
        <f t="shared" si="20"/>
        <v>0.378999999999991</v>
      </c>
      <c r="Q25" s="26">
        <f t="shared" si="37"/>
        <v>0.378999999999991</v>
      </c>
      <c r="R25" s="26" t="s">
        <v>172</v>
      </c>
      <c r="S25" s="26">
        <v>14</v>
      </c>
      <c r="T25" s="26">
        <v>14</v>
      </c>
      <c r="U25" s="26">
        <v>15</v>
      </c>
      <c r="V25" s="26" t="s">
        <v>182</v>
      </c>
      <c r="W25" s="26" t="s">
        <v>160</v>
      </c>
      <c r="X25" s="26" t="s">
        <v>183</v>
      </c>
      <c r="Y25" s="26">
        <f t="shared" si="22"/>
        <v>14</v>
      </c>
      <c r="Z25" s="26"/>
      <c r="AA25" s="26" t="s">
        <v>184</v>
      </c>
      <c r="AB25" s="26"/>
      <c r="AC25" s="26"/>
      <c r="AD25" s="26" t="s">
        <v>145</v>
      </c>
      <c r="AE25" s="26">
        <v>4</v>
      </c>
      <c r="AF25" s="99"/>
      <c r="AG25" s="92">
        <v>70</v>
      </c>
      <c r="AH25" s="92">
        <f t="shared" si="23"/>
        <v>37</v>
      </c>
      <c r="AI25" s="92">
        <f t="shared" si="24"/>
        <v>37</v>
      </c>
      <c r="AJ25" s="26">
        <f t="shared" si="25"/>
        <v>37</v>
      </c>
      <c r="AK25" s="92">
        <v>1972</v>
      </c>
      <c r="AL25" s="26" t="str">
        <f>IF(AND(AK25&lt;&gt;"",AM25&lt;&gt;""),"确认折扣年度",IF($V25="大修",IF(AND($V25="大修",AK25="",AM25=""),1,IF(AK25&lt;&gt;"",LOOKUP(AK25,{1900,2016,2017,2018,2019,2020,2021,2022,2023,2024,2025},{1,0.9,0.8,0.7,0.6,0.5,0.4,0.3,0.2,0.1,0}),IF(AM25&lt;&gt;"",LOOKUP(AM25,{1900,2021,2022,2023,2024,2025},{1,0.8,0.6,0.4,0.2,0})))),""))</f>
        <v/>
      </c>
      <c r="AM25" s="92"/>
      <c r="AN25" s="26">
        <f>IF(AND(AK25&lt;&gt;"",AM25&lt;&gt;""),"确认折扣年度",IF($V25="中修",IF(AND($V25="中修",AK25="",AM25=""),1,IF(AK25&lt;&gt;"",LOOKUP(AK25,{1900,2021,2022,2023,2024,2025},{1,0.8,0.6,0.4,0.2,0}),IF(AM25&lt;&gt;"",LOOKUP(AM25,{1900,2021,2022,2023,2024,2025},{1,0.8,0.6,0.4,0.2,0})))),""))</f>
        <v>1</v>
      </c>
      <c r="AO25" s="26" t="s">
        <v>146</v>
      </c>
      <c r="AP25" s="26" t="s">
        <v>146</v>
      </c>
      <c r="AQ25" s="26" t="s">
        <v>147</v>
      </c>
      <c r="AR25" s="26"/>
      <c r="AS25" s="26"/>
      <c r="AT25" s="26"/>
      <c r="AU25" s="26" t="s">
        <v>146</v>
      </c>
      <c r="AV25" s="26"/>
      <c r="AW25" s="26"/>
      <c r="AX25" s="110"/>
      <c r="AY25" s="110"/>
      <c r="AZ25" s="109"/>
      <c r="BA25" s="26">
        <v>85</v>
      </c>
      <c r="BB25" s="26">
        <v>43.49</v>
      </c>
      <c r="BC25" s="26">
        <v>43.49</v>
      </c>
      <c r="BD25" s="26">
        <v>0</v>
      </c>
      <c r="BE25" s="26" t="s">
        <v>150</v>
      </c>
      <c r="BF25" s="26" t="s">
        <v>150</v>
      </c>
      <c r="BG25" s="26" t="s">
        <v>231</v>
      </c>
      <c r="BH25" s="26">
        <v>1972</v>
      </c>
      <c r="BI25" s="26" t="s">
        <v>150</v>
      </c>
      <c r="BJ25" s="26" t="s">
        <v>232</v>
      </c>
      <c r="BK25" s="26" t="s">
        <v>150</v>
      </c>
      <c r="BL25" s="26" t="s">
        <v>233</v>
      </c>
      <c r="BM25" s="26" t="s">
        <v>234</v>
      </c>
      <c r="BN25" s="26" t="s">
        <v>219</v>
      </c>
      <c r="BO25" s="26">
        <v>88.983</v>
      </c>
      <c r="BP25" s="26">
        <v>89.362</v>
      </c>
      <c r="BQ25" s="26" t="s">
        <v>230</v>
      </c>
      <c r="BR25" s="26"/>
      <c r="BS25" s="26">
        <v>0.379</v>
      </c>
      <c r="BT25" s="26">
        <f t="shared" si="26"/>
        <v>0.379</v>
      </c>
      <c r="BU25" s="26"/>
      <c r="BV25" s="26"/>
      <c r="BW25" s="26">
        <f t="shared" si="38"/>
        <v>0.379</v>
      </c>
      <c r="BX25" s="26">
        <v>0</v>
      </c>
      <c r="BY25" s="26">
        <v>0</v>
      </c>
      <c r="BZ25" s="26"/>
      <c r="CA25" s="119"/>
      <c r="CB25" s="120" t="s">
        <v>166</v>
      </c>
      <c r="CC25" s="120">
        <v>0</v>
      </c>
      <c r="CD25" s="120">
        <v>0.379</v>
      </c>
      <c r="CE25" s="120">
        <v>0</v>
      </c>
      <c r="CF25" s="92">
        <f t="shared" si="39"/>
        <v>0.379</v>
      </c>
      <c r="CG25" s="84">
        <f t="shared" si="40"/>
        <v>-9.32587340685131e-15</v>
      </c>
      <c r="CH25" s="124">
        <v>1</v>
      </c>
      <c r="CI25" s="84">
        <v>2</v>
      </c>
      <c r="CJ25" s="84"/>
      <c r="CL25" s="84"/>
      <c r="CM25" s="84"/>
      <c r="CN25" s="84"/>
      <c r="CO25" s="84"/>
      <c r="CP25" s="84"/>
      <c r="CQ25" s="84"/>
      <c r="CR25" s="84"/>
      <c r="CT25" s="84"/>
      <c r="CU25" s="84"/>
      <c r="CV25" s="84"/>
      <c r="CW25" s="84" t="str">
        <f t="shared" si="41"/>
        <v>S20488.98389.362</v>
      </c>
      <c r="CX25" s="84" t="s">
        <v>182</v>
      </c>
      <c r="CZ25" s="26"/>
      <c r="DA25" s="92">
        <v>0.378999999999991</v>
      </c>
      <c r="DB25" s="92"/>
      <c r="DC25" s="92"/>
      <c r="DD25" s="92"/>
      <c r="DE25" s="26"/>
      <c r="DF25" s="26" t="s">
        <v>235</v>
      </c>
      <c r="DG25" s="26" t="s">
        <v>235</v>
      </c>
      <c r="DH25" s="26"/>
      <c r="DI25" s="26" t="s">
        <v>226</v>
      </c>
      <c r="DJ25" s="26">
        <v>1972</v>
      </c>
      <c r="DK25" s="26"/>
      <c r="DL25" s="26" t="s">
        <v>172</v>
      </c>
      <c r="DM25" s="26">
        <v>14</v>
      </c>
      <c r="DN25" s="26">
        <v>14</v>
      </c>
      <c r="DO25" s="26">
        <v>15</v>
      </c>
      <c r="DP25" s="26" t="b">
        <v>0</v>
      </c>
      <c r="DQ25" s="26">
        <v>1</v>
      </c>
      <c r="DR25" s="26" t="s">
        <v>149</v>
      </c>
      <c r="DS25" s="26" t="s">
        <v>167</v>
      </c>
      <c r="DT25" s="26" t="s">
        <v>150</v>
      </c>
      <c r="DU25" s="26" t="s">
        <v>150</v>
      </c>
      <c r="DV25" s="26" t="s">
        <v>233</v>
      </c>
      <c r="DW25" s="26" t="s">
        <v>236</v>
      </c>
      <c r="DX25" s="26" t="s">
        <v>237</v>
      </c>
      <c r="DY25" s="26" t="s">
        <v>238</v>
      </c>
      <c r="DZ25" s="26">
        <f t="shared" si="31"/>
        <v>0.379</v>
      </c>
      <c r="EA25" s="26">
        <v>0.378999999999991</v>
      </c>
      <c r="EB25" s="26">
        <v>8.99280649946377e-15</v>
      </c>
      <c r="EC25" s="26"/>
      <c r="ED25" s="26">
        <v>0</v>
      </c>
      <c r="EE25" s="26">
        <v>0.379</v>
      </c>
      <c r="EF25" s="26">
        <v>0</v>
      </c>
      <c r="EG25" s="26">
        <v>0</v>
      </c>
      <c r="EH25" s="26">
        <v>0</v>
      </c>
      <c r="EI25" s="146">
        <f t="shared" si="32"/>
        <v>-9.32587340685131e-15</v>
      </c>
      <c r="EJ25" s="84">
        <f t="shared" si="33"/>
        <v>0.378999999999991</v>
      </c>
      <c r="EK25" s="84">
        <f t="shared" si="34"/>
        <v>-9.32587340685131e-15</v>
      </c>
      <c r="EL25" s="84">
        <f t="shared" si="35"/>
        <v>0</v>
      </c>
      <c r="EN25" s="84">
        <f t="shared" si="36"/>
        <v>0</v>
      </c>
    </row>
    <row r="26" ht="30" customHeight="1" spans="1:144">
      <c r="A26" s="87" t="str">
        <f t="shared" si="18"/>
        <v>S324308.397313.211</v>
      </c>
      <c r="B26" s="87">
        <f>VLOOKUP(A26,[1]大中修明细表!$A$10:$N$544,14,0)</f>
        <v>4.81400000000002</v>
      </c>
      <c r="C26" s="87" t="str">
        <f t="shared" si="19"/>
        <v>S324308.397313.211</v>
      </c>
      <c r="D26" s="87">
        <f>VLOOKUP(C26,[1]大中修明细表!$B$10:$N$544,13,0)</f>
        <v>4.81400000000002</v>
      </c>
      <c r="E26" s="87"/>
      <c r="F26" s="96">
        <v>17</v>
      </c>
      <c r="G26" s="26" t="s">
        <v>12</v>
      </c>
      <c r="H26" s="26" t="s">
        <v>137</v>
      </c>
      <c r="I26" s="26">
        <v>430182</v>
      </c>
      <c r="J26" s="26" t="s">
        <v>239</v>
      </c>
      <c r="K26" s="26">
        <v>308.397</v>
      </c>
      <c r="L26" s="26">
        <v>313.211</v>
      </c>
      <c r="M26" s="26" t="s">
        <v>239</v>
      </c>
      <c r="N26" s="26">
        <v>308.397</v>
      </c>
      <c r="O26" s="26">
        <v>313.211</v>
      </c>
      <c r="P26" s="26">
        <f t="shared" si="20"/>
        <v>4.81400000000002</v>
      </c>
      <c r="Q26" s="26">
        <f t="shared" ref="Q26:Q47" si="42">L26-K26</f>
        <v>4.81400000000002</v>
      </c>
      <c r="R26" s="26" t="s">
        <v>139</v>
      </c>
      <c r="S26" s="26">
        <v>9</v>
      </c>
      <c r="T26" s="26">
        <v>9</v>
      </c>
      <c r="U26" s="26">
        <v>12</v>
      </c>
      <c r="V26" s="26" t="s">
        <v>182</v>
      </c>
      <c r="W26" s="26" t="s">
        <v>160</v>
      </c>
      <c r="X26" s="26" t="s">
        <v>183</v>
      </c>
      <c r="Y26" s="26">
        <f t="shared" si="22"/>
        <v>9</v>
      </c>
      <c r="Z26" s="26"/>
      <c r="AA26" s="26" t="s">
        <v>184</v>
      </c>
      <c r="AB26" s="26"/>
      <c r="AC26" s="26"/>
      <c r="AD26" s="26" t="s">
        <v>145</v>
      </c>
      <c r="AE26" s="26">
        <v>4</v>
      </c>
      <c r="AF26" s="99"/>
      <c r="AG26" s="92">
        <v>70</v>
      </c>
      <c r="AH26" s="92">
        <f t="shared" si="23"/>
        <v>303</v>
      </c>
      <c r="AI26" s="92">
        <f t="shared" si="24"/>
        <v>303</v>
      </c>
      <c r="AJ26" s="26">
        <f t="shared" si="25"/>
        <v>303</v>
      </c>
      <c r="AK26" s="92"/>
      <c r="AL26" s="26" t="str">
        <f>IF(AND(AK26&lt;&gt;"",AM26&lt;&gt;""),"确认折扣年度",IF($V26="大修",IF(AND($V26="大修",AK26="",AM26=""),1,IF(AK26&lt;&gt;"",LOOKUP(AK26,{1900,2016,2017,2018,2019,2020,2021,2022,2023,2024,2025},{1,0.9,0.8,0.7,0.6,0.5,0.4,0.3,0.2,0.1,0}),IF(AM26&lt;&gt;"",LOOKUP(AM26,{1900,2021,2022,2023,2024,2025},{1,0.8,0.6,0.4,0.2,0})))),""))</f>
        <v/>
      </c>
      <c r="AM26" s="92">
        <v>2016</v>
      </c>
      <c r="AN26" s="26">
        <f>IF(AND(AK26&lt;&gt;"",AM26&lt;&gt;""),"确认折扣年度",IF($V26="中修",IF(AND($V26="中修",AK26="",AM26=""),1,IF(AK26&lt;&gt;"",LOOKUP(AK26,{1900,2021,2022,2023,2024,2025},{1,0.8,0.6,0.4,0.2,0}),IF(AM26&lt;&gt;"",LOOKUP(AM26,{1900,2021,2022,2023,2024,2025},{1,0.8,0.6,0.4,0.2,0})))),""))</f>
        <v>1</v>
      </c>
      <c r="AO26" s="26" t="s">
        <v>146</v>
      </c>
      <c r="AP26" s="26" t="s">
        <v>146</v>
      </c>
      <c r="AQ26" s="26" t="s">
        <v>147</v>
      </c>
      <c r="AR26" s="26" t="s">
        <v>240</v>
      </c>
      <c r="AS26" s="26"/>
      <c r="AT26" s="26"/>
      <c r="AU26" s="26" t="s">
        <v>146</v>
      </c>
      <c r="AV26" s="26" t="s">
        <v>147</v>
      </c>
      <c r="AW26" s="26"/>
      <c r="AX26" s="113"/>
      <c r="AY26" s="110"/>
      <c r="AZ26" s="111"/>
      <c r="BA26" s="26">
        <v>85</v>
      </c>
      <c r="BB26" s="26">
        <v>368.27</v>
      </c>
      <c r="BC26" s="26">
        <v>368.27</v>
      </c>
      <c r="BD26" s="26">
        <v>0</v>
      </c>
      <c r="BE26" s="26" t="s">
        <v>150</v>
      </c>
      <c r="BF26" s="26" t="s">
        <v>150</v>
      </c>
      <c r="BG26" s="26"/>
      <c r="BH26" s="26">
        <v>2016</v>
      </c>
      <c r="BI26" s="26" t="s">
        <v>150</v>
      </c>
      <c r="BJ26" s="26" t="s">
        <v>150</v>
      </c>
      <c r="BK26" s="26" t="s">
        <v>150</v>
      </c>
      <c r="BL26" s="26" t="s">
        <v>150</v>
      </c>
      <c r="BM26" s="26"/>
      <c r="BN26" s="26"/>
      <c r="BO26" s="26"/>
      <c r="BP26" s="26"/>
      <c r="BQ26" s="26" t="s">
        <v>241</v>
      </c>
      <c r="BR26" s="26">
        <v>10.087</v>
      </c>
      <c r="BS26" s="26">
        <v>14.901</v>
      </c>
      <c r="BT26" s="26">
        <f t="shared" si="26"/>
        <v>4.81400000000001</v>
      </c>
      <c r="BU26" s="26"/>
      <c r="BV26" s="26"/>
      <c r="BW26" s="26">
        <f t="shared" ref="BW26:BW30" si="43">CE26+CF26</f>
        <v>4.81400000000001</v>
      </c>
      <c r="BX26" s="26">
        <v>0</v>
      </c>
      <c r="BY26" s="26">
        <v>0</v>
      </c>
      <c r="BZ26" s="26"/>
      <c r="CA26" s="117"/>
      <c r="CB26" s="26" t="s">
        <v>166</v>
      </c>
      <c r="CC26" s="26">
        <v>4.81400000000001</v>
      </c>
      <c r="CD26" s="26">
        <v>0</v>
      </c>
      <c r="CE26" s="26">
        <v>0</v>
      </c>
      <c r="CF26" s="92">
        <f t="shared" ref="CF26:CF47" si="44">CC26+CD26</f>
        <v>4.81400000000001</v>
      </c>
      <c r="CG26" s="84">
        <f t="shared" ref="CG26:CG47" si="45">Q26-BU26-BV26-BW26-BX26-BY26-BZ26</f>
        <v>1.15463194561016e-14</v>
      </c>
      <c r="CH26" s="124">
        <v>1</v>
      </c>
      <c r="CI26" s="84">
        <v>2</v>
      </c>
      <c r="CJ26" s="84"/>
      <c r="CK26" s="84">
        <v>26</v>
      </c>
      <c r="CL26" s="84"/>
      <c r="CM26" s="84"/>
      <c r="CN26" s="84"/>
      <c r="CO26" s="84"/>
      <c r="CP26" s="84"/>
      <c r="CQ26" s="84"/>
      <c r="CR26" s="84"/>
      <c r="CT26" s="84"/>
      <c r="CU26" s="84"/>
      <c r="CV26" s="84"/>
      <c r="CW26" s="84" t="str">
        <f t="shared" ref="CW26:CW47" si="46">J26&amp;K26&amp;L26</f>
        <v>S324308.397313.211</v>
      </c>
      <c r="CX26" s="84" t="s">
        <v>182</v>
      </c>
      <c r="CZ26" s="26"/>
      <c r="DA26" s="92">
        <v>4.81400000000002</v>
      </c>
      <c r="DB26" s="92"/>
      <c r="DC26" s="92"/>
      <c r="DD26" s="92"/>
      <c r="DE26" s="26"/>
      <c r="DF26" s="26"/>
      <c r="DG26" s="26"/>
      <c r="DH26" s="26"/>
      <c r="DI26" s="26"/>
      <c r="DJ26" s="26">
        <v>1980</v>
      </c>
      <c r="DK26" s="26"/>
      <c r="DL26" s="26" t="s">
        <v>139</v>
      </c>
      <c r="DM26" s="26">
        <v>9</v>
      </c>
      <c r="DN26" s="26">
        <v>9</v>
      </c>
      <c r="DO26" s="26">
        <v>12</v>
      </c>
      <c r="DP26" s="26" t="b">
        <v>1</v>
      </c>
      <c r="DQ26" s="26">
        <v>1</v>
      </c>
      <c r="DR26" s="26" t="s">
        <v>149</v>
      </c>
      <c r="DS26" s="26" t="s">
        <v>167</v>
      </c>
      <c r="DT26" s="26" t="s">
        <v>150</v>
      </c>
      <c r="DU26" s="26" t="s">
        <v>150</v>
      </c>
      <c r="DV26" s="26" t="s">
        <v>150</v>
      </c>
      <c r="DW26" s="26"/>
      <c r="DX26" s="26"/>
      <c r="DY26" s="26"/>
      <c r="DZ26" s="26">
        <f t="shared" ref="DZ26:DZ47" si="47">SUM(EC26:EH26)</f>
        <v>4.814</v>
      </c>
      <c r="EA26" s="26">
        <v>4.81400000000002</v>
      </c>
      <c r="EB26" s="26">
        <v>-1.95399252334028e-14</v>
      </c>
      <c r="EC26" s="26"/>
      <c r="ED26" s="26">
        <v>0</v>
      </c>
      <c r="EE26" s="26">
        <v>4.814</v>
      </c>
      <c r="EF26" s="26">
        <v>0</v>
      </c>
      <c r="EG26" s="26">
        <v>0</v>
      </c>
      <c r="EH26" s="26">
        <v>0</v>
      </c>
      <c r="EI26" s="146">
        <f t="shared" si="32"/>
        <v>2.1316282072803e-14</v>
      </c>
      <c r="EJ26" s="84">
        <f t="shared" si="33"/>
        <v>4.81400000000002</v>
      </c>
      <c r="EK26" s="84">
        <f t="shared" si="34"/>
        <v>2.1316282072803e-14</v>
      </c>
      <c r="EL26" s="84">
        <f t="shared" si="35"/>
        <v>-9.76996261670138e-15</v>
      </c>
      <c r="EN26" s="84">
        <f t="shared" si="36"/>
        <v>0</v>
      </c>
    </row>
    <row r="27" ht="30" customHeight="1" spans="1:142">
      <c r="A27" s="87" t="str">
        <f t="shared" si="18"/>
        <v/>
      </c>
      <c r="B27" s="87">
        <f>VLOOKUP(A27,[1]大中修明细表!$A$10:$N$544,14,0)</f>
        <v>22.9650000000001</v>
      </c>
      <c r="C27" s="87" t="str">
        <f t="shared" si="19"/>
        <v/>
      </c>
      <c r="D27" s="87">
        <f>VLOOKUP(C27,[1]大中修明细表!$B$10:$N$544,13,0)</f>
        <v>22.9650000000001</v>
      </c>
      <c r="E27" s="87"/>
      <c r="F27" s="26" t="s">
        <v>242</v>
      </c>
      <c r="G27" s="16" t="s">
        <v>243</v>
      </c>
      <c r="H27" s="26"/>
      <c r="I27" s="26"/>
      <c r="J27" s="26"/>
      <c r="K27" s="26"/>
      <c r="L27" s="26"/>
      <c r="M27" s="26"/>
      <c r="N27" s="26"/>
      <c r="O27" s="26"/>
      <c r="P27" s="16">
        <f>SUBTOTAL(9,P29:P65)</f>
        <v>52.3480000000001</v>
      </c>
      <c r="Q27" s="16">
        <f>SUBTOTAL(9,Q29:Q65)</f>
        <v>52.3480000000001</v>
      </c>
      <c r="R27" s="16"/>
      <c r="S27" s="16"/>
      <c r="T27" s="16"/>
      <c r="U27" s="16"/>
      <c r="V27" s="16"/>
      <c r="W27" s="16"/>
      <c r="X27" s="16"/>
      <c r="Y27" s="16"/>
      <c r="Z27" s="100"/>
      <c r="AA27" s="16"/>
      <c r="AB27" s="16"/>
      <c r="AC27" s="16"/>
      <c r="AD27" s="16"/>
      <c r="AE27" s="16"/>
      <c r="AF27" s="98"/>
      <c r="AG27" s="104"/>
      <c r="AH27" s="16">
        <f>SUBTOTAL(9,AH29:AH65)</f>
        <v>8670</v>
      </c>
      <c r="AI27" s="16">
        <f>SUBTOTAL(9,AI29:AI65)</f>
        <v>8670</v>
      </c>
      <c r="AJ27" s="16">
        <f>SUBTOTAL(9,AJ29:AJ65)</f>
        <v>8172</v>
      </c>
      <c r="AK27" s="92"/>
      <c r="AL27" s="26" t="str">
        <f>IF(AND(AK27&lt;&gt;"",AM27&lt;&gt;""),"确认折扣年度",IF($V27="大修",IF(AND($V27="大修",AK27="",AM27=""),1,IF(AK27&lt;&gt;"",LOOKUP(AK27,{1900,2016,2017,2018,2019,2020,2021,2022,2023,2024,2025},{1,0.9,0.8,0.7,0.6,0.5,0.4,0.3,0.2,0.1,0}),IF(AM27&lt;&gt;"",LOOKUP(AM27,{1900,2021,2022,2023,2024,2025},{1,0.8,0.6,0.4,0.2,0})))),""))</f>
        <v/>
      </c>
      <c r="AM27" s="92"/>
      <c r="AN27" s="26" t="str">
        <f>IF(AND(AK27&lt;&gt;"",AM27&lt;&gt;""),"确认折扣年度",IF($V27="中修",IF(AND($V27="中修",AK27="",AM27=""),1,IF(AK27&lt;&gt;"",LOOKUP(AK27,{1900,2021,2022,2023,2024,2025},{1,0.8,0.6,0.4,0.2,0}),IF(AM27&lt;&gt;"",LOOKUP(AM27,{1900,2021,2022,2023,2024,2025},{1,0.8,0.6,0.4,0.2,0})))),""))</f>
        <v/>
      </c>
      <c r="AO27" s="26"/>
      <c r="AP27" s="26"/>
      <c r="AQ27" s="26"/>
      <c r="AR27" s="26"/>
      <c r="AS27" s="26"/>
      <c r="AT27" s="26"/>
      <c r="AU27" s="26"/>
      <c r="AV27" s="26"/>
      <c r="AW27" s="26"/>
      <c r="AX27" s="113"/>
      <c r="AY27" s="110"/>
      <c r="AZ27" s="111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117"/>
      <c r="CB27" s="26"/>
      <c r="CC27" s="26"/>
      <c r="CD27" s="26"/>
      <c r="CE27" s="26"/>
      <c r="CF27" s="84"/>
      <c r="CH27" s="124"/>
      <c r="CJ27" s="84"/>
      <c r="CL27" s="84"/>
      <c r="CM27" s="84"/>
      <c r="CN27" s="84"/>
      <c r="CO27" s="84"/>
      <c r="CP27" s="84"/>
      <c r="CQ27" s="84"/>
      <c r="CR27" s="84"/>
      <c r="CT27" s="84"/>
      <c r="CU27" s="84"/>
      <c r="CV27" s="84"/>
      <c r="CZ27" s="26"/>
      <c r="DA27" s="16">
        <f>SUBTOTAL(9,DA29:DA65)</f>
        <v>46.1150000000001</v>
      </c>
      <c r="DB27" s="16"/>
      <c r="DC27" s="16"/>
      <c r="DD27" s="1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 t="b">
        <v>1</v>
      </c>
      <c r="DQ27" s="26">
        <v>0</v>
      </c>
      <c r="DR27" s="26"/>
      <c r="DS27" s="139"/>
      <c r="DT27" s="26"/>
      <c r="DU27" s="26"/>
      <c r="DV27" s="26"/>
      <c r="DW27" s="26"/>
      <c r="DX27" s="26"/>
      <c r="DY27" s="26"/>
      <c r="DZ27" s="26">
        <f t="shared" si="47"/>
        <v>0</v>
      </c>
      <c r="EA27" s="26">
        <v>1</v>
      </c>
      <c r="EB27" s="26">
        <v>0</v>
      </c>
      <c r="EC27" s="26"/>
      <c r="ED27" s="26"/>
      <c r="EE27" s="26"/>
      <c r="EF27" s="26"/>
      <c r="EG27" s="26"/>
      <c r="EH27" s="26"/>
      <c r="EI27" s="146"/>
      <c r="EL27" s="84">
        <f t="shared" si="35"/>
        <v>0</v>
      </c>
    </row>
    <row r="28" ht="30" customHeight="1" spans="1:142">
      <c r="A28" s="87" t="str">
        <f t="shared" si="18"/>
        <v/>
      </c>
      <c r="B28" s="87">
        <f>VLOOKUP(A28,[1]大中修明细表!$A$10:$N$544,14,0)</f>
        <v>22.9650000000001</v>
      </c>
      <c r="C28" s="87" t="str">
        <f t="shared" si="19"/>
        <v/>
      </c>
      <c r="D28" s="87">
        <f>VLOOKUP(C28,[1]大中修明细表!$B$10:$N$544,13,0)</f>
        <v>22.9650000000001</v>
      </c>
      <c r="E28" s="87"/>
      <c r="F28" s="26" t="s">
        <v>135</v>
      </c>
      <c r="G28" s="16" t="s">
        <v>136</v>
      </c>
      <c r="H28" s="26"/>
      <c r="I28" s="26"/>
      <c r="J28" s="26"/>
      <c r="K28" s="26"/>
      <c r="L28" s="26"/>
      <c r="M28" s="26"/>
      <c r="N28" s="26"/>
      <c r="O28" s="26"/>
      <c r="P28" s="16">
        <f>SUBTOTAL(9,P29:P47)</f>
        <v>33.7550000000001</v>
      </c>
      <c r="Q28" s="16">
        <f>SUBTOTAL(9,Q29:Q47)</f>
        <v>33.7550000000001</v>
      </c>
      <c r="R28" s="16"/>
      <c r="S28" s="16"/>
      <c r="T28" s="16"/>
      <c r="U28" s="16"/>
      <c r="V28" s="16"/>
      <c r="W28" s="16"/>
      <c r="X28" s="16"/>
      <c r="Y28" s="16"/>
      <c r="Z28" s="100"/>
      <c r="AA28" s="16"/>
      <c r="AB28" s="16"/>
      <c r="AC28" s="16"/>
      <c r="AD28" s="16"/>
      <c r="AE28" s="16"/>
      <c r="AF28" s="98"/>
      <c r="AG28" s="104"/>
      <c r="AH28" s="16">
        <f>SUBTOTAL(9,AH29:AH47)</f>
        <v>7455</v>
      </c>
      <c r="AI28" s="16">
        <f>SUBTOTAL(9,AI29:AI47)</f>
        <v>7455</v>
      </c>
      <c r="AJ28" s="16">
        <f>SUBTOTAL(9,AJ29:AJ47)</f>
        <v>6969</v>
      </c>
      <c r="AK28" s="92"/>
      <c r="AL28" s="26" t="str">
        <f>IF(AND(AK28&lt;&gt;"",AM28&lt;&gt;""),"确认折扣年度",IF($V28="大修",IF(AND($V28="大修",AK28="",AM28=""),1,IF(AK28&lt;&gt;"",LOOKUP(AK28,{1900,2016,2017,2018,2019,2020,2021,2022,2023,2024,2025},{1,0.9,0.8,0.7,0.6,0.5,0.4,0.3,0.2,0.1,0}),IF(AM28&lt;&gt;"",LOOKUP(AM28,{1900,2021,2022,2023,2024,2025},{1,0.8,0.6,0.4,0.2,0})))),""))</f>
        <v/>
      </c>
      <c r="AM28" s="92"/>
      <c r="AN28" s="26" t="str">
        <f>IF(AND(AK28&lt;&gt;"",AM28&lt;&gt;""),"确认折扣年度",IF($V28="中修",IF(AND($V28="中修",AK28="",AM28=""),1,IF(AK28&lt;&gt;"",LOOKUP(AK28,{1900,2021,2022,2023,2024,2025},{1,0.8,0.6,0.4,0.2,0}),IF(AM28&lt;&gt;"",LOOKUP(AM28,{1900,2021,2022,2023,2024,2025},{1,0.8,0.6,0.4,0.2,0})))),""))</f>
        <v/>
      </c>
      <c r="AO28" s="26"/>
      <c r="AP28" s="26"/>
      <c r="AQ28" s="26"/>
      <c r="AR28" s="26"/>
      <c r="AS28" s="26"/>
      <c r="AT28" s="26"/>
      <c r="AU28" s="26"/>
      <c r="AV28" s="26"/>
      <c r="AW28" s="26"/>
      <c r="AX28" s="113"/>
      <c r="AY28" s="110"/>
      <c r="AZ28" s="111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117"/>
      <c r="CB28" s="26"/>
      <c r="CC28" s="26"/>
      <c r="CD28" s="26"/>
      <c r="CE28" s="26"/>
      <c r="CF28" s="84"/>
      <c r="CH28" s="124"/>
      <c r="CJ28" s="84"/>
      <c r="CL28" s="84"/>
      <c r="CM28" s="84"/>
      <c r="CN28" s="84"/>
      <c r="CO28" s="84"/>
      <c r="CP28" s="84"/>
      <c r="CQ28" s="84"/>
      <c r="CR28" s="84"/>
      <c r="CT28" s="84"/>
      <c r="CU28" s="84"/>
      <c r="CV28" s="84"/>
      <c r="CZ28" s="26"/>
      <c r="DA28" s="16">
        <f>SUBTOTAL(9,DA29:DA47)</f>
        <v>30.8130000000001</v>
      </c>
      <c r="DB28" s="16"/>
      <c r="DC28" s="16"/>
      <c r="DD28" s="1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 t="b">
        <v>1</v>
      </c>
      <c r="DQ28" s="26">
        <v>0</v>
      </c>
      <c r="DR28" s="26"/>
      <c r="DS28" s="139"/>
      <c r="DT28" s="26"/>
      <c r="DU28" s="26"/>
      <c r="DV28" s="26"/>
      <c r="DW28" s="26"/>
      <c r="DX28" s="26"/>
      <c r="DY28" s="26"/>
      <c r="DZ28" s="26">
        <f t="shared" si="47"/>
        <v>0</v>
      </c>
      <c r="EA28" s="26">
        <v>1</v>
      </c>
      <c r="EB28" s="26">
        <v>0</v>
      </c>
      <c r="EC28" s="26"/>
      <c r="ED28" s="26"/>
      <c r="EE28" s="26"/>
      <c r="EF28" s="26"/>
      <c r="EG28" s="26"/>
      <c r="EH28" s="26"/>
      <c r="EI28" s="146"/>
      <c r="EL28" s="84">
        <f t="shared" si="35"/>
        <v>0</v>
      </c>
    </row>
    <row r="29" ht="30" customHeight="1" spans="1:144">
      <c r="A29" s="87" t="str">
        <f t="shared" si="18"/>
        <v>G1061767.1811768</v>
      </c>
      <c r="B29" s="87">
        <f>VLOOKUP(A29,[1]大中修明细表!$A$10:$N$544,14,0)</f>
        <v>0.81899999999996</v>
      </c>
      <c r="C29" s="87" t="str">
        <f t="shared" si="19"/>
        <v>G1061793.41794.219</v>
      </c>
      <c r="D29" s="87">
        <f>VLOOKUP(C29,[1]大中修明细表!$B$10:$N$544,13,0)</f>
        <v>0.81899999999996</v>
      </c>
      <c r="E29" s="87"/>
      <c r="F29" s="96">
        <v>18</v>
      </c>
      <c r="G29" s="26" t="s">
        <v>13</v>
      </c>
      <c r="H29" s="26" t="s">
        <v>244</v>
      </c>
      <c r="I29" s="26">
        <v>430281</v>
      </c>
      <c r="J29" s="26" t="s">
        <v>181</v>
      </c>
      <c r="K29" s="26">
        <v>1767.181</v>
      </c>
      <c r="L29" s="26">
        <v>1768</v>
      </c>
      <c r="M29" s="26" t="s">
        <v>181</v>
      </c>
      <c r="N29" s="26">
        <v>1793.4</v>
      </c>
      <c r="O29" s="26">
        <v>1794.219</v>
      </c>
      <c r="P29" s="26">
        <f t="shared" ref="P29:P47" si="48">L29-K29</f>
        <v>0.81899999999996</v>
      </c>
      <c r="Q29" s="26">
        <f t="shared" si="42"/>
        <v>0.81899999999996</v>
      </c>
      <c r="R29" s="26" t="s">
        <v>139</v>
      </c>
      <c r="S29" s="26">
        <v>12</v>
      </c>
      <c r="T29" s="26">
        <v>12</v>
      </c>
      <c r="U29" s="26">
        <v>15</v>
      </c>
      <c r="V29" s="26" t="s">
        <v>140</v>
      </c>
      <c r="W29" s="26" t="s">
        <v>160</v>
      </c>
      <c r="X29" s="26" t="s">
        <v>245</v>
      </c>
      <c r="Y29" s="26">
        <f t="shared" ref="Y29:Y47" si="49">IF(V29="中修",MIN(24,MIN(S29,U29)),IF(V29="大修",MIN(24,MIN(S29,U29)),""))</f>
        <v>12</v>
      </c>
      <c r="Z29" s="101"/>
      <c r="AA29" s="26" t="s">
        <v>245</v>
      </c>
      <c r="AB29" s="26" t="s">
        <v>144</v>
      </c>
      <c r="AC29" s="26">
        <v>30</v>
      </c>
      <c r="AD29" s="26" t="s">
        <v>145</v>
      </c>
      <c r="AE29" s="26">
        <v>9</v>
      </c>
      <c r="AF29" s="99"/>
      <c r="AG29" s="92">
        <v>215</v>
      </c>
      <c r="AH29" s="92">
        <f t="shared" ref="AH29:AH47" si="50">ROUND(P29*1000*Y29*AG29/10000,0)</f>
        <v>211</v>
      </c>
      <c r="AI29" s="92">
        <f t="shared" ref="AI29:AI47" si="51">ROUND(Q29*1000*Y29*AG29/10000,0)</f>
        <v>211</v>
      </c>
      <c r="AJ29" s="26">
        <f t="shared" ref="AJ29:AJ47" si="52">IF(AL29&lt;&gt;"",ROUND(AI29*AL29,0),IF(AN29&lt;&gt;"",ROUND(AI29*AN29,0),"缺折扣系数"))</f>
        <v>169</v>
      </c>
      <c r="AK29" s="92"/>
      <c r="AL29" s="26">
        <f>IF(AND(AK29&lt;&gt;"",AM29&lt;&gt;""),"确认折扣年度",IF($V29="大修",IF(AND($V29="大修",AK29="",AM29=""),1,IF(AK29&lt;&gt;"",LOOKUP(AK29,{1900,2016,2017,2018,2019,2020,2021,2022,2023,2024,2025},{1,0.9,0.8,0.7,0.6,0.5,0.4,0.3,0.2,0.1,0}),IF(AM29&lt;&gt;"",LOOKUP(AM29,{1900,2021,2022,2023,2024,2025},{1,0.8,0.6,0.4,0.2,0})))),""))</f>
        <v>0.8</v>
      </c>
      <c r="AM29" s="92">
        <v>2021</v>
      </c>
      <c r="AN29" s="26" t="str">
        <f>IF(AND(AK29&lt;&gt;"",AM29&lt;&gt;""),"确认折扣年度",IF($V29="中修",IF(AND($V29="中修",AK29="",AM29=""),1,IF(AK29&lt;&gt;"",LOOKUP(AK29,{1900,2021,2022,2023,2024,2025},{1,0.8,0.6,0.4,0.2,0}),IF(AM29&lt;&gt;"",LOOKUP(AM29,{1900,2021,2022,2023,2024,2025},{1,0.8,0.6,0.4,0.2,0})))),""))</f>
        <v/>
      </c>
      <c r="AO29" s="26" t="s">
        <v>146</v>
      </c>
      <c r="AP29" s="26" t="s">
        <v>146</v>
      </c>
      <c r="AQ29" s="26" t="s">
        <v>147</v>
      </c>
      <c r="AR29" s="26" t="s">
        <v>246</v>
      </c>
      <c r="AS29" s="101" t="s">
        <v>247</v>
      </c>
      <c r="AT29" s="99"/>
      <c r="AU29" s="26" t="s">
        <v>146</v>
      </c>
      <c r="AV29" s="26" t="s">
        <v>147</v>
      </c>
      <c r="AW29" s="26"/>
      <c r="AX29" s="113" t="s">
        <v>248</v>
      </c>
      <c r="AY29" s="110" t="s">
        <v>249</v>
      </c>
      <c r="AZ29" s="111"/>
      <c r="BA29" s="26">
        <v>215</v>
      </c>
      <c r="BB29" s="26">
        <v>211.3</v>
      </c>
      <c r="BC29" s="26">
        <v>202.84</v>
      </c>
      <c r="BD29" s="26">
        <v>0</v>
      </c>
      <c r="BE29" s="26" t="s">
        <v>149</v>
      </c>
      <c r="BF29" s="26" t="s">
        <v>150</v>
      </c>
      <c r="BG29" s="26" t="s">
        <v>250</v>
      </c>
      <c r="BH29" s="26">
        <v>2013</v>
      </c>
      <c r="BI29" s="26" t="s">
        <v>150</v>
      </c>
      <c r="BJ29" s="26" t="s">
        <v>251</v>
      </c>
      <c r="BK29" s="26" t="s">
        <v>150</v>
      </c>
      <c r="BL29" s="26" t="s">
        <v>150</v>
      </c>
      <c r="BM29" s="26"/>
      <c r="BN29" s="26"/>
      <c r="BO29" s="26"/>
      <c r="BP29" s="26"/>
      <c r="BQ29" s="26" t="s">
        <v>181</v>
      </c>
      <c r="BR29" s="26">
        <v>1793.4</v>
      </c>
      <c r="BS29" s="26">
        <v>1794.219</v>
      </c>
      <c r="BT29" s="26">
        <f t="shared" ref="BT29:BT47" si="53">SUM(BU29:BZ29)</f>
        <v>0.818999999999922</v>
      </c>
      <c r="BU29" s="26"/>
      <c r="BV29" s="26"/>
      <c r="BW29" s="26">
        <f t="shared" si="43"/>
        <v>0.818999999999922</v>
      </c>
      <c r="BX29" s="26">
        <v>0</v>
      </c>
      <c r="BY29" s="26">
        <v>0</v>
      </c>
      <c r="BZ29" s="26"/>
      <c r="CA29" s="117"/>
      <c r="CB29" s="26" t="s">
        <v>166</v>
      </c>
      <c r="CC29" s="26">
        <v>0.710999999999975</v>
      </c>
      <c r="CD29" s="26">
        <v>0.107999999999947</v>
      </c>
      <c r="CE29" s="26">
        <v>0</v>
      </c>
      <c r="CF29" s="92">
        <f t="shared" si="44"/>
        <v>0.818999999999922</v>
      </c>
      <c r="CG29" s="84">
        <f t="shared" si="45"/>
        <v>3.79696274421804e-14</v>
      </c>
      <c r="CH29" s="124">
        <v>2</v>
      </c>
      <c r="CI29" s="84">
        <v>1</v>
      </c>
      <c r="CJ29" s="84"/>
      <c r="CK29" s="84">
        <v>71</v>
      </c>
      <c r="CL29" s="84"/>
      <c r="CM29" s="84"/>
      <c r="CN29" s="84"/>
      <c r="CO29" s="84"/>
      <c r="CP29" s="84"/>
      <c r="CQ29" s="84"/>
      <c r="CR29" s="84"/>
      <c r="CT29" s="84"/>
      <c r="CU29" s="84"/>
      <c r="CV29" s="84"/>
      <c r="CW29" s="84" t="str">
        <f t="shared" si="46"/>
        <v>G1061767.1811768</v>
      </c>
      <c r="CX29" s="84" t="s">
        <v>140</v>
      </c>
      <c r="CZ29" s="26" t="s">
        <v>252</v>
      </c>
      <c r="DA29" s="92">
        <v>0.81899999999996</v>
      </c>
      <c r="DB29" s="92"/>
      <c r="DC29" s="92"/>
      <c r="DD29" s="92"/>
      <c r="DE29" s="26" t="s">
        <v>253</v>
      </c>
      <c r="DF29" s="26" t="s">
        <v>253</v>
      </c>
      <c r="DG29" s="26" t="s">
        <v>253</v>
      </c>
      <c r="DH29" s="26"/>
      <c r="DI29" s="26" t="s">
        <v>254</v>
      </c>
      <c r="DJ29" s="26">
        <v>2002</v>
      </c>
      <c r="DK29" s="26" t="s">
        <v>255</v>
      </c>
      <c r="DL29" s="26" t="s">
        <v>139</v>
      </c>
      <c r="DM29" s="26">
        <v>12</v>
      </c>
      <c r="DN29" s="26">
        <v>12</v>
      </c>
      <c r="DO29" s="26">
        <v>15</v>
      </c>
      <c r="DP29" s="26" t="b">
        <v>1</v>
      </c>
      <c r="DQ29" s="26">
        <v>1</v>
      </c>
      <c r="DR29" s="26" t="s">
        <v>149</v>
      </c>
      <c r="DS29" s="26" t="s">
        <v>167</v>
      </c>
      <c r="DT29" s="26" t="s">
        <v>150</v>
      </c>
      <c r="DU29" s="26" t="s">
        <v>150</v>
      </c>
      <c r="DV29" s="26" t="s">
        <v>150</v>
      </c>
      <c r="DW29" s="26"/>
      <c r="DX29" s="26"/>
      <c r="DY29" s="26"/>
      <c r="DZ29" s="26">
        <f t="shared" si="47"/>
        <v>0.81899999999996</v>
      </c>
      <c r="EA29" s="26">
        <v>0.81899999999996</v>
      </c>
      <c r="EB29" s="26">
        <v>0</v>
      </c>
      <c r="EC29" s="26"/>
      <c r="ED29" s="26">
        <v>0</v>
      </c>
      <c r="EE29" s="26">
        <v>0.81899999999996</v>
      </c>
      <c r="EF29" s="26">
        <v>0</v>
      </c>
      <c r="EG29" s="26">
        <v>0</v>
      </c>
      <c r="EH29" s="26">
        <v>0</v>
      </c>
      <c r="EI29" s="146">
        <f t="shared" ref="EI29:EI47" si="54">P29-DZ29</f>
        <v>0</v>
      </c>
      <c r="EJ29" s="84">
        <f t="shared" ref="EJ29:EJ47" si="55">L29-K29</f>
        <v>0.81899999999996</v>
      </c>
      <c r="EK29" s="84">
        <f t="shared" ref="EK29:EK47" si="56">EJ29-DZ29</f>
        <v>0</v>
      </c>
      <c r="EL29" s="84">
        <f t="shared" si="35"/>
        <v>3.79696274421804e-14</v>
      </c>
      <c r="EN29" s="84">
        <f t="shared" ref="EN29:EN47" si="57">EF29+EG29</f>
        <v>0</v>
      </c>
    </row>
    <row r="30" ht="51" customHeight="1" spans="1:144">
      <c r="A30" s="87" t="str">
        <f t="shared" si="18"/>
        <v>G1061779.2351781.177</v>
      </c>
      <c r="B30" s="87">
        <f>VLOOKUP(A30,[1]大中修明细表!$A$10:$N$544,14,0)</f>
        <v>1.94200000000001</v>
      </c>
      <c r="C30" s="87" t="str">
        <f t="shared" si="19"/>
        <v>G1061805.471807.412</v>
      </c>
      <c r="D30" s="87">
        <f>VLOOKUP(C30,[1]大中修明细表!$B$10:$N$544,13,0)</f>
        <v>1.94200000000001</v>
      </c>
      <c r="E30" s="87"/>
      <c r="F30" s="96">
        <v>19</v>
      </c>
      <c r="G30" s="26" t="s">
        <v>13</v>
      </c>
      <c r="H30" s="26" t="s">
        <v>256</v>
      </c>
      <c r="I30" s="26">
        <v>430223</v>
      </c>
      <c r="J30" s="26" t="s">
        <v>181</v>
      </c>
      <c r="K30" s="26">
        <v>1779.235</v>
      </c>
      <c r="L30" s="26">
        <v>1781.177</v>
      </c>
      <c r="M30" s="26" t="s">
        <v>181</v>
      </c>
      <c r="N30" s="26">
        <v>1805.47</v>
      </c>
      <c r="O30" s="26">
        <v>1807.412</v>
      </c>
      <c r="P30" s="26">
        <f t="shared" si="48"/>
        <v>1.94200000000001</v>
      </c>
      <c r="Q30" s="26">
        <f t="shared" si="42"/>
        <v>1.94200000000001</v>
      </c>
      <c r="R30" s="26" t="s">
        <v>139</v>
      </c>
      <c r="S30" s="26">
        <v>12</v>
      </c>
      <c r="T30" s="26">
        <v>12</v>
      </c>
      <c r="U30" s="26">
        <v>15</v>
      </c>
      <c r="V30" s="26" t="s">
        <v>140</v>
      </c>
      <c r="W30" s="26" t="s">
        <v>160</v>
      </c>
      <c r="X30" s="26" t="s">
        <v>161</v>
      </c>
      <c r="Y30" s="26">
        <f t="shared" si="49"/>
        <v>12</v>
      </c>
      <c r="Z30" s="26">
        <v>20</v>
      </c>
      <c r="AA30" s="26" t="s">
        <v>161</v>
      </c>
      <c r="AB30" s="26" t="s">
        <v>144</v>
      </c>
      <c r="AC30" s="26">
        <v>20</v>
      </c>
      <c r="AD30" s="26" t="s">
        <v>145</v>
      </c>
      <c r="AE30" s="26">
        <v>9</v>
      </c>
      <c r="AF30" s="99"/>
      <c r="AG30" s="92">
        <v>215</v>
      </c>
      <c r="AH30" s="92">
        <f t="shared" si="50"/>
        <v>501</v>
      </c>
      <c r="AI30" s="92">
        <f t="shared" si="51"/>
        <v>501</v>
      </c>
      <c r="AJ30" s="26">
        <f t="shared" si="52"/>
        <v>401</v>
      </c>
      <c r="AK30" s="92"/>
      <c r="AL30" s="26">
        <f>IF(AND(AK30&lt;&gt;"",AM30&lt;&gt;""),"确认折扣年度",IF($V30="大修",IF(AND($V30="大修",AK30="",AM30=""),1,IF(AK30&lt;&gt;"",LOOKUP(AK30,{1900,2016,2017,2018,2019,2020,2021,2022,2023,2024,2025},{1,0.9,0.8,0.7,0.6,0.5,0.4,0.3,0.2,0.1,0}),IF(AM30&lt;&gt;"",LOOKUP(AM30,{1900,2021,2022,2023,2024,2025},{1,0.8,0.6,0.4,0.2,0})))),""))</f>
        <v>0.8</v>
      </c>
      <c r="AM30" s="92">
        <v>2021</v>
      </c>
      <c r="AN30" s="26" t="str">
        <f>IF(AND(AK30&lt;&gt;"",AM30&lt;&gt;""),"确认折扣年度",IF($V30="中修",IF(AND($V30="中修",AK30="",AM30=""),1,IF(AK30&lt;&gt;"",LOOKUP(AK30,{1900,2021,2022,2023,2024,2025},{1,0.8,0.6,0.4,0.2,0}),IF(AM30&lt;&gt;"",LOOKUP(AM30,{1900,2021,2022,2023,2024,2025},{1,0.8,0.6,0.4,0.2,0})))),""))</f>
        <v/>
      </c>
      <c r="AO30" s="26" t="s">
        <v>146</v>
      </c>
      <c r="AP30" s="26" t="s">
        <v>146</v>
      </c>
      <c r="AQ30" s="26" t="s">
        <v>257</v>
      </c>
      <c r="AR30" s="26" t="s">
        <v>258</v>
      </c>
      <c r="AS30" s="101" t="s">
        <v>247</v>
      </c>
      <c r="AT30" s="99"/>
      <c r="AU30" s="26" t="s">
        <v>146</v>
      </c>
      <c r="AV30" s="26" t="s">
        <v>257</v>
      </c>
      <c r="AW30" s="26"/>
      <c r="AX30" s="113" t="s">
        <v>259</v>
      </c>
      <c r="AY30" s="110" t="s">
        <v>260</v>
      </c>
      <c r="AZ30" s="111"/>
      <c r="BA30" s="26">
        <v>215</v>
      </c>
      <c r="BB30" s="26">
        <v>501.04</v>
      </c>
      <c r="BC30" s="26">
        <v>501.04</v>
      </c>
      <c r="BD30" s="26">
        <v>0</v>
      </c>
      <c r="BE30" s="26" t="s">
        <v>149</v>
      </c>
      <c r="BF30" s="26" t="s">
        <v>150</v>
      </c>
      <c r="BG30" s="26" t="s">
        <v>261</v>
      </c>
      <c r="BH30" s="26">
        <v>2010</v>
      </c>
      <c r="BI30" s="26" t="s">
        <v>150</v>
      </c>
      <c r="BJ30" s="26" t="s">
        <v>262</v>
      </c>
      <c r="BK30" s="26" t="s">
        <v>150</v>
      </c>
      <c r="BL30" s="26" t="s">
        <v>150</v>
      </c>
      <c r="BM30" s="26"/>
      <c r="BN30" s="26"/>
      <c r="BO30" s="26"/>
      <c r="BP30" s="26"/>
      <c r="BQ30" s="26" t="s">
        <v>181</v>
      </c>
      <c r="BR30" s="26">
        <v>1805.47</v>
      </c>
      <c r="BS30" s="26">
        <v>1807.412</v>
      </c>
      <c r="BT30" s="26">
        <f t="shared" si="53"/>
        <v>1.9420000000001</v>
      </c>
      <c r="BU30" s="26"/>
      <c r="BV30" s="26"/>
      <c r="BW30" s="26">
        <f t="shared" si="43"/>
        <v>1.9420000000001</v>
      </c>
      <c r="BX30" s="26">
        <v>0</v>
      </c>
      <c r="BY30" s="26">
        <v>0</v>
      </c>
      <c r="BZ30" s="26"/>
      <c r="CA30" s="117"/>
      <c r="CB30" s="26" t="s">
        <v>166</v>
      </c>
      <c r="CC30" s="26">
        <v>0</v>
      </c>
      <c r="CD30" s="26">
        <v>0.7650000000001</v>
      </c>
      <c r="CE30" s="26">
        <v>1.177</v>
      </c>
      <c r="CF30" s="92">
        <f t="shared" si="44"/>
        <v>0.7650000000001</v>
      </c>
      <c r="CG30" s="84">
        <f t="shared" si="45"/>
        <v>-9.28146448586631e-14</v>
      </c>
      <c r="CH30" s="124">
        <v>2</v>
      </c>
      <c r="CI30" s="84">
        <v>1</v>
      </c>
      <c r="CJ30" s="84"/>
      <c r="CK30" s="84">
        <v>40</v>
      </c>
      <c r="CL30" s="84"/>
      <c r="CM30" s="84"/>
      <c r="CN30" s="84"/>
      <c r="CO30" s="84"/>
      <c r="CP30" s="84"/>
      <c r="CQ30" s="84"/>
      <c r="CR30" s="84"/>
      <c r="CT30" s="84"/>
      <c r="CU30" s="84"/>
      <c r="CV30" s="84"/>
      <c r="CW30" s="84" t="str">
        <f t="shared" si="46"/>
        <v>G1061779.2351781.177</v>
      </c>
      <c r="CX30" s="84" t="s">
        <v>140</v>
      </c>
      <c r="CZ30" s="26" t="s">
        <v>263</v>
      </c>
      <c r="DA30" s="92">
        <v>0</v>
      </c>
      <c r="DB30" s="92"/>
      <c r="DC30" s="92"/>
      <c r="DD30" s="92" t="s">
        <v>175</v>
      </c>
      <c r="DE30" s="26" t="s">
        <v>264</v>
      </c>
      <c r="DF30" s="26" t="s">
        <v>265</v>
      </c>
      <c r="DG30" s="26" t="s">
        <v>265</v>
      </c>
      <c r="DH30" s="26" t="s">
        <v>266</v>
      </c>
      <c r="DI30" s="26" t="s">
        <v>267</v>
      </c>
      <c r="DJ30" s="26">
        <v>1997</v>
      </c>
      <c r="DK30" s="26">
        <v>2010</v>
      </c>
      <c r="DL30" s="26" t="s">
        <v>139</v>
      </c>
      <c r="DM30" s="26">
        <v>12</v>
      </c>
      <c r="DN30" s="26">
        <v>12</v>
      </c>
      <c r="DO30" s="26">
        <v>15</v>
      </c>
      <c r="DP30" s="26" t="b">
        <v>1</v>
      </c>
      <c r="DQ30" s="26">
        <v>1</v>
      </c>
      <c r="DR30" s="26" t="s">
        <v>149</v>
      </c>
      <c r="DS30" s="26" t="s">
        <v>167</v>
      </c>
      <c r="DT30" s="26" t="s">
        <v>150</v>
      </c>
      <c r="DU30" s="26" t="s">
        <v>150</v>
      </c>
      <c r="DV30" s="26" t="s">
        <v>150</v>
      </c>
      <c r="DW30" s="26"/>
      <c r="DX30" s="26"/>
      <c r="DY30" s="26"/>
      <c r="DZ30" s="26">
        <f t="shared" si="47"/>
        <v>1.9420000000001</v>
      </c>
      <c r="EA30" s="26">
        <v>1.94200000000001</v>
      </c>
      <c r="EB30" s="26">
        <v>9.01501095995627e-14</v>
      </c>
      <c r="EC30" s="26"/>
      <c r="ED30" s="26">
        <v>0</v>
      </c>
      <c r="EE30" s="26">
        <v>1.9420000000001</v>
      </c>
      <c r="EF30" s="26">
        <v>0</v>
      </c>
      <c r="EG30" s="26">
        <v>0</v>
      </c>
      <c r="EH30" s="26">
        <v>0</v>
      </c>
      <c r="EI30" s="146">
        <f t="shared" si="54"/>
        <v>-9.28146448586631e-14</v>
      </c>
      <c r="EJ30" s="84">
        <f t="shared" si="55"/>
        <v>1.94200000000001</v>
      </c>
      <c r="EK30" s="84">
        <f t="shared" si="56"/>
        <v>-9.28146448586631e-14</v>
      </c>
      <c r="EL30" s="84">
        <f t="shared" si="35"/>
        <v>0</v>
      </c>
      <c r="EN30" s="84">
        <f t="shared" si="57"/>
        <v>0</v>
      </c>
    </row>
    <row r="31" ht="30" customHeight="1" spans="1:144">
      <c r="A31" s="87" t="str">
        <f t="shared" si="18"/>
        <v>G10617891792</v>
      </c>
      <c r="B31" s="87">
        <f>VLOOKUP(A31,[1]大中修明细表!$A$10:$N$544,14,0)</f>
        <v>3</v>
      </c>
      <c r="C31" s="87" t="str">
        <f t="shared" si="19"/>
        <v>G1061815.2351818.235</v>
      </c>
      <c r="D31" s="87">
        <f>VLOOKUP(C31,[1]大中修明细表!$B$10:$N$544,13,0)</f>
        <v>3</v>
      </c>
      <c r="E31" s="87"/>
      <c r="F31" s="96">
        <v>20</v>
      </c>
      <c r="G31" s="26" t="s">
        <v>13</v>
      </c>
      <c r="H31" s="26" t="s">
        <v>256</v>
      </c>
      <c r="I31" s="26">
        <v>430223</v>
      </c>
      <c r="J31" s="26" t="s">
        <v>181</v>
      </c>
      <c r="K31" s="26">
        <v>1789</v>
      </c>
      <c r="L31" s="26">
        <v>1792</v>
      </c>
      <c r="M31" s="26" t="s">
        <v>181</v>
      </c>
      <c r="N31" s="26">
        <v>1815.235</v>
      </c>
      <c r="O31" s="26">
        <v>1818.235</v>
      </c>
      <c r="P31" s="26">
        <f t="shared" si="48"/>
        <v>3</v>
      </c>
      <c r="Q31" s="26">
        <f t="shared" si="42"/>
        <v>3</v>
      </c>
      <c r="R31" s="26" t="s">
        <v>139</v>
      </c>
      <c r="S31" s="26">
        <v>12</v>
      </c>
      <c r="T31" s="26">
        <v>12</v>
      </c>
      <c r="U31" s="26">
        <v>15</v>
      </c>
      <c r="V31" s="26" t="s">
        <v>140</v>
      </c>
      <c r="W31" s="26" t="s">
        <v>160</v>
      </c>
      <c r="X31" s="26" t="s">
        <v>161</v>
      </c>
      <c r="Y31" s="26">
        <f t="shared" si="49"/>
        <v>12</v>
      </c>
      <c r="Z31" s="26">
        <v>20</v>
      </c>
      <c r="AA31" s="26" t="s">
        <v>161</v>
      </c>
      <c r="AB31" s="26" t="s">
        <v>144</v>
      </c>
      <c r="AC31" s="26">
        <v>20</v>
      </c>
      <c r="AD31" s="26" t="s">
        <v>145</v>
      </c>
      <c r="AE31" s="26">
        <v>9</v>
      </c>
      <c r="AF31" s="99"/>
      <c r="AG31" s="92">
        <v>215</v>
      </c>
      <c r="AH31" s="92">
        <f t="shared" si="50"/>
        <v>774</v>
      </c>
      <c r="AI31" s="92">
        <f t="shared" si="51"/>
        <v>774</v>
      </c>
      <c r="AJ31" s="26">
        <f t="shared" si="52"/>
        <v>774</v>
      </c>
      <c r="AK31" s="92">
        <v>2014</v>
      </c>
      <c r="AL31" s="26">
        <f>IF(AND(AK31&lt;&gt;"",AM31&lt;&gt;""),"确认折扣年度",IF($V31="大修",IF(AND($V31="大修",AK31="",AM31=""),1,IF(AK31&lt;&gt;"",LOOKUP(AK31,{1900,2016,2017,2018,2019,2020,2021,2022,2023,2024,2025},{1,0.9,0.8,0.7,0.6,0.5,0.4,0.3,0.2,0.1,0}),IF(AM31&lt;&gt;"",LOOKUP(AM31,{1900,2021,2022,2023,2024,2025},{1,0.8,0.6,0.4,0.2,0})))),""))</f>
        <v>1</v>
      </c>
      <c r="AM31" s="92"/>
      <c r="AN31" s="26" t="str">
        <f>IF(AND(AK31&lt;&gt;"",AM31&lt;&gt;""),"确认折扣年度",IF($V31="中修",IF(AND($V31="中修",AK31="",AM31=""),1,IF(AK31&lt;&gt;"",LOOKUP(AK31,{1900,2021,2022,2023,2024,2025},{1,0.8,0.6,0.4,0.2,0}),IF(AM31&lt;&gt;"",LOOKUP(AM31,{1900,2021,2022,2023,2024,2025},{1,0.8,0.6,0.4,0.2,0})))),""))</f>
        <v/>
      </c>
      <c r="AO31" s="26" t="s">
        <v>146</v>
      </c>
      <c r="AP31" s="26" t="s">
        <v>146</v>
      </c>
      <c r="AQ31" s="26" t="s">
        <v>268</v>
      </c>
      <c r="AR31" s="26"/>
      <c r="AS31" s="26"/>
      <c r="AT31" s="26"/>
      <c r="AU31" s="26" t="s">
        <v>146</v>
      </c>
      <c r="AV31" s="26" t="s">
        <v>268</v>
      </c>
      <c r="AW31" s="26"/>
      <c r="AX31" s="110" t="s">
        <v>269</v>
      </c>
      <c r="AY31" s="110" t="s">
        <v>270</v>
      </c>
      <c r="AZ31" s="111"/>
      <c r="BA31" s="26">
        <v>215</v>
      </c>
      <c r="BB31" s="26">
        <v>774</v>
      </c>
      <c r="BC31" s="26">
        <v>774</v>
      </c>
      <c r="BD31" s="26">
        <v>0</v>
      </c>
      <c r="BE31" s="26" t="s">
        <v>149</v>
      </c>
      <c r="BF31" s="26" t="s">
        <v>150</v>
      </c>
      <c r="BG31" s="26" t="s">
        <v>271</v>
      </c>
      <c r="BH31" s="26">
        <v>2010</v>
      </c>
      <c r="BI31" s="26" t="s">
        <v>150</v>
      </c>
      <c r="BJ31" s="26" t="s">
        <v>272</v>
      </c>
      <c r="BK31" s="26" t="s">
        <v>150</v>
      </c>
      <c r="BL31" s="26" t="s">
        <v>273</v>
      </c>
      <c r="BM31" s="26"/>
      <c r="BN31" s="26"/>
      <c r="BO31" s="26"/>
      <c r="BP31" s="26"/>
      <c r="BQ31" s="26" t="s">
        <v>181</v>
      </c>
      <c r="BR31" s="26">
        <v>1812.721</v>
      </c>
      <c r="BS31" s="26">
        <v>1815.721</v>
      </c>
      <c r="BT31" s="26">
        <f t="shared" si="53"/>
        <v>3</v>
      </c>
      <c r="BU31" s="26">
        <v>1</v>
      </c>
      <c r="BV31" s="26">
        <v>2</v>
      </c>
      <c r="BW31" s="26">
        <v>0</v>
      </c>
      <c r="BX31" s="26">
        <v>0</v>
      </c>
      <c r="BY31" s="26">
        <v>0</v>
      </c>
      <c r="BZ31" s="26"/>
      <c r="CA31" s="117"/>
      <c r="CB31" s="26" t="s">
        <v>166</v>
      </c>
      <c r="CC31" s="26">
        <v>1</v>
      </c>
      <c r="CD31" s="26">
        <v>2</v>
      </c>
      <c r="CE31" s="26">
        <v>0</v>
      </c>
      <c r="CF31" s="92">
        <f t="shared" si="44"/>
        <v>3</v>
      </c>
      <c r="CG31" s="84">
        <f t="shared" si="45"/>
        <v>0</v>
      </c>
      <c r="CH31" s="124">
        <v>2</v>
      </c>
      <c r="CI31" s="84">
        <v>1</v>
      </c>
      <c r="CJ31" s="84"/>
      <c r="CK31" s="84">
        <v>41</v>
      </c>
      <c r="CL31" s="84"/>
      <c r="CM31" s="84"/>
      <c r="CN31" s="84"/>
      <c r="CO31" s="84"/>
      <c r="CP31" s="84"/>
      <c r="CQ31" s="84"/>
      <c r="CR31" s="84"/>
      <c r="CT31" s="84"/>
      <c r="CU31" s="84"/>
      <c r="CV31" s="84"/>
      <c r="CW31" s="84" t="str">
        <f t="shared" si="46"/>
        <v>G10617891792</v>
      </c>
      <c r="CX31" s="84" t="s">
        <v>140</v>
      </c>
      <c r="CZ31" s="26"/>
      <c r="DA31" s="92">
        <v>3</v>
      </c>
      <c r="DB31" s="92"/>
      <c r="DC31" s="92"/>
      <c r="DD31" s="92"/>
      <c r="DE31" s="26"/>
      <c r="DF31" s="26"/>
      <c r="DG31" s="26"/>
      <c r="DH31" s="26"/>
      <c r="DI31" s="26"/>
      <c r="DJ31" s="26">
        <v>1997</v>
      </c>
      <c r="DK31" s="26">
        <v>2010</v>
      </c>
      <c r="DL31" s="26" t="s">
        <v>139</v>
      </c>
      <c r="DM31" s="26">
        <v>12</v>
      </c>
      <c r="DN31" s="26">
        <v>12</v>
      </c>
      <c r="DO31" s="26">
        <v>15</v>
      </c>
      <c r="DP31" s="26" t="b">
        <v>1</v>
      </c>
      <c r="DQ31" s="26">
        <v>1</v>
      </c>
      <c r="DR31" s="26" t="s">
        <v>149</v>
      </c>
      <c r="DS31" s="26" t="s">
        <v>167</v>
      </c>
      <c r="DT31" s="26" t="s">
        <v>150</v>
      </c>
      <c r="DU31" s="26" t="s">
        <v>150</v>
      </c>
      <c r="DV31" s="26" t="s">
        <v>273</v>
      </c>
      <c r="DW31" s="26"/>
      <c r="DX31" s="26"/>
      <c r="DY31" s="26"/>
      <c r="DZ31" s="26">
        <f t="shared" si="47"/>
        <v>3</v>
      </c>
      <c r="EA31" s="26">
        <v>3</v>
      </c>
      <c r="EB31" s="26">
        <v>0</v>
      </c>
      <c r="EC31" s="26"/>
      <c r="ED31" s="26">
        <v>0</v>
      </c>
      <c r="EE31" s="26">
        <v>3</v>
      </c>
      <c r="EF31" s="26">
        <v>0</v>
      </c>
      <c r="EG31" s="26">
        <v>0</v>
      </c>
      <c r="EH31" s="26">
        <v>0</v>
      </c>
      <c r="EI31" s="146">
        <f t="shared" si="54"/>
        <v>0</v>
      </c>
      <c r="EJ31" s="84">
        <f t="shared" si="55"/>
        <v>3</v>
      </c>
      <c r="EK31" s="84">
        <f t="shared" si="56"/>
        <v>0</v>
      </c>
      <c r="EL31" s="84">
        <f t="shared" si="35"/>
        <v>3</v>
      </c>
      <c r="EN31" s="84">
        <f t="shared" si="57"/>
        <v>0</v>
      </c>
    </row>
    <row r="32" ht="30" customHeight="1" spans="1:144">
      <c r="A32" s="87" t="str">
        <f t="shared" si="18"/>
        <v>G10617931795</v>
      </c>
      <c r="B32" s="87">
        <f>VLOOKUP(A32,[1]大中修明细表!$A$10:$N$544,14,0)</f>
        <v>2</v>
      </c>
      <c r="C32" s="87" t="str">
        <f t="shared" si="19"/>
        <v>G1061819.2351821.235</v>
      </c>
      <c r="D32" s="87">
        <f>VLOOKUP(C32,[1]大中修明细表!$B$10:$N$544,13,0)</f>
        <v>2</v>
      </c>
      <c r="E32" s="87"/>
      <c r="F32" s="96">
        <v>21</v>
      </c>
      <c r="G32" s="26" t="s">
        <v>13</v>
      </c>
      <c r="H32" s="26" t="s">
        <v>256</v>
      </c>
      <c r="I32" s="26">
        <v>430223</v>
      </c>
      <c r="J32" s="26" t="s">
        <v>181</v>
      </c>
      <c r="K32" s="26">
        <v>1793</v>
      </c>
      <c r="L32" s="26">
        <v>1795</v>
      </c>
      <c r="M32" s="26" t="s">
        <v>181</v>
      </c>
      <c r="N32" s="26">
        <v>1819.235</v>
      </c>
      <c r="O32" s="26">
        <v>1821.235</v>
      </c>
      <c r="P32" s="26">
        <f t="shared" si="48"/>
        <v>2</v>
      </c>
      <c r="Q32" s="26">
        <f t="shared" si="42"/>
        <v>2</v>
      </c>
      <c r="R32" s="26" t="s">
        <v>139</v>
      </c>
      <c r="S32" s="26">
        <v>12</v>
      </c>
      <c r="T32" s="26">
        <v>12</v>
      </c>
      <c r="U32" s="26">
        <v>15</v>
      </c>
      <c r="V32" s="26" t="s">
        <v>140</v>
      </c>
      <c r="W32" s="26" t="s">
        <v>160</v>
      </c>
      <c r="X32" s="26" t="s">
        <v>161</v>
      </c>
      <c r="Y32" s="26">
        <f t="shared" si="49"/>
        <v>12</v>
      </c>
      <c r="Z32" s="26">
        <v>20</v>
      </c>
      <c r="AA32" s="26" t="s">
        <v>161</v>
      </c>
      <c r="AB32" s="26" t="s">
        <v>144</v>
      </c>
      <c r="AC32" s="26">
        <v>20</v>
      </c>
      <c r="AD32" s="26" t="s">
        <v>145</v>
      </c>
      <c r="AE32" s="26">
        <v>9</v>
      </c>
      <c r="AF32" s="99"/>
      <c r="AG32" s="92">
        <v>215</v>
      </c>
      <c r="AH32" s="92">
        <f t="shared" si="50"/>
        <v>516</v>
      </c>
      <c r="AI32" s="92">
        <f t="shared" si="51"/>
        <v>516</v>
      </c>
      <c r="AJ32" s="26">
        <f t="shared" si="52"/>
        <v>516</v>
      </c>
      <c r="AK32" s="92">
        <v>2014</v>
      </c>
      <c r="AL32" s="26">
        <f>IF(AND(AK32&lt;&gt;"",AM32&lt;&gt;""),"确认折扣年度",IF($V32="大修",IF(AND($V32="大修",AK32="",AM32=""),1,IF(AK32&lt;&gt;"",LOOKUP(AK32,{1900,2016,2017,2018,2019,2020,2021,2022,2023,2024,2025},{1,0.9,0.8,0.7,0.6,0.5,0.4,0.3,0.2,0.1,0}),IF(AM32&lt;&gt;"",LOOKUP(AM32,{1900,2021,2022,2023,2024,2025},{1,0.8,0.6,0.4,0.2,0})))),""))</f>
        <v>1</v>
      </c>
      <c r="AM32" s="92"/>
      <c r="AN32" s="26" t="str">
        <f>IF(AND(AK32&lt;&gt;"",AM32&lt;&gt;""),"确认折扣年度",IF($V32="中修",IF(AND($V32="中修",AK32="",AM32=""),1,IF(AK32&lt;&gt;"",LOOKUP(AK32,{1900,2021,2022,2023,2024,2025},{1,0.8,0.6,0.4,0.2,0}),IF(AM32&lt;&gt;"",LOOKUP(AM32,{1900,2021,2022,2023,2024,2025},{1,0.8,0.6,0.4,0.2,0})))),""))</f>
        <v/>
      </c>
      <c r="AO32" s="26" t="s">
        <v>146</v>
      </c>
      <c r="AP32" s="26" t="s">
        <v>146</v>
      </c>
      <c r="AQ32" s="26" t="s">
        <v>274</v>
      </c>
      <c r="AR32" s="26" t="s">
        <v>275</v>
      </c>
      <c r="AS32" s="26"/>
      <c r="AT32" s="26"/>
      <c r="AU32" s="26" t="s">
        <v>146</v>
      </c>
      <c r="AV32" s="26" t="s">
        <v>268</v>
      </c>
      <c r="AW32" s="26"/>
      <c r="AX32" s="110" t="s">
        <v>276</v>
      </c>
      <c r="AY32" s="110" t="s">
        <v>270</v>
      </c>
      <c r="AZ32" s="111"/>
      <c r="BA32" s="26">
        <v>215</v>
      </c>
      <c r="BB32" s="26">
        <v>516</v>
      </c>
      <c r="BC32" s="26">
        <v>516</v>
      </c>
      <c r="BD32" s="26">
        <v>0</v>
      </c>
      <c r="BE32" s="26" t="s">
        <v>149</v>
      </c>
      <c r="BF32" s="26" t="s">
        <v>150</v>
      </c>
      <c r="BG32" s="26" t="s">
        <v>277</v>
      </c>
      <c r="BH32" s="26">
        <v>2010</v>
      </c>
      <c r="BI32" s="26" t="s">
        <v>150</v>
      </c>
      <c r="BJ32" s="26" t="s">
        <v>278</v>
      </c>
      <c r="BK32" s="26" t="s">
        <v>150</v>
      </c>
      <c r="BL32" s="26" t="s">
        <v>273</v>
      </c>
      <c r="BM32" s="26"/>
      <c r="BN32" s="26"/>
      <c r="BO32" s="26"/>
      <c r="BP32" s="26"/>
      <c r="BQ32" s="26" t="s">
        <v>181</v>
      </c>
      <c r="BR32" s="26">
        <v>1816.892</v>
      </c>
      <c r="BS32" s="26">
        <v>1819.55</v>
      </c>
      <c r="BT32" s="26">
        <f t="shared" si="53"/>
        <v>2</v>
      </c>
      <c r="BU32" s="26">
        <v>0</v>
      </c>
      <c r="BV32" s="26">
        <v>1</v>
      </c>
      <c r="BW32" s="26">
        <v>1</v>
      </c>
      <c r="BX32" s="26">
        <v>0</v>
      </c>
      <c r="BY32" s="26">
        <v>0</v>
      </c>
      <c r="BZ32" s="26"/>
      <c r="CA32" s="117"/>
      <c r="CB32" s="26" t="s">
        <v>166</v>
      </c>
      <c r="CC32" s="26">
        <v>0</v>
      </c>
      <c r="CD32" s="26">
        <v>1</v>
      </c>
      <c r="CE32" s="26">
        <v>1</v>
      </c>
      <c r="CF32" s="92">
        <f t="shared" si="44"/>
        <v>1</v>
      </c>
      <c r="CG32" s="84">
        <f t="shared" si="45"/>
        <v>0</v>
      </c>
      <c r="CH32" s="124">
        <v>2</v>
      </c>
      <c r="CI32" s="84">
        <v>1</v>
      </c>
      <c r="CJ32" s="84"/>
      <c r="CK32" s="84">
        <v>42</v>
      </c>
      <c r="CL32" s="84"/>
      <c r="CM32" s="84"/>
      <c r="CN32" s="84"/>
      <c r="CO32" s="84"/>
      <c r="CP32" s="84"/>
      <c r="CQ32" s="84"/>
      <c r="CR32" s="84"/>
      <c r="CT32" s="84"/>
      <c r="CU32" s="84"/>
      <c r="CV32" s="84"/>
      <c r="CW32" s="84" t="str">
        <f t="shared" si="46"/>
        <v>G10617931795</v>
      </c>
      <c r="CX32" s="84" t="s">
        <v>140</v>
      </c>
      <c r="CZ32" s="26"/>
      <c r="DA32" s="92">
        <v>2</v>
      </c>
      <c r="DB32" s="92"/>
      <c r="DC32" s="92"/>
      <c r="DD32" s="92"/>
      <c r="DE32" s="26"/>
      <c r="DF32" s="26"/>
      <c r="DG32" s="26"/>
      <c r="DH32" s="26"/>
      <c r="DI32" s="26" t="s">
        <v>279</v>
      </c>
      <c r="DJ32" s="26">
        <v>1997</v>
      </c>
      <c r="DK32" s="26">
        <v>2010</v>
      </c>
      <c r="DL32" s="26" t="s">
        <v>139</v>
      </c>
      <c r="DM32" s="26">
        <v>12</v>
      </c>
      <c r="DN32" s="26">
        <v>12</v>
      </c>
      <c r="DO32" s="26">
        <v>15</v>
      </c>
      <c r="DP32" s="26" t="b">
        <v>1</v>
      </c>
      <c r="DQ32" s="26">
        <v>1</v>
      </c>
      <c r="DR32" s="26" t="s">
        <v>149</v>
      </c>
      <c r="DS32" s="26" t="s">
        <v>167</v>
      </c>
      <c r="DT32" s="26" t="s">
        <v>150</v>
      </c>
      <c r="DU32" s="26" t="s">
        <v>150</v>
      </c>
      <c r="DV32" s="26" t="s">
        <v>273</v>
      </c>
      <c r="DW32" s="26"/>
      <c r="DX32" s="26"/>
      <c r="DY32" s="26"/>
      <c r="DZ32" s="26">
        <f t="shared" si="47"/>
        <v>2</v>
      </c>
      <c r="EA32" s="26">
        <v>2</v>
      </c>
      <c r="EB32" s="26">
        <v>0</v>
      </c>
      <c r="EC32" s="26"/>
      <c r="ED32" s="26">
        <v>0</v>
      </c>
      <c r="EE32" s="26">
        <v>2</v>
      </c>
      <c r="EF32" s="26">
        <v>0</v>
      </c>
      <c r="EG32" s="26">
        <v>0</v>
      </c>
      <c r="EH32" s="26">
        <v>0</v>
      </c>
      <c r="EI32" s="146">
        <f t="shared" si="54"/>
        <v>0</v>
      </c>
      <c r="EJ32" s="84">
        <f t="shared" si="55"/>
        <v>2</v>
      </c>
      <c r="EK32" s="84">
        <f t="shared" si="56"/>
        <v>0</v>
      </c>
      <c r="EL32" s="84">
        <f t="shared" si="35"/>
        <v>1</v>
      </c>
      <c r="EN32" s="84">
        <f t="shared" si="57"/>
        <v>0</v>
      </c>
    </row>
    <row r="33" ht="30" customHeight="1" spans="1:144">
      <c r="A33" s="87" t="str">
        <f t="shared" si="18"/>
        <v>G1061797.51799.51</v>
      </c>
      <c r="B33" s="87">
        <f>VLOOKUP(A33,[1]大中修明细表!$A$10:$N$544,14,0)</f>
        <v>2.00999999999999</v>
      </c>
      <c r="C33" s="87" t="str">
        <f t="shared" si="19"/>
        <v>G1061823.7351825.745</v>
      </c>
      <c r="D33" s="87">
        <f>VLOOKUP(C33,[1]大中修明细表!$B$10:$N$544,13,0)</f>
        <v>2.00999999999999</v>
      </c>
      <c r="E33" s="87"/>
      <c r="F33" s="96">
        <v>22</v>
      </c>
      <c r="G33" s="26" t="s">
        <v>13</v>
      </c>
      <c r="H33" s="26" t="s">
        <v>256</v>
      </c>
      <c r="I33" s="26">
        <v>430223</v>
      </c>
      <c r="J33" s="26" t="s">
        <v>181</v>
      </c>
      <c r="K33" s="26">
        <v>1797.5</v>
      </c>
      <c r="L33" s="26">
        <v>1799.51</v>
      </c>
      <c r="M33" s="26" t="s">
        <v>181</v>
      </c>
      <c r="N33" s="26">
        <v>1823.735</v>
      </c>
      <c r="O33" s="26">
        <v>1825.745</v>
      </c>
      <c r="P33" s="26">
        <f t="shared" si="48"/>
        <v>2.00999999999999</v>
      </c>
      <c r="Q33" s="26">
        <f t="shared" si="42"/>
        <v>2.00999999999999</v>
      </c>
      <c r="R33" s="26" t="s">
        <v>139</v>
      </c>
      <c r="S33" s="26">
        <v>15</v>
      </c>
      <c r="T33" s="26">
        <v>15</v>
      </c>
      <c r="U33" s="26">
        <v>18</v>
      </c>
      <c r="V33" s="26" t="s">
        <v>140</v>
      </c>
      <c r="W33" s="26" t="s">
        <v>160</v>
      </c>
      <c r="X33" s="26" t="s">
        <v>161</v>
      </c>
      <c r="Y33" s="26">
        <f t="shared" si="49"/>
        <v>15</v>
      </c>
      <c r="Z33" s="26">
        <v>20</v>
      </c>
      <c r="AA33" s="26" t="s">
        <v>161</v>
      </c>
      <c r="AB33" s="26" t="s">
        <v>144</v>
      </c>
      <c r="AC33" s="26">
        <v>20</v>
      </c>
      <c r="AD33" s="26" t="s">
        <v>145</v>
      </c>
      <c r="AE33" s="26">
        <v>9</v>
      </c>
      <c r="AF33" s="99"/>
      <c r="AG33" s="92">
        <v>215</v>
      </c>
      <c r="AH33" s="92">
        <f t="shared" si="50"/>
        <v>648</v>
      </c>
      <c r="AI33" s="92">
        <f t="shared" si="51"/>
        <v>648</v>
      </c>
      <c r="AJ33" s="26">
        <f t="shared" si="52"/>
        <v>648</v>
      </c>
      <c r="AK33" s="92">
        <v>2014</v>
      </c>
      <c r="AL33" s="26">
        <f>IF(AND(AK33&lt;&gt;"",AM33&lt;&gt;""),"确认折扣年度",IF($V33="大修",IF(AND($V33="大修",AK33="",AM33=""),1,IF(AK33&lt;&gt;"",LOOKUP(AK33,{1900,2016,2017,2018,2019,2020,2021,2022,2023,2024,2025},{1,0.9,0.8,0.7,0.6,0.5,0.4,0.3,0.2,0.1,0}),IF(AM33&lt;&gt;"",LOOKUP(AM33,{1900,2021,2022,2023,2024,2025},{1,0.8,0.6,0.4,0.2,0})))),""))</f>
        <v>1</v>
      </c>
      <c r="AM33" s="92"/>
      <c r="AN33" s="26" t="str">
        <f>IF(AND(AK33&lt;&gt;"",AM33&lt;&gt;""),"确认折扣年度",IF($V33="中修",IF(AND($V33="中修",AK33="",AM33=""),1,IF(AK33&lt;&gt;"",LOOKUP(AK33,{1900,2021,2022,2023,2024,2025},{1,0.8,0.6,0.4,0.2,0}),IF(AM33&lt;&gt;"",LOOKUP(AM33,{1900,2021,2022,2023,2024,2025},{1,0.8,0.6,0.4,0.2,0})))),""))</f>
        <v/>
      </c>
      <c r="AO33" s="26" t="s">
        <v>146</v>
      </c>
      <c r="AP33" s="26" t="s">
        <v>146</v>
      </c>
      <c r="AQ33" s="26" t="s">
        <v>274</v>
      </c>
      <c r="AR33" s="26" t="s">
        <v>280</v>
      </c>
      <c r="AS33" s="26"/>
      <c r="AT33" s="26"/>
      <c r="AU33" s="26" t="s">
        <v>146</v>
      </c>
      <c r="AV33" s="26" t="s">
        <v>268</v>
      </c>
      <c r="AW33" s="26"/>
      <c r="AX33" s="110"/>
      <c r="AY33" s="110" t="s">
        <v>270</v>
      </c>
      <c r="AZ33" s="111"/>
      <c r="BA33" s="26">
        <v>215</v>
      </c>
      <c r="BB33" s="26">
        <v>648.22</v>
      </c>
      <c r="BC33" s="26">
        <v>648.22</v>
      </c>
      <c r="BD33" s="26">
        <v>0</v>
      </c>
      <c r="BE33" s="26" t="s">
        <v>149</v>
      </c>
      <c r="BF33" s="26" t="s">
        <v>150</v>
      </c>
      <c r="BG33" s="26" t="s">
        <v>277</v>
      </c>
      <c r="BH33" s="26">
        <v>2010</v>
      </c>
      <c r="BI33" s="26" t="s">
        <v>150</v>
      </c>
      <c r="BJ33" s="26" t="s">
        <v>281</v>
      </c>
      <c r="BK33" s="26" t="s">
        <v>150</v>
      </c>
      <c r="BL33" s="26" t="s">
        <v>273</v>
      </c>
      <c r="BM33" s="26"/>
      <c r="BN33" s="26"/>
      <c r="BO33" s="26"/>
      <c r="BP33" s="26"/>
      <c r="BQ33" s="26" t="s">
        <v>181</v>
      </c>
      <c r="BR33" s="26">
        <v>1822.094</v>
      </c>
      <c r="BS33" s="26">
        <v>1823.358</v>
      </c>
      <c r="BT33" s="26">
        <f t="shared" si="53"/>
        <v>2.01</v>
      </c>
      <c r="BU33" s="26">
        <v>0.5</v>
      </c>
      <c r="BV33" s="26">
        <v>0</v>
      </c>
      <c r="BW33" s="26">
        <v>1.51</v>
      </c>
      <c r="BX33" s="26">
        <v>0</v>
      </c>
      <c r="BY33" s="26">
        <v>0</v>
      </c>
      <c r="BZ33" s="26"/>
      <c r="CA33" s="117"/>
      <c r="CB33" s="26" t="s">
        <v>166</v>
      </c>
      <c r="CC33" s="26">
        <v>0.5</v>
      </c>
      <c r="CD33" s="26">
        <v>0</v>
      </c>
      <c r="CE33" s="26">
        <v>1.51</v>
      </c>
      <c r="CF33" s="92">
        <f t="shared" si="44"/>
        <v>0.5</v>
      </c>
      <c r="CG33" s="84">
        <f t="shared" si="45"/>
        <v>-9.10382880192628e-15</v>
      </c>
      <c r="CH33" s="124">
        <v>2</v>
      </c>
      <c r="CI33" s="84">
        <v>1</v>
      </c>
      <c r="CJ33" s="84"/>
      <c r="CK33" s="84">
        <v>43</v>
      </c>
      <c r="CL33" s="84"/>
      <c r="CM33" s="84"/>
      <c r="CN33" s="84"/>
      <c r="CO33" s="84"/>
      <c r="CP33" s="84"/>
      <c r="CQ33" s="84"/>
      <c r="CR33" s="84"/>
      <c r="CT33" s="84"/>
      <c r="CU33" s="84"/>
      <c r="CV33" s="84"/>
      <c r="CW33" s="84" t="str">
        <f t="shared" si="46"/>
        <v>G1061797.51799.51</v>
      </c>
      <c r="CX33" s="84" t="s">
        <v>140</v>
      </c>
      <c r="CZ33" s="26"/>
      <c r="DA33" s="92">
        <v>2.00999999999999</v>
      </c>
      <c r="DB33" s="92"/>
      <c r="DC33" s="92"/>
      <c r="DD33" s="92"/>
      <c r="DE33" s="26"/>
      <c r="DF33" s="26"/>
      <c r="DG33" s="26"/>
      <c r="DH33" s="26"/>
      <c r="DI33" s="26" t="s">
        <v>282</v>
      </c>
      <c r="DJ33" s="26">
        <v>1997</v>
      </c>
      <c r="DK33" s="26">
        <v>2010</v>
      </c>
      <c r="DL33" s="26" t="s">
        <v>139</v>
      </c>
      <c r="DM33" s="26">
        <v>15</v>
      </c>
      <c r="DN33" s="26">
        <v>15</v>
      </c>
      <c r="DO33" s="26">
        <v>18</v>
      </c>
      <c r="DP33" s="26" t="b">
        <v>1</v>
      </c>
      <c r="DQ33" s="26">
        <v>1</v>
      </c>
      <c r="DR33" s="26" t="s">
        <v>149</v>
      </c>
      <c r="DS33" s="26" t="s">
        <v>167</v>
      </c>
      <c r="DT33" s="26" t="s">
        <v>150</v>
      </c>
      <c r="DU33" s="26" t="s">
        <v>150</v>
      </c>
      <c r="DV33" s="26" t="s">
        <v>273</v>
      </c>
      <c r="DW33" s="26"/>
      <c r="DX33" s="26"/>
      <c r="DY33" s="26"/>
      <c r="DZ33" s="26">
        <f t="shared" si="47"/>
        <v>2.01</v>
      </c>
      <c r="EA33" s="26">
        <v>2.00999999999999</v>
      </c>
      <c r="EB33" s="26">
        <v>9.76996261670138e-15</v>
      </c>
      <c r="EC33" s="26">
        <v>0.5</v>
      </c>
      <c r="ED33" s="26">
        <v>0</v>
      </c>
      <c r="EE33" s="26">
        <v>1.51</v>
      </c>
      <c r="EF33" s="26">
        <v>0</v>
      </c>
      <c r="EG33" s="26">
        <v>0</v>
      </c>
      <c r="EH33" s="26">
        <v>0</v>
      </c>
      <c r="EI33" s="146">
        <f t="shared" si="54"/>
        <v>-8.88178419700125e-15</v>
      </c>
      <c r="EJ33" s="84">
        <f t="shared" si="55"/>
        <v>2.00999999999999</v>
      </c>
      <c r="EK33" s="84">
        <f t="shared" si="56"/>
        <v>-8.88178419700125e-15</v>
      </c>
      <c r="EL33" s="84">
        <f t="shared" si="35"/>
        <v>0</v>
      </c>
      <c r="EN33" s="84">
        <f t="shared" si="57"/>
        <v>0</v>
      </c>
    </row>
    <row r="34" ht="30" customHeight="1" spans="1:144">
      <c r="A34" s="87" t="str">
        <f t="shared" si="18"/>
        <v>G1061799.511800</v>
      </c>
      <c r="B34" s="87">
        <f>VLOOKUP(A34,[1]大中修明细表!$A$10:$N$544,14,0)</f>
        <v>0.490000000000009</v>
      </c>
      <c r="C34" s="87" t="str">
        <f t="shared" si="19"/>
        <v>G1061825.7451826.235</v>
      </c>
      <c r="D34" s="87">
        <f>VLOOKUP(C34,[1]大中修明细表!$B$10:$N$544,13,0)</f>
        <v>0.490000000000009</v>
      </c>
      <c r="E34" s="87"/>
      <c r="F34" s="96">
        <v>23</v>
      </c>
      <c r="G34" s="26" t="s">
        <v>13</v>
      </c>
      <c r="H34" s="26" t="s">
        <v>256</v>
      </c>
      <c r="I34" s="26">
        <v>430223</v>
      </c>
      <c r="J34" s="26" t="s">
        <v>181</v>
      </c>
      <c r="K34" s="26">
        <v>1799.51</v>
      </c>
      <c r="L34" s="26">
        <v>1800</v>
      </c>
      <c r="M34" s="26" t="s">
        <v>181</v>
      </c>
      <c r="N34" s="26">
        <v>1825.745</v>
      </c>
      <c r="O34" s="26">
        <v>1826.235</v>
      </c>
      <c r="P34" s="26">
        <f t="shared" si="48"/>
        <v>0.490000000000009</v>
      </c>
      <c r="Q34" s="26">
        <f t="shared" si="42"/>
        <v>0.490000000000009</v>
      </c>
      <c r="R34" s="26" t="s">
        <v>139</v>
      </c>
      <c r="S34" s="26">
        <v>12</v>
      </c>
      <c r="T34" s="26">
        <v>12</v>
      </c>
      <c r="U34" s="26">
        <v>15</v>
      </c>
      <c r="V34" s="26" t="s">
        <v>140</v>
      </c>
      <c r="W34" s="26" t="s">
        <v>160</v>
      </c>
      <c r="X34" s="26" t="s">
        <v>161</v>
      </c>
      <c r="Y34" s="26">
        <f t="shared" si="49"/>
        <v>12</v>
      </c>
      <c r="Z34" s="26">
        <v>20</v>
      </c>
      <c r="AA34" s="26" t="s">
        <v>161</v>
      </c>
      <c r="AB34" s="26" t="s">
        <v>144</v>
      </c>
      <c r="AC34" s="26">
        <v>20</v>
      </c>
      <c r="AD34" s="26" t="s">
        <v>145</v>
      </c>
      <c r="AE34" s="26">
        <v>9</v>
      </c>
      <c r="AF34" s="99"/>
      <c r="AG34" s="92">
        <v>215</v>
      </c>
      <c r="AH34" s="92">
        <f t="shared" si="50"/>
        <v>126</v>
      </c>
      <c r="AI34" s="92">
        <f t="shared" si="51"/>
        <v>126</v>
      </c>
      <c r="AJ34" s="26">
        <f t="shared" si="52"/>
        <v>126</v>
      </c>
      <c r="AK34" s="92">
        <v>2010</v>
      </c>
      <c r="AL34" s="26">
        <f>IF(AND(AK34&lt;&gt;"",AM34&lt;&gt;""),"确认折扣年度",IF($V34="大修",IF(AND($V34="大修",AK34="",AM34=""),1,IF(AK34&lt;&gt;"",LOOKUP(AK34,{1900,2016,2017,2018,2019,2020,2021,2022,2023,2024,2025},{1,0.9,0.8,0.7,0.6,0.5,0.4,0.3,0.2,0.1,0}),IF(AM34&lt;&gt;"",LOOKUP(AM34,{1900,2021,2022,2023,2024,2025},{1,0.8,0.6,0.4,0.2,0})))),""))</f>
        <v>1</v>
      </c>
      <c r="AM34" s="92"/>
      <c r="AN34" s="26" t="str">
        <f>IF(AND(AK34&lt;&gt;"",AM34&lt;&gt;""),"确认折扣年度",IF($V34="中修",IF(AND($V34="中修",AK34="",AM34=""),1,IF(AK34&lt;&gt;"",LOOKUP(AK34,{1900,2021,2022,2023,2024,2025},{1,0.8,0.6,0.4,0.2,0}),IF(AM34&lt;&gt;"",LOOKUP(AM34,{1900,2021,2022,2023,2024,2025},{1,0.8,0.6,0.4,0.2,0})))),""))</f>
        <v/>
      </c>
      <c r="AO34" s="26" t="s">
        <v>146</v>
      </c>
      <c r="AP34" s="26" t="s">
        <v>146</v>
      </c>
      <c r="AQ34" s="26" t="s">
        <v>274</v>
      </c>
      <c r="AR34" s="26" t="s">
        <v>283</v>
      </c>
      <c r="AS34" s="26"/>
      <c r="AT34" s="26"/>
      <c r="AU34" s="26" t="s">
        <v>146</v>
      </c>
      <c r="AV34" s="26" t="s">
        <v>268</v>
      </c>
      <c r="AW34" s="26"/>
      <c r="AX34" s="110"/>
      <c r="AY34" s="110"/>
      <c r="AZ34" s="111"/>
      <c r="BA34" s="26">
        <v>215</v>
      </c>
      <c r="BB34" s="26">
        <v>126.42</v>
      </c>
      <c r="BC34" s="26">
        <v>126.42</v>
      </c>
      <c r="BD34" s="26">
        <v>0</v>
      </c>
      <c r="BE34" s="26" t="s">
        <v>149</v>
      </c>
      <c r="BF34" s="26" t="s">
        <v>150</v>
      </c>
      <c r="BG34" s="26" t="s">
        <v>271</v>
      </c>
      <c r="BH34" s="26">
        <v>2010</v>
      </c>
      <c r="BI34" s="26" t="s">
        <v>150</v>
      </c>
      <c r="BJ34" s="26" t="s">
        <v>281</v>
      </c>
      <c r="BK34" s="26" t="s">
        <v>150</v>
      </c>
      <c r="BL34" s="26" t="s">
        <v>273</v>
      </c>
      <c r="BM34" s="26"/>
      <c r="BN34" s="26"/>
      <c r="BO34" s="26"/>
      <c r="BP34" s="26"/>
      <c r="BQ34" s="26" t="s">
        <v>181</v>
      </c>
      <c r="BR34" s="26">
        <v>1823.231</v>
      </c>
      <c r="BS34" s="26">
        <v>1823.721</v>
      </c>
      <c r="BT34" s="26">
        <f t="shared" si="53"/>
        <v>0.490000000000009</v>
      </c>
      <c r="BU34" s="26">
        <v>0</v>
      </c>
      <c r="BV34" s="26">
        <v>0.490000000000009</v>
      </c>
      <c r="BW34" s="26">
        <v>0</v>
      </c>
      <c r="BX34" s="26">
        <v>0</v>
      </c>
      <c r="BY34" s="26">
        <v>0</v>
      </c>
      <c r="BZ34" s="26"/>
      <c r="CA34" s="117"/>
      <c r="CB34" s="26" t="s">
        <v>166</v>
      </c>
      <c r="CC34" s="26">
        <v>0</v>
      </c>
      <c r="CD34" s="26">
        <v>0.490000000000009</v>
      </c>
      <c r="CE34" s="26">
        <v>0</v>
      </c>
      <c r="CF34" s="92">
        <f t="shared" si="44"/>
        <v>0.490000000000009</v>
      </c>
      <c r="CG34" s="84">
        <f t="shared" si="45"/>
        <v>0</v>
      </c>
      <c r="CH34" s="124">
        <v>2</v>
      </c>
      <c r="CI34" s="84">
        <v>1</v>
      </c>
      <c r="CJ34" s="84"/>
      <c r="CK34" s="84">
        <v>44</v>
      </c>
      <c r="CL34" s="84"/>
      <c r="CM34" s="84"/>
      <c r="CN34" s="84"/>
      <c r="CO34" s="84"/>
      <c r="CP34" s="84"/>
      <c r="CQ34" s="84"/>
      <c r="CR34" s="84"/>
      <c r="CT34" s="84"/>
      <c r="CU34" s="84"/>
      <c r="CV34" s="84"/>
      <c r="CW34" s="84" t="str">
        <f t="shared" si="46"/>
        <v>G1061799.511800</v>
      </c>
      <c r="CX34" s="84" t="s">
        <v>140</v>
      </c>
      <c r="CZ34" s="26"/>
      <c r="DA34" s="92">
        <v>0.490000000000009</v>
      </c>
      <c r="DB34" s="92"/>
      <c r="DC34" s="92"/>
      <c r="DD34" s="92"/>
      <c r="DE34" s="26"/>
      <c r="DF34" s="26"/>
      <c r="DG34" s="26"/>
      <c r="DH34" s="26"/>
      <c r="DI34" s="26" t="s">
        <v>284</v>
      </c>
      <c r="DJ34" s="26">
        <v>1997</v>
      </c>
      <c r="DK34" s="26">
        <v>2010</v>
      </c>
      <c r="DL34" s="26" t="s">
        <v>139</v>
      </c>
      <c r="DM34" s="26">
        <v>12</v>
      </c>
      <c r="DN34" s="26">
        <v>12</v>
      </c>
      <c r="DO34" s="26">
        <v>15</v>
      </c>
      <c r="DP34" s="26" t="b">
        <v>1</v>
      </c>
      <c r="DQ34" s="26">
        <v>1</v>
      </c>
      <c r="DR34" s="26" t="s">
        <v>149</v>
      </c>
      <c r="DS34" s="26" t="s">
        <v>167</v>
      </c>
      <c r="DT34" s="26" t="s">
        <v>150</v>
      </c>
      <c r="DU34" s="26" t="s">
        <v>150</v>
      </c>
      <c r="DV34" s="26" t="s">
        <v>273</v>
      </c>
      <c r="DW34" s="26"/>
      <c r="DX34" s="26"/>
      <c r="DY34" s="26"/>
      <c r="DZ34" s="26">
        <f t="shared" si="47"/>
        <v>0.490000000000009</v>
      </c>
      <c r="EA34" s="26">
        <v>0.490000000000009</v>
      </c>
      <c r="EB34" s="26">
        <v>0</v>
      </c>
      <c r="EC34" s="26">
        <v>0.490000000000009</v>
      </c>
      <c r="ED34" s="26">
        <v>0</v>
      </c>
      <c r="EE34" s="26">
        <v>0</v>
      </c>
      <c r="EF34" s="26">
        <v>0</v>
      </c>
      <c r="EG34" s="26">
        <v>0</v>
      </c>
      <c r="EH34" s="26">
        <v>0</v>
      </c>
      <c r="EI34" s="146">
        <f t="shared" si="54"/>
        <v>0</v>
      </c>
      <c r="EJ34" s="84">
        <f t="shared" si="55"/>
        <v>0.490000000000009</v>
      </c>
      <c r="EK34" s="84">
        <f t="shared" si="56"/>
        <v>0</v>
      </c>
      <c r="EL34" s="84">
        <f t="shared" si="35"/>
        <v>0</v>
      </c>
      <c r="EN34" s="84">
        <f t="shared" si="57"/>
        <v>0</v>
      </c>
    </row>
    <row r="35" ht="30" customHeight="1" spans="1:144">
      <c r="A35" s="87" t="str">
        <f t="shared" si="18"/>
        <v>G10618061807</v>
      </c>
      <c r="B35" s="87">
        <f>VLOOKUP(A35,[1]大中修明细表!$A$10:$N$544,14,0)</f>
        <v>1</v>
      </c>
      <c r="C35" s="87" t="str">
        <f t="shared" si="19"/>
        <v>G1061832.2351833.235</v>
      </c>
      <c r="D35" s="87">
        <f>VLOOKUP(C35,[1]大中修明细表!$B$10:$N$544,13,0)</f>
        <v>1</v>
      </c>
      <c r="E35" s="87"/>
      <c r="F35" s="96">
        <v>24</v>
      </c>
      <c r="G35" s="26" t="s">
        <v>13</v>
      </c>
      <c r="H35" s="26" t="s">
        <v>256</v>
      </c>
      <c r="I35" s="26">
        <v>430223</v>
      </c>
      <c r="J35" s="26" t="s">
        <v>181</v>
      </c>
      <c r="K35" s="26">
        <v>1806</v>
      </c>
      <c r="L35" s="26">
        <v>1807</v>
      </c>
      <c r="M35" s="26" t="s">
        <v>181</v>
      </c>
      <c r="N35" s="26">
        <v>1832.235</v>
      </c>
      <c r="O35" s="26">
        <v>1833.235</v>
      </c>
      <c r="P35" s="26">
        <f t="shared" si="48"/>
        <v>1</v>
      </c>
      <c r="Q35" s="26">
        <f t="shared" si="42"/>
        <v>1</v>
      </c>
      <c r="R35" s="26" t="s">
        <v>139</v>
      </c>
      <c r="S35" s="26">
        <v>17</v>
      </c>
      <c r="T35" s="26">
        <v>17</v>
      </c>
      <c r="U35" s="26">
        <v>20</v>
      </c>
      <c r="V35" s="26" t="s">
        <v>140</v>
      </c>
      <c r="W35" s="26" t="s">
        <v>160</v>
      </c>
      <c r="X35" s="26" t="s">
        <v>161</v>
      </c>
      <c r="Y35" s="26">
        <f t="shared" si="49"/>
        <v>17</v>
      </c>
      <c r="Z35" s="26">
        <v>20</v>
      </c>
      <c r="AA35" s="26" t="s">
        <v>161</v>
      </c>
      <c r="AB35" s="26" t="s">
        <v>144</v>
      </c>
      <c r="AC35" s="26">
        <v>20</v>
      </c>
      <c r="AD35" s="26" t="s">
        <v>145</v>
      </c>
      <c r="AE35" s="26">
        <v>9</v>
      </c>
      <c r="AF35" s="99"/>
      <c r="AG35" s="92">
        <v>215</v>
      </c>
      <c r="AH35" s="92">
        <f t="shared" si="50"/>
        <v>366</v>
      </c>
      <c r="AI35" s="92">
        <f t="shared" si="51"/>
        <v>366</v>
      </c>
      <c r="AJ35" s="26">
        <f t="shared" si="52"/>
        <v>366</v>
      </c>
      <c r="AK35" s="92">
        <v>2010</v>
      </c>
      <c r="AL35" s="26">
        <f>IF(AND(AK35&lt;&gt;"",AM35&lt;&gt;""),"确认折扣年度",IF($V35="大修",IF(AND($V35="大修",AK35="",AM35=""),1,IF(AK35&lt;&gt;"",LOOKUP(AK35,{1900,2016,2017,2018,2019,2020,2021,2022,2023,2024,2025},{1,0.9,0.8,0.7,0.6,0.5,0.4,0.3,0.2,0.1,0}),IF(AM35&lt;&gt;"",LOOKUP(AM35,{1900,2021,2022,2023,2024,2025},{1,0.8,0.6,0.4,0.2,0})))),""))</f>
        <v>1</v>
      </c>
      <c r="AM35" s="92"/>
      <c r="AN35" s="26" t="str">
        <f>IF(AND(AK35&lt;&gt;"",AM35&lt;&gt;""),"确认折扣年度",IF($V35="中修",IF(AND($V35="中修",AK35="",AM35=""),1,IF(AK35&lt;&gt;"",LOOKUP(AK35,{1900,2021,2022,2023,2024,2025},{1,0.8,0.6,0.4,0.2,0}),IF(AM35&lt;&gt;"",LOOKUP(AM35,{1900,2021,2022,2023,2024,2025},{1,0.8,0.6,0.4,0.2,0})))),""))</f>
        <v/>
      </c>
      <c r="AO35" s="26" t="s">
        <v>146</v>
      </c>
      <c r="AP35" s="26" t="s">
        <v>146</v>
      </c>
      <c r="AQ35" s="26" t="s">
        <v>274</v>
      </c>
      <c r="AR35" s="26"/>
      <c r="AS35" s="26"/>
      <c r="AT35" s="26"/>
      <c r="AU35" s="26" t="s">
        <v>146</v>
      </c>
      <c r="AV35" s="26" t="s">
        <v>268</v>
      </c>
      <c r="AW35" s="26"/>
      <c r="AX35" s="110" t="s">
        <v>285</v>
      </c>
      <c r="AY35" s="110"/>
      <c r="AZ35" s="111"/>
      <c r="BA35" s="26">
        <v>215</v>
      </c>
      <c r="BB35" s="26">
        <v>365.5</v>
      </c>
      <c r="BC35" s="26">
        <v>365.5</v>
      </c>
      <c r="BD35" s="26">
        <v>0</v>
      </c>
      <c r="BE35" s="26" t="s">
        <v>149</v>
      </c>
      <c r="BF35" s="26" t="s">
        <v>150</v>
      </c>
      <c r="BG35" s="26" t="s">
        <v>286</v>
      </c>
      <c r="BH35" s="26">
        <v>2010</v>
      </c>
      <c r="BI35" s="26" t="s">
        <v>150</v>
      </c>
      <c r="BJ35" s="26" t="s">
        <v>287</v>
      </c>
      <c r="BK35" s="26" t="s">
        <v>150</v>
      </c>
      <c r="BL35" s="26" t="s">
        <v>150</v>
      </c>
      <c r="BM35" s="26"/>
      <c r="BN35" s="26"/>
      <c r="BO35" s="26"/>
      <c r="BP35" s="26"/>
      <c r="BQ35" s="26" t="s">
        <v>181</v>
      </c>
      <c r="BR35" s="26">
        <v>1830.406</v>
      </c>
      <c r="BS35" s="26">
        <v>1831.036</v>
      </c>
      <c r="BT35" s="26">
        <f t="shared" si="53"/>
        <v>1.00000000000006</v>
      </c>
      <c r="BU35" s="26">
        <v>0.113000000000056</v>
      </c>
      <c r="BV35" s="26">
        <v>0.887</v>
      </c>
      <c r="BW35" s="26">
        <v>0</v>
      </c>
      <c r="BX35" s="26">
        <v>0</v>
      </c>
      <c r="BY35" s="26">
        <v>0</v>
      </c>
      <c r="BZ35" s="26"/>
      <c r="CA35" s="117"/>
      <c r="CB35" s="26" t="s">
        <v>166</v>
      </c>
      <c r="CC35" s="26">
        <v>0.113000000000056</v>
      </c>
      <c r="CD35" s="26">
        <v>0.887</v>
      </c>
      <c r="CE35" s="26">
        <v>0</v>
      </c>
      <c r="CF35" s="92">
        <f t="shared" si="44"/>
        <v>1.00000000000006</v>
      </c>
      <c r="CG35" s="84">
        <f t="shared" si="45"/>
        <v>-5.59552404411079e-14</v>
      </c>
      <c r="CH35" s="124">
        <v>2</v>
      </c>
      <c r="CI35" s="84">
        <v>1</v>
      </c>
      <c r="CJ35" s="84"/>
      <c r="CK35" s="84">
        <v>45</v>
      </c>
      <c r="CL35" s="84"/>
      <c r="CM35" s="84"/>
      <c r="CN35" s="84"/>
      <c r="CO35" s="84"/>
      <c r="CP35" s="84"/>
      <c r="CQ35" s="84"/>
      <c r="CR35" s="84"/>
      <c r="CT35" s="84"/>
      <c r="CU35" s="84"/>
      <c r="CV35" s="84"/>
      <c r="CW35" s="84" t="str">
        <f t="shared" si="46"/>
        <v>G10618061807</v>
      </c>
      <c r="CX35" s="84" t="s">
        <v>140</v>
      </c>
      <c r="CZ35" s="26" t="s">
        <v>288</v>
      </c>
      <c r="DA35" s="92">
        <v>1</v>
      </c>
      <c r="DB35" s="92"/>
      <c r="DC35" s="92"/>
      <c r="DD35" s="92"/>
      <c r="DE35" s="26"/>
      <c r="DF35" s="26"/>
      <c r="DG35" s="26"/>
      <c r="DH35" s="26"/>
      <c r="DI35" s="26"/>
      <c r="DJ35" s="26">
        <v>1997</v>
      </c>
      <c r="DK35" s="26">
        <v>2010</v>
      </c>
      <c r="DL35" s="26" t="s">
        <v>139</v>
      </c>
      <c r="DM35" s="26">
        <v>17</v>
      </c>
      <c r="DN35" s="26">
        <v>17</v>
      </c>
      <c r="DO35" s="26">
        <v>20</v>
      </c>
      <c r="DP35" s="26" t="b">
        <v>1</v>
      </c>
      <c r="DQ35" s="26">
        <v>1</v>
      </c>
      <c r="DR35" s="26" t="s">
        <v>149</v>
      </c>
      <c r="DS35" s="26" t="s">
        <v>167</v>
      </c>
      <c r="DT35" s="26" t="s">
        <v>150</v>
      </c>
      <c r="DU35" s="26" t="s">
        <v>150</v>
      </c>
      <c r="DV35" s="26" t="s">
        <v>150</v>
      </c>
      <c r="DW35" s="26"/>
      <c r="DX35" s="26"/>
      <c r="DY35" s="26"/>
      <c r="DZ35" s="26">
        <f t="shared" si="47"/>
        <v>1</v>
      </c>
      <c r="EA35" s="26">
        <v>1</v>
      </c>
      <c r="EB35" s="26">
        <v>0</v>
      </c>
      <c r="EC35" s="26"/>
      <c r="ED35" s="26">
        <v>0</v>
      </c>
      <c r="EE35" s="26">
        <v>1</v>
      </c>
      <c r="EF35" s="26">
        <v>0</v>
      </c>
      <c r="EG35" s="26">
        <v>0</v>
      </c>
      <c r="EH35" s="26">
        <v>0</v>
      </c>
      <c r="EI35" s="146">
        <f t="shared" si="54"/>
        <v>0</v>
      </c>
      <c r="EJ35" s="84">
        <f t="shared" si="55"/>
        <v>1</v>
      </c>
      <c r="EK35" s="84">
        <f t="shared" si="56"/>
        <v>0</v>
      </c>
      <c r="EL35" s="84">
        <f t="shared" si="35"/>
        <v>1</v>
      </c>
      <c r="EN35" s="84">
        <f t="shared" si="57"/>
        <v>0</v>
      </c>
    </row>
    <row r="36" ht="30" customHeight="1" spans="1:144">
      <c r="A36" s="87" t="str">
        <f t="shared" si="18"/>
        <v>G10618101810.85</v>
      </c>
      <c r="B36" s="87">
        <f>VLOOKUP(A36,[1]大中修明细表!$A$10:$N$544,14,0)</f>
        <v>0.849999999999909</v>
      </c>
      <c r="C36" s="87" t="str">
        <f t="shared" si="19"/>
        <v>G1061836.2351837.085</v>
      </c>
      <c r="D36" s="87">
        <f>VLOOKUP(C36,[1]大中修明细表!$B$10:$N$544,13,0)</f>
        <v>0.849999999999909</v>
      </c>
      <c r="E36" s="87"/>
      <c r="F36" s="96">
        <v>25</v>
      </c>
      <c r="G36" s="26" t="s">
        <v>13</v>
      </c>
      <c r="H36" s="26" t="s">
        <v>256</v>
      </c>
      <c r="I36" s="26">
        <v>430223</v>
      </c>
      <c r="J36" s="26" t="s">
        <v>181</v>
      </c>
      <c r="K36" s="26">
        <v>1810</v>
      </c>
      <c r="L36" s="26">
        <v>1810.85</v>
      </c>
      <c r="M36" s="26" t="s">
        <v>181</v>
      </c>
      <c r="N36" s="26">
        <v>1836.235</v>
      </c>
      <c r="O36" s="26">
        <v>1837.085</v>
      </c>
      <c r="P36" s="26">
        <f t="shared" si="48"/>
        <v>0.849999999999909</v>
      </c>
      <c r="Q36" s="26">
        <f t="shared" si="42"/>
        <v>0.849999999999909</v>
      </c>
      <c r="R36" s="26" t="s">
        <v>139</v>
      </c>
      <c r="S36" s="26">
        <v>12</v>
      </c>
      <c r="T36" s="26">
        <v>12</v>
      </c>
      <c r="U36" s="26">
        <v>15</v>
      </c>
      <c r="V36" s="26" t="s">
        <v>140</v>
      </c>
      <c r="W36" s="26" t="s">
        <v>160</v>
      </c>
      <c r="X36" s="26" t="s">
        <v>161</v>
      </c>
      <c r="Y36" s="26">
        <f t="shared" si="49"/>
        <v>12</v>
      </c>
      <c r="Z36" s="26">
        <v>20</v>
      </c>
      <c r="AA36" s="26" t="s">
        <v>161</v>
      </c>
      <c r="AB36" s="26" t="s">
        <v>144</v>
      </c>
      <c r="AC36" s="26">
        <v>20</v>
      </c>
      <c r="AD36" s="26" t="s">
        <v>145</v>
      </c>
      <c r="AE36" s="26">
        <v>9</v>
      </c>
      <c r="AF36" s="99"/>
      <c r="AG36" s="92">
        <v>215</v>
      </c>
      <c r="AH36" s="92">
        <f t="shared" si="50"/>
        <v>219</v>
      </c>
      <c r="AI36" s="92">
        <f t="shared" si="51"/>
        <v>219</v>
      </c>
      <c r="AJ36" s="26">
        <f t="shared" si="52"/>
        <v>219</v>
      </c>
      <c r="AK36" s="92">
        <v>2010</v>
      </c>
      <c r="AL36" s="26">
        <f>IF(AND(AK36&lt;&gt;"",AM36&lt;&gt;""),"确认折扣年度",IF($V36="大修",IF(AND($V36="大修",AK36="",AM36=""),1,IF(AK36&lt;&gt;"",LOOKUP(AK36,{1900,2016,2017,2018,2019,2020,2021,2022,2023,2024,2025},{1,0.9,0.8,0.7,0.6,0.5,0.4,0.3,0.2,0.1,0}),IF(AM36&lt;&gt;"",LOOKUP(AM36,{1900,2021,2022,2023,2024,2025},{1,0.8,0.6,0.4,0.2,0})))),""))</f>
        <v>1</v>
      </c>
      <c r="AM36" s="92"/>
      <c r="AN36" s="26" t="str">
        <f>IF(AND(AK36&lt;&gt;"",AM36&lt;&gt;""),"确认折扣年度",IF($V36="中修",IF(AND($V36="中修",AK36="",AM36=""),1,IF(AK36&lt;&gt;"",LOOKUP(AK36,{1900,2021,2022,2023,2024,2025},{1,0.8,0.6,0.4,0.2,0}),IF(AM36&lt;&gt;"",LOOKUP(AM36,{1900,2021,2022,2023,2024,2025},{1,0.8,0.6,0.4,0.2,0})))),""))</f>
        <v/>
      </c>
      <c r="AO36" s="26" t="s">
        <v>146</v>
      </c>
      <c r="AP36" s="26" t="s">
        <v>146</v>
      </c>
      <c r="AQ36" s="26" t="s">
        <v>268</v>
      </c>
      <c r="AR36" s="26"/>
      <c r="AS36" s="26"/>
      <c r="AT36" s="26"/>
      <c r="AU36" s="26" t="s">
        <v>146</v>
      </c>
      <c r="AV36" s="26" t="s">
        <v>268</v>
      </c>
      <c r="AW36" s="26"/>
      <c r="AX36" s="110"/>
      <c r="AY36" s="110"/>
      <c r="AZ36" s="111"/>
      <c r="BA36" s="26">
        <v>215</v>
      </c>
      <c r="BB36" s="26">
        <v>219.3</v>
      </c>
      <c r="BC36" s="26">
        <v>219.3</v>
      </c>
      <c r="BD36" s="26">
        <v>0</v>
      </c>
      <c r="BE36" s="26" t="s">
        <v>149</v>
      </c>
      <c r="BF36" s="26" t="s">
        <v>150</v>
      </c>
      <c r="BG36" s="26" t="s">
        <v>286</v>
      </c>
      <c r="BH36" s="26">
        <v>2010</v>
      </c>
      <c r="BI36" s="26" t="s">
        <v>150</v>
      </c>
      <c r="BJ36" s="26" t="s">
        <v>289</v>
      </c>
      <c r="BK36" s="26" t="s">
        <v>150</v>
      </c>
      <c r="BL36" s="26" t="s">
        <v>150</v>
      </c>
      <c r="BM36" s="26"/>
      <c r="BN36" s="26"/>
      <c r="BO36" s="26"/>
      <c r="BP36" s="26"/>
      <c r="BQ36" s="26" t="s">
        <v>181</v>
      </c>
      <c r="BR36" s="26">
        <v>1834.69</v>
      </c>
      <c r="BS36" s="26">
        <v>1834.602</v>
      </c>
      <c r="BT36" s="26">
        <f t="shared" si="53"/>
        <v>0.85</v>
      </c>
      <c r="BU36" s="26">
        <v>0</v>
      </c>
      <c r="BV36" s="26">
        <v>0.85</v>
      </c>
      <c r="BW36" s="26">
        <v>0</v>
      </c>
      <c r="BX36" s="26">
        <v>0</v>
      </c>
      <c r="BY36" s="26">
        <v>0</v>
      </c>
      <c r="BZ36" s="26"/>
      <c r="CA36" s="117"/>
      <c r="CB36" s="26" t="s">
        <v>166</v>
      </c>
      <c r="CC36" s="26">
        <v>0</v>
      </c>
      <c r="CD36" s="26">
        <v>0.85</v>
      </c>
      <c r="CE36" s="26">
        <v>0</v>
      </c>
      <c r="CF36" s="92">
        <f t="shared" si="44"/>
        <v>0.85</v>
      </c>
      <c r="CG36" s="84">
        <f t="shared" si="45"/>
        <v>-9.09272657168003e-14</v>
      </c>
      <c r="CH36" s="124">
        <v>2</v>
      </c>
      <c r="CI36" s="84">
        <v>1</v>
      </c>
      <c r="CJ36" s="84"/>
      <c r="CK36" s="84">
        <v>46</v>
      </c>
      <c r="CL36" s="84"/>
      <c r="CM36" s="84"/>
      <c r="CN36" s="84"/>
      <c r="CO36" s="84"/>
      <c r="CP36" s="84"/>
      <c r="CQ36" s="84"/>
      <c r="CR36" s="84"/>
      <c r="CT36" s="84"/>
      <c r="CU36" s="84"/>
      <c r="CV36" s="84"/>
      <c r="CW36" s="84" t="str">
        <f t="shared" si="46"/>
        <v>G10618101810.85</v>
      </c>
      <c r="CX36" s="84" t="s">
        <v>140</v>
      </c>
      <c r="CZ36" s="26" t="s">
        <v>257</v>
      </c>
      <c r="DA36" s="92">
        <v>0.849999999999909</v>
      </c>
      <c r="DB36" s="92"/>
      <c r="DC36" s="92"/>
      <c r="DD36" s="92"/>
      <c r="DE36" s="26"/>
      <c r="DF36" s="26"/>
      <c r="DG36" s="26"/>
      <c r="DH36" s="26"/>
      <c r="DI36" s="26"/>
      <c r="DJ36" s="26">
        <v>1997</v>
      </c>
      <c r="DK36" s="26">
        <v>2010</v>
      </c>
      <c r="DL36" s="26" t="s">
        <v>139</v>
      </c>
      <c r="DM36" s="26">
        <v>12</v>
      </c>
      <c r="DN36" s="26">
        <v>12</v>
      </c>
      <c r="DO36" s="26">
        <v>15</v>
      </c>
      <c r="DP36" s="26" t="b">
        <v>1</v>
      </c>
      <c r="DQ36" s="26">
        <v>1</v>
      </c>
      <c r="DR36" s="26" t="s">
        <v>149</v>
      </c>
      <c r="DS36" s="26" t="s">
        <v>167</v>
      </c>
      <c r="DT36" s="26" t="s">
        <v>150</v>
      </c>
      <c r="DU36" s="26" t="s">
        <v>150</v>
      </c>
      <c r="DV36" s="26" t="s">
        <v>150</v>
      </c>
      <c r="DW36" s="26"/>
      <c r="DX36" s="26"/>
      <c r="DY36" s="26"/>
      <c r="DZ36" s="26">
        <f t="shared" si="47"/>
        <v>0.85</v>
      </c>
      <c r="EA36" s="26">
        <v>0.849999999999909</v>
      </c>
      <c r="EB36" s="26">
        <v>9.09272657168003e-14</v>
      </c>
      <c r="EC36" s="26"/>
      <c r="ED36" s="26">
        <v>0</v>
      </c>
      <c r="EE36" s="26">
        <v>0.85</v>
      </c>
      <c r="EF36" s="26">
        <v>0</v>
      </c>
      <c r="EG36" s="26">
        <v>0</v>
      </c>
      <c r="EH36" s="26">
        <v>0</v>
      </c>
      <c r="EI36" s="146">
        <f t="shared" si="54"/>
        <v>-9.09272657168003e-14</v>
      </c>
      <c r="EJ36" s="84">
        <f t="shared" si="55"/>
        <v>0.849999999999909</v>
      </c>
      <c r="EK36" s="84">
        <f t="shared" si="56"/>
        <v>-9.09272657168003e-14</v>
      </c>
      <c r="EL36" s="84">
        <f t="shared" si="35"/>
        <v>0.85</v>
      </c>
      <c r="EN36" s="84">
        <f t="shared" si="57"/>
        <v>0</v>
      </c>
    </row>
    <row r="37" ht="30" customHeight="1" spans="1:144">
      <c r="A37" s="87" t="str">
        <f t="shared" si="18"/>
        <v>G1061810.851811.5</v>
      </c>
      <c r="B37" s="87">
        <f>VLOOKUP(A37,[1]大中修明细表!$A$10:$N$544,14,0)</f>
        <v>0.650000000000091</v>
      </c>
      <c r="C37" s="87" t="str">
        <f t="shared" si="19"/>
        <v>G1061837.0851837.735</v>
      </c>
      <c r="D37" s="87">
        <f>VLOOKUP(C37,[1]大中修明细表!$B$10:$N$544,13,0)</f>
        <v>0.650000000000091</v>
      </c>
      <c r="E37" s="87"/>
      <c r="F37" s="96">
        <v>26</v>
      </c>
      <c r="G37" s="26" t="s">
        <v>13</v>
      </c>
      <c r="H37" s="26" t="s">
        <v>256</v>
      </c>
      <c r="I37" s="26">
        <v>430223</v>
      </c>
      <c r="J37" s="26" t="s">
        <v>181</v>
      </c>
      <c r="K37" s="26">
        <v>1810.85</v>
      </c>
      <c r="L37" s="26">
        <v>1811.5</v>
      </c>
      <c r="M37" s="26" t="s">
        <v>181</v>
      </c>
      <c r="N37" s="26">
        <v>1837.085</v>
      </c>
      <c r="O37" s="26">
        <v>1837.735</v>
      </c>
      <c r="P37" s="26">
        <f t="shared" si="48"/>
        <v>0.650000000000091</v>
      </c>
      <c r="Q37" s="26">
        <f t="shared" si="42"/>
        <v>0.650000000000091</v>
      </c>
      <c r="R37" s="26" t="s">
        <v>139</v>
      </c>
      <c r="S37" s="26">
        <v>15.5</v>
      </c>
      <c r="T37" s="26">
        <v>15.5</v>
      </c>
      <c r="U37" s="26">
        <v>18.5</v>
      </c>
      <c r="V37" s="26" t="s">
        <v>140</v>
      </c>
      <c r="W37" s="26" t="s">
        <v>160</v>
      </c>
      <c r="X37" s="26" t="s">
        <v>161</v>
      </c>
      <c r="Y37" s="26">
        <f t="shared" si="49"/>
        <v>15.5</v>
      </c>
      <c r="Z37" s="26">
        <v>20</v>
      </c>
      <c r="AA37" s="26" t="s">
        <v>161</v>
      </c>
      <c r="AB37" s="26" t="s">
        <v>144</v>
      </c>
      <c r="AC37" s="26">
        <v>20</v>
      </c>
      <c r="AD37" s="26" t="s">
        <v>145</v>
      </c>
      <c r="AE37" s="26">
        <v>9</v>
      </c>
      <c r="AF37" s="99"/>
      <c r="AG37" s="92">
        <v>215</v>
      </c>
      <c r="AH37" s="92">
        <f t="shared" si="50"/>
        <v>217</v>
      </c>
      <c r="AI37" s="92">
        <f t="shared" si="51"/>
        <v>217</v>
      </c>
      <c r="AJ37" s="26">
        <f t="shared" si="52"/>
        <v>217</v>
      </c>
      <c r="AK37" s="92">
        <v>2012</v>
      </c>
      <c r="AL37" s="26">
        <f>IF(AND(AK37&lt;&gt;"",AM37&lt;&gt;""),"确认折扣年度",IF($V37="大修",IF(AND($V37="大修",AK37="",AM37=""),1,IF(AK37&lt;&gt;"",LOOKUP(AK37,{1900,2016,2017,2018,2019,2020,2021,2022,2023,2024,2025},{1,0.9,0.8,0.7,0.6,0.5,0.4,0.3,0.2,0.1,0}),IF(AM37&lt;&gt;"",LOOKUP(AM37,{1900,2021,2022,2023,2024,2025},{1,0.8,0.6,0.4,0.2,0})))),""))</f>
        <v>1</v>
      </c>
      <c r="AM37" s="92"/>
      <c r="AN37" s="26" t="str">
        <f>IF(AND(AK37&lt;&gt;"",AM37&lt;&gt;""),"确认折扣年度",IF($V37="中修",IF(AND($V37="中修",AK37="",AM37=""),1,IF(AK37&lt;&gt;"",LOOKUP(AK37,{1900,2021,2022,2023,2024,2025},{1,0.8,0.6,0.4,0.2,0}),IF(AM37&lt;&gt;"",LOOKUP(AM37,{1900,2021,2022,2023,2024,2025},{1,0.8,0.6,0.4,0.2,0})))),""))</f>
        <v/>
      </c>
      <c r="AO37" s="26" t="s">
        <v>146</v>
      </c>
      <c r="AP37" s="26" t="s">
        <v>146</v>
      </c>
      <c r="AQ37" s="26" t="s">
        <v>268</v>
      </c>
      <c r="AR37" s="26"/>
      <c r="AS37" s="26"/>
      <c r="AT37" s="26"/>
      <c r="AU37" s="26" t="s">
        <v>146</v>
      </c>
      <c r="AV37" s="26" t="s">
        <v>268</v>
      </c>
      <c r="AW37" s="26"/>
      <c r="AX37" s="110"/>
      <c r="AY37" s="110"/>
      <c r="AZ37" s="109"/>
      <c r="BA37" s="26">
        <v>215</v>
      </c>
      <c r="BB37" s="26">
        <v>216.61</v>
      </c>
      <c r="BC37" s="26">
        <v>216.61</v>
      </c>
      <c r="BD37" s="26">
        <v>0</v>
      </c>
      <c r="BE37" s="26" t="s">
        <v>149</v>
      </c>
      <c r="BF37" s="26" t="s">
        <v>150</v>
      </c>
      <c r="BG37" s="26" t="s">
        <v>286</v>
      </c>
      <c r="BH37" s="26">
        <v>2012</v>
      </c>
      <c r="BI37" s="26" t="s">
        <v>150</v>
      </c>
      <c r="BJ37" s="26" t="s">
        <v>289</v>
      </c>
      <c r="BK37" s="26" t="s">
        <v>150</v>
      </c>
      <c r="BL37" s="26" t="s">
        <v>150</v>
      </c>
      <c r="BM37" s="26"/>
      <c r="BN37" s="26"/>
      <c r="BO37" s="26"/>
      <c r="BP37" s="26"/>
      <c r="BQ37" s="26" t="s">
        <v>181</v>
      </c>
      <c r="BR37" s="26">
        <v>1834.602</v>
      </c>
      <c r="BS37" s="26">
        <v>1835.221</v>
      </c>
      <c r="BT37" s="26">
        <f t="shared" si="53"/>
        <v>0.65</v>
      </c>
      <c r="BU37" s="26">
        <v>0</v>
      </c>
      <c r="BV37" s="26">
        <v>0.65</v>
      </c>
      <c r="BW37" s="26">
        <v>0</v>
      </c>
      <c r="BX37" s="26">
        <v>0</v>
      </c>
      <c r="BY37" s="26">
        <v>0</v>
      </c>
      <c r="BZ37" s="26"/>
      <c r="CA37" s="117"/>
      <c r="CB37" s="26" t="s">
        <v>166</v>
      </c>
      <c r="CC37" s="26">
        <v>0</v>
      </c>
      <c r="CD37" s="26">
        <v>0.65</v>
      </c>
      <c r="CE37" s="26">
        <v>0</v>
      </c>
      <c r="CF37" s="92">
        <f t="shared" si="44"/>
        <v>0.65</v>
      </c>
      <c r="CG37" s="84">
        <f t="shared" si="45"/>
        <v>9.09272657168003e-14</v>
      </c>
      <c r="CH37" s="124">
        <v>2</v>
      </c>
      <c r="CI37" s="84">
        <v>1</v>
      </c>
      <c r="CJ37" s="84"/>
      <c r="CK37" s="84">
        <v>47</v>
      </c>
      <c r="CL37" s="84"/>
      <c r="CM37" s="84"/>
      <c r="CN37" s="84"/>
      <c r="CO37" s="84"/>
      <c r="CP37" s="84"/>
      <c r="CQ37" s="84"/>
      <c r="CR37" s="84"/>
      <c r="CT37" s="84"/>
      <c r="CU37" s="84"/>
      <c r="CV37" s="84"/>
      <c r="CW37" s="84" t="str">
        <f t="shared" si="46"/>
        <v>G1061810.851811.5</v>
      </c>
      <c r="CX37" s="84" t="s">
        <v>140</v>
      </c>
      <c r="CZ37" s="26" t="s">
        <v>257</v>
      </c>
      <c r="DA37" s="92">
        <v>0.650000000000091</v>
      </c>
      <c r="DB37" s="92"/>
      <c r="DC37" s="92"/>
      <c r="DD37" s="92"/>
      <c r="DE37" s="26"/>
      <c r="DF37" s="26"/>
      <c r="DG37" s="26"/>
      <c r="DH37" s="26"/>
      <c r="DI37" s="26"/>
      <c r="DJ37" s="26">
        <v>1997</v>
      </c>
      <c r="DK37" s="26">
        <v>2010</v>
      </c>
      <c r="DL37" s="26" t="s">
        <v>139</v>
      </c>
      <c r="DM37" s="26">
        <v>15.5</v>
      </c>
      <c r="DN37" s="26">
        <v>15.5</v>
      </c>
      <c r="DO37" s="26">
        <v>18.5</v>
      </c>
      <c r="DP37" s="26" t="b">
        <v>1</v>
      </c>
      <c r="DQ37" s="26">
        <v>1</v>
      </c>
      <c r="DR37" s="26" t="s">
        <v>149</v>
      </c>
      <c r="DS37" s="26" t="s">
        <v>167</v>
      </c>
      <c r="DT37" s="26" t="s">
        <v>150</v>
      </c>
      <c r="DU37" s="26" t="s">
        <v>150</v>
      </c>
      <c r="DV37" s="26" t="s">
        <v>150</v>
      </c>
      <c r="DW37" s="26"/>
      <c r="DX37" s="26"/>
      <c r="DY37" s="26"/>
      <c r="DZ37" s="26">
        <f t="shared" si="47"/>
        <v>0.65</v>
      </c>
      <c r="EA37" s="26">
        <v>0.650000000000091</v>
      </c>
      <c r="EB37" s="26">
        <v>-9.09272657168003e-14</v>
      </c>
      <c r="EC37" s="26"/>
      <c r="ED37" s="26">
        <v>0</v>
      </c>
      <c r="EE37" s="26">
        <v>0.65</v>
      </c>
      <c r="EF37" s="26">
        <v>0</v>
      </c>
      <c r="EG37" s="26">
        <v>0</v>
      </c>
      <c r="EH37" s="26">
        <v>0</v>
      </c>
      <c r="EI37" s="146">
        <f t="shared" si="54"/>
        <v>9.09272657168003e-14</v>
      </c>
      <c r="EJ37" s="84">
        <f t="shared" si="55"/>
        <v>0.650000000000091</v>
      </c>
      <c r="EK37" s="84">
        <f t="shared" si="56"/>
        <v>9.09272657168003e-14</v>
      </c>
      <c r="EL37" s="84">
        <f t="shared" si="35"/>
        <v>0.65</v>
      </c>
      <c r="EN37" s="84">
        <f t="shared" si="57"/>
        <v>0</v>
      </c>
    </row>
    <row r="38" ht="30" customHeight="1" spans="1:144">
      <c r="A38" s="87" t="str">
        <f t="shared" si="18"/>
        <v>G1061811.51812</v>
      </c>
      <c r="B38" s="87">
        <f>VLOOKUP(A38,[1]大中修明细表!$A$10:$N$544,14,0)</f>
        <v>0.5</v>
      </c>
      <c r="C38" s="87" t="str">
        <f t="shared" si="19"/>
        <v>G1061837.7351838.235</v>
      </c>
      <c r="D38" s="87">
        <f>VLOOKUP(C38,[1]大中修明细表!$B$10:$N$544,13,0)</f>
        <v>0.5</v>
      </c>
      <c r="E38" s="87"/>
      <c r="F38" s="96">
        <v>27</v>
      </c>
      <c r="G38" s="26" t="s">
        <v>13</v>
      </c>
      <c r="H38" s="26" t="s">
        <v>256</v>
      </c>
      <c r="I38" s="26">
        <v>430223</v>
      </c>
      <c r="J38" s="26" t="s">
        <v>181</v>
      </c>
      <c r="K38" s="26">
        <v>1811.5</v>
      </c>
      <c r="L38" s="26">
        <v>1812</v>
      </c>
      <c r="M38" s="26" t="s">
        <v>181</v>
      </c>
      <c r="N38" s="26">
        <v>1837.735</v>
      </c>
      <c r="O38" s="26">
        <v>1838.235</v>
      </c>
      <c r="P38" s="26">
        <f t="shared" si="48"/>
        <v>0.5</v>
      </c>
      <c r="Q38" s="26">
        <f t="shared" si="42"/>
        <v>0.5</v>
      </c>
      <c r="R38" s="26" t="s">
        <v>139</v>
      </c>
      <c r="S38" s="26">
        <v>12</v>
      </c>
      <c r="T38" s="26">
        <v>12</v>
      </c>
      <c r="U38" s="26">
        <v>15</v>
      </c>
      <c r="V38" s="26" t="s">
        <v>140</v>
      </c>
      <c r="W38" s="26" t="s">
        <v>160</v>
      </c>
      <c r="X38" s="26" t="s">
        <v>161</v>
      </c>
      <c r="Y38" s="26">
        <f t="shared" si="49"/>
        <v>12</v>
      </c>
      <c r="Z38" s="26">
        <v>20</v>
      </c>
      <c r="AA38" s="26" t="s">
        <v>161</v>
      </c>
      <c r="AB38" s="26" t="s">
        <v>144</v>
      </c>
      <c r="AC38" s="26">
        <v>20</v>
      </c>
      <c r="AD38" s="26" t="s">
        <v>145</v>
      </c>
      <c r="AE38" s="26">
        <v>9</v>
      </c>
      <c r="AF38" s="99"/>
      <c r="AG38" s="92">
        <v>215</v>
      </c>
      <c r="AH38" s="92">
        <f t="shared" si="50"/>
        <v>129</v>
      </c>
      <c r="AI38" s="92">
        <f t="shared" si="51"/>
        <v>129</v>
      </c>
      <c r="AJ38" s="26">
        <f t="shared" si="52"/>
        <v>129</v>
      </c>
      <c r="AK38" s="92">
        <v>2012</v>
      </c>
      <c r="AL38" s="26">
        <f>IF(AND(AK38&lt;&gt;"",AM38&lt;&gt;""),"确认折扣年度",IF($V38="大修",IF(AND($V38="大修",AK38="",AM38=""),1,IF(AK38&lt;&gt;"",LOOKUP(AK38,{1900,2016,2017,2018,2019,2020,2021,2022,2023,2024,2025},{1,0.9,0.8,0.7,0.6,0.5,0.4,0.3,0.2,0.1,0}),IF(AM38&lt;&gt;"",LOOKUP(AM38,{1900,2021,2022,2023,2024,2025},{1,0.8,0.6,0.4,0.2,0})))),""))</f>
        <v>1</v>
      </c>
      <c r="AM38" s="92"/>
      <c r="AN38" s="26" t="str">
        <f>IF(AND(AK38&lt;&gt;"",AM38&lt;&gt;""),"确认折扣年度",IF($V38="中修",IF(AND($V38="中修",AK38="",AM38=""),1,IF(AK38&lt;&gt;"",LOOKUP(AK38,{1900,2021,2022,2023,2024,2025},{1,0.8,0.6,0.4,0.2,0}),IF(AM38&lt;&gt;"",LOOKUP(AM38,{1900,2021,2022,2023,2024,2025},{1,0.8,0.6,0.4,0.2,0})))),""))</f>
        <v/>
      </c>
      <c r="AO38" s="26" t="s">
        <v>146</v>
      </c>
      <c r="AP38" s="26" t="s">
        <v>146</v>
      </c>
      <c r="AQ38" s="26" t="s">
        <v>268</v>
      </c>
      <c r="AR38" s="26"/>
      <c r="AS38" s="26"/>
      <c r="AT38" s="26"/>
      <c r="AU38" s="26" t="s">
        <v>146</v>
      </c>
      <c r="AV38" s="26" t="s">
        <v>268</v>
      </c>
      <c r="AW38" s="26"/>
      <c r="AX38" s="110" t="s">
        <v>290</v>
      </c>
      <c r="AY38" s="110"/>
      <c r="AZ38" s="111"/>
      <c r="BA38" s="26">
        <v>215</v>
      </c>
      <c r="BB38" s="26">
        <v>129</v>
      </c>
      <c r="BC38" s="26">
        <v>129</v>
      </c>
      <c r="BD38" s="26">
        <v>0</v>
      </c>
      <c r="BE38" s="26" t="s">
        <v>149</v>
      </c>
      <c r="BF38" s="26" t="s">
        <v>150</v>
      </c>
      <c r="BG38" s="26" t="s">
        <v>286</v>
      </c>
      <c r="BH38" s="26">
        <v>2012</v>
      </c>
      <c r="BI38" s="26" t="s">
        <v>150</v>
      </c>
      <c r="BJ38" s="26" t="s">
        <v>291</v>
      </c>
      <c r="BK38" s="26" t="s">
        <v>150</v>
      </c>
      <c r="BL38" s="26" t="s">
        <v>150</v>
      </c>
      <c r="BM38" s="26"/>
      <c r="BN38" s="26"/>
      <c r="BO38" s="26"/>
      <c r="BP38" s="26"/>
      <c r="BQ38" s="26" t="s">
        <v>181</v>
      </c>
      <c r="BR38" s="26">
        <v>1835.892</v>
      </c>
      <c r="BS38" s="26">
        <v>1836.05</v>
      </c>
      <c r="BT38" s="26">
        <f t="shared" si="53"/>
        <v>0.5</v>
      </c>
      <c r="BU38" s="26">
        <v>0</v>
      </c>
      <c r="BV38" s="26">
        <v>0.5</v>
      </c>
      <c r="BW38" s="26">
        <v>0</v>
      </c>
      <c r="BX38" s="26">
        <v>0</v>
      </c>
      <c r="BY38" s="26">
        <v>0</v>
      </c>
      <c r="BZ38" s="26"/>
      <c r="CA38" s="117"/>
      <c r="CB38" s="26" t="s">
        <v>166</v>
      </c>
      <c r="CC38" s="26">
        <v>0</v>
      </c>
      <c r="CD38" s="26">
        <v>0.5</v>
      </c>
      <c r="CE38" s="26">
        <v>0</v>
      </c>
      <c r="CF38" s="92">
        <f t="shared" si="44"/>
        <v>0.5</v>
      </c>
      <c r="CG38" s="84">
        <f t="shared" si="45"/>
        <v>0</v>
      </c>
      <c r="CH38" s="124">
        <v>2</v>
      </c>
      <c r="CI38" s="84">
        <v>1</v>
      </c>
      <c r="CJ38" s="84"/>
      <c r="CK38" s="84">
        <v>48</v>
      </c>
      <c r="CL38" s="84"/>
      <c r="CM38" s="84"/>
      <c r="CN38" s="84"/>
      <c r="CO38" s="84"/>
      <c r="CP38" s="84"/>
      <c r="CQ38" s="84"/>
      <c r="CR38" s="84"/>
      <c r="CT38" s="84"/>
      <c r="CU38" s="84"/>
      <c r="CV38" s="84"/>
      <c r="CW38" s="84" t="str">
        <f t="shared" si="46"/>
        <v>G1061811.51812</v>
      </c>
      <c r="CX38" s="84" t="s">
        <v>140</v>
      </c>
      <c r="CZ38" s="26" t="s">
        <v>257</v>
      </c>
      <c r="DA38" s="92">
        <v>0.5</v>
      </c>
      <c r="DB38" s="92"/>
      <c r="DC38" s="92"/>
      <c r="DD38" s="92"/>
      <c r="DE38" s="26"/>
      <c r="DF38" s="26"/>
      <c r="DG38" s="26"/>
      <c r="DH38" s="26"/>
      <c r="DI38" s="26"/>
      <c r="DJ38" s="26">
        <v>1997</v>
      </c>
      <c r="DK38" s="26">
        <v>2012</v>
      </c>
      <c r="DL38" s="26" t="s">
        <v>139</v>
      </c>
      <c r="DM38" s="26">
        <v>12</v>
      </c>
      <c r="DN38" s="26">
        <v>12</v>
      </c>
      <c r="DO38" s="26">
        <v>15</v>
      </c>
      <c r="DP38" s="26" t="b">
        <v>1</v>
      </c>
      <c r="DQ38" s="26">
        <v>1</v>
      </c>
      <c r="DR38" s="26" t="s">
        <v>149</v>
      </c>
      <c r="DS38" s="26" t="s">
        <v>167</v>
      </c>
      <c r="DT38" s="26" t="s">
        <v>150</v>
      </c>
      <c r="DU38" s="26" t="s">
        <v>150</v>
      </c>
      <c r="DV38" s="26" t="s">
        <v>150</v>
      </c>
      <c r="DW38" s="26"/>
      <c r="DX38" s="26"/>
      <c r="DY38" s="26"/>
      <c r="DZ38" s="26">
        <f t="shared" si="47"/>
        <v>0.5</v>
      </c>
      <c r="EA38" s="26">
        <v>0.5</v>
      </c>
      <c r="EB38" s="26">
        <v>0</v>
      </c>
      <c r="EC38" s="26"/>
      <c r="ED38" s="26">
        <v>0</v>
      </c>
      <c r="EE38" s="26">
        <v>0.5</v>
      </c>
      <c r="EF38" s="26">
        <v>0</v>
      </c>
      <c r="EG38" s="26">
        <v>0</v>
      </c>
      <c r="EH38" s="26">
        <v>0</v>
      </c>
      <c r="EI38" s="146">
        <f t="shared" si="54"/>
        <v>0</v>
      </c>
      <c r="EJ38" s="84">
        <f t="shared" si="55"/>
        <v>0.5</v>
      </c>
      <c r="EK38" s="84">
        <f t="shared" si="56"/>
        <v>0</v>
      </c>
      <c r="EL38" s="84">
        <f t="shared" si="35"/>
        <v>0.5</v>
      </c>
      <c r="EN38" s="84">
        <f t="shared" si="57"/>
        <v>0</v>
      </c>
    </row>
    <row r="39" ht="45" customHeight="1" spans="1:144">
      <c r="A39" s="87" t="str">
        <f t="shared" si="18"/>
        <v>G10619631964</v>
      </c>
      <c r="B39" s="87">
        <f>VLOOKUP(A39,[1]大中修明细表!$A$10:$N$544,14,0)</f>
        <v>1</v>
      </c>
      <c r="C39" s="87" t="str">
        <f t="shared" si="19"/>
        <v>G1061990.571991.57</v>
      </c>
      <c r="D39" s="87">
        <f>VLOOKUP(C39,[1]大中修明细表!$B$10:$N$544,13,0)</f>
        <v>1</v>
      </c>
      <c r="E39" s="87"/>
      <c r="F39" s="96">
        <v>28</v>
      </c>
      <c r="G39" s="26" t="s">
        <v>13</v>
      </c>
      <c r="H39" s="26" t="s">
        <v>292</v>
      </c>
      <c r="I39" s="26">
        <v>430225</v>
      </c>
      <c r="J39" s="26" t="s">
        <v>181</v>
      </c>
      <c r="K39" s="26">
        <v>1963</v>
      </c>
      <c r="L39" s="26">
        <v>1964</v>
      </c>
      <c r="M39" s="26" t="s">
        <v>181</v>
      </c>
      <c r="N39" s="26">
        <v>1990.57</v>
      </c>
      <c r="O39" s="26">
        <v>1991.57</v>
      </c>
      <c r="P39" s="26">
        <f t="shared" si="48"/>
        <v>1</v>
      </c>
      <c r="Q39" s="26">
        <f t="shared" si="42"/>
        <v>1</v>
      </c>
      <c r="R39" s="26" t="s">
        <v>139</v>
      </c>
      <c r="S39" s="26">
        <v>8.5</v>
      </c>
      <c r="T39" s="26">
        <v>8.5</v>
      </c>
      <c r="U39" s="26">
        <v>10</v>
      </c>
      <c r="V39" s="26" t="s">
        <v>140</v>
      </c>
      <c r="W39" s="26" t="s">
        <v>160</v>
      </c>
      <c r="X39" s="26" t="s">
        <v>161</v>
      </c>
      <c r="Y39" s="26">
        <f t="shared" si="49"/>
        <v>8.5</v>
      </c>
      <c r="Z39" s="26">
        <v>20</v>
      </c>
      <c r="AA39" s="26" t="s">
        <v>161</v>
      </c>
      <c r="AB39" s="26" t="s">
        <v>144</v>
      </c>
      <c r="AC39" s="26">
        <v>20</v>
      </c>
      <c r="AD39" s="26" t="s">
        <v>145</v>
      </c>
      <c r="AE39" s="26">
        <v>9</v>
      </c>
      <c r="AF39" s="99"/>
      <c r="AG39" s="92">
        <v>215</v>
      </c>
      <c r="AH39" s="92">
        <f t="shared" si="50"/>
        <v>183</v>
      </c>
      <c r="AI39" s="92">
        <f t="shared" si="51"/>
        <v>183</v>
      </c>
      <c r="AJ39" s="26">
        <f t="shared" si="52"/>
        <v>110</v>
      </c>
      <c r="AK39" s="92"/>
      <c r="AL39" s="26">
        <f>IF(AND(AK39&lt;&gt;"",AM39&lt;&gt;""),"确认折扣年度",IF($V39="大修",IF(AND($V39="大修",AK39="",AM39=""),1,IF(AK39&lt;&gt;"",LOOKUP(AK39,{1900,2016,2017,2018,2019,2020,2021,2022,2023,2024,2025},{1,0.9,0.8,0.7,0.6,0.5,0.4,0.3,0.2,0.1,0}),IF(AM39&lt;&gt;"",LOOKUP(AM39,{1900,2021,2022,2023,2024,2025},{1,0.8,0.6,0.4,0.2,0})))),""))</f>
        <v>0.6</v>
      </c>
      <c r="AM39" s="92">
        <v>2022</v>
      </c>
      <c r="AN39" s="26" t="str">
        <f>IF(AND(AK39&lt;&gt;"",AM39&lt;&gt;""),"确认折扣年度",IF($V39="中修",IF(AND($V39="中修",AK39="",AM39=""),1,IF(AK39&lt;&gt;"",LOOKUP(AK39,{1900,2021,2022,2023,2024,2025},{1,0.8,0.6,0.4,0.2,0}),IF(AM39&lt;&gt;"",LOOKUP(AM39,{1900,2021,2022,2023,2024,2025},{1,0.8,0.6,0.4,0.2,0})))),""))</f>
        <v/>
      </c>
      <c r="AO39" s="26" t="s">
        <v>146</v>
      </c>
      <c r="AP39" s="26" t="s">
        <v>146</v>
      </c>
      <c r="AQ39" s="26" t="s">
        <v>197</v>
      </c>
      <c r="AR39" s="26" t="s">
        <v>293</v>
      </c>
      <c r="AS39" s="26" t="s">
        <v>294</v>
      </c>
      <c r="AT39" s="26" t="s">
        <v>294</v>
      </c>
      <c r="AU39" s="26" t="s">
        <v>146</v>
      </c>
      <c r="AV39" s="26" t="s">
        <v>197</v>
      </c>
      <c r="AW39" s="26"/>
      <c r="AX39" s="110" t="s">
        <v>295</v>
      </c>
      <c r="AY39" s="110" t="s">
        <v>296</v>
      </c>
      <c r="AZ39" s="111"/>
      <c r="BA39" s="26">
        <v>70</v>
      </c>
      <c r="BB39" s="26">
        <v>59.5</v>
      </c>
      <c r="BC39" s="26">
        <v>59.5</v>
      </c>
      <c r="BD39" s="26">
        <v>0</v>
      </c>
      <c r="BE39" s="26" t="s">
        <v>149</v>
      </c>
      <c r="BF39" s="26" t="s">
        <v>150</v>
      </c>
      <c r="BG39" s="26"/>
      <c r="BH39" s="26">
        <v>2000</v>
      </c>
      <c r="BI39" s="26" t="s">
        <v>150</v>
      </c>
      <c r="BJ39" s="26" t="s">
        <v>297</v>
      </c>
      <c r="BK39" s="26" t="s">
        <v>150</v>
      </c>
      <c r="BL39" s="26" t="s">
        <v>150</v>
      </c>
      <c r="BM39" s="26"/>
      <c r="BN39" s="26"/>
      <c r="BO39" s="26"/>
      <c r="BP39" s="26"/>
      <c r="BQ39" s="26" t="s">
        <v>181</v>
      </c>
      <c r="BR39" s="26">
        <v>1989.841</v>
      </c>
      <c r="BS39" s="26">
        <v>1990.841</v>
      </c>
      <c r="BT39" s="26">
        <f t="shared" si="53"/>
        <v>1</v>
      </c>
      <c r="BU39" s="26"/>
      <c r="BV39" s="26"/>
      <c r="BW39" s="26">
        <f t="shared" ref="BW39:BW47" si="58">CE39+CF39</f>
        <v>1</v>
      </c>
      <c r="BX39" s="26">
        <v>0</v>
      </c>
      <c r="BY39" s="26">
        <v>0</v>
      </c>
      <c r="BZ39" s="26"/>
      <c r="CA39" s="117"/>
      <c r="CB39" s="26" t="s">
        <v>166</v>
      </c>
      <c r="CC39" s="26">
        <v>0</v>
      </c>
      <c r="CD39" s="26">
        <v>0</v>
      </c>
      <c r="CE39" s="26">
        <v>1</v>
      </c>
      <c r="CF39" s="92">
        <f t="shared" si="44"/>
        <v>0</v>
      </c>
      <c r="CG39" s="84">
        <f t="shared" si="45"/>
        <v>0</v>
      </c>
      <c r="CH39" s="124">
        <v>2</v>
      </c>
      <c r="CI39" s="84">
        <v>1</v>
      </c>
      <c r="CJ39" s="84"/>
      <c r="CK39" s="84">
        <v>58</v>
      </c>
      <c r="CL39" s="84"/>
      <c r="CM39" s="84"/>
      <c r="CN39" s="84"/>
      <c r="CO39" s="84"/>
      <c r="CP39" s="84"/>
      <c r="CQ39" s="84"/>
      <c r="CR39" s="84"/>
      <c r="CT39" s="84"/>
      <c r="CU39" s="84"/>
      <c r="CV39" s="84"/>
      <c r="CW39" s="84" t="str">
        <f t="shared" si="46"/>
        <v>G10619631964</v>
      </c>
      <c r="CX39" s="84" t="s">
        <v>140</v>
      </c>
      <c r="CZ39" s="26" t="s">
        <v>298</v>
      </c>
      <c r="DA39" s="92">
        <v>0</v>
      </c>
      <c r="DB39" s="92"/>
      <c r="DC39" s="26" t="s">
        <v>298</v>
      </c>
      <c r="DD39" s="92" t="s">
        <v>175</v>
      </c>
      <c r="DE39" s="26" t="s">
        <v>299</v>
      </c>
      <c r="DF39" s="26" t="s">
        <v>299</v>
      </c>
      <c r="DG39" s="26"/>
      <c r="DH39" s="26" t="s">
        <v>300</v>
      </c>
      <c r="DI39" s="26"/>
      <c r="DJ39" s="26">
        <v>1960</v>
      </c>
      <c r="DK39" s="26">
        <v>2000</v>
      </c>
      <c r="DL39" s="26" t="s">
        <v>139</v>
      </c>
      <c r="DM39" s="26">
        <v>8.5</v>
      </c>
      <c r="DN39" s="26">
        <v>8.5</v>
      </c>
      <c r="DO39" s="26">
        <v>10</v>
      </c>
      <c r="DP39" s="26" t="b">
        <v>1</v>
      </c>
      <c r="DQ39" s="26">
        <v>1</v>
      </c>
      <c r="DR39" s="26" t="s">
        <v>149</v>
      </c>
      <c r="DS39" s="26" t="s">
        <v>167</v>
      </c>
      <c r="DT39" s="26" t="s">
        <v>150</v>
      </c>
      <c r="DU39" s="26" t="s">
        <v>150</v>
      </c>
      <c r="DV39" s="26" t="s">
        <v>150</v>
      </c>
      <c r="DW39" s="26"/>
      <c r="DX39" s="26"/>
      <c r="DY39" s="26"/>
      <c r="DZ39" s="26">
        <f t="shared" si="47"/>
        <v>1</v>
      </c>
      <c r="EA39" s="26">
        <v>1</v>
      </c>
      <c r="EB39" s="26">
        <v>0</v>
      </c>
      <c r="EC39" s="26">
        <v>0</v>
      </c>
      <c r="ED39" s="26">
        <v>0</v>
      </c>
      <c r="EE39" s="26">
        <v>1</v>
      </c>
      <c r="EF39" s="26">
        <v>0</v>
      </c>
      <c r="EG39" s="26">
        <v>0</v>
      </c>
      <c r="EH39" s="26">
        <v>0</v>
      </c>
      <c r="EI39" s="146">
        <f t="shared" si="54"/>
        <v>0</v>
      </c>
      <c r="EJ39" s="84">
        <f t="shared" si="55"/>
        <v>1</v>
      </c>
      <c r="EK39" s="84">
        <f t="shared" si="56"/>
        <v>0</v>
      </c>
      <c r="EL39" s="84">
        <f t="shared" si="35"/>
        <v>0</v>
      </c>
      <c r="EN39" s="84">
        <f t="shared" si="57"/>
        <v>0</v>
      </c>
    </row>
    <row r="40" ht="30" customHeight="1" spans="1:144">
      <c r="A40" s="87" t="str">
        <f t="shared" si="18"/>
        <v>G1061970.2531970.498</v>
      </c>
      <c r="B40" s="87">
        <f>VLOOKUP(A40,[1]大中修明细表!$A$10:$N$544,14,0)</f>
        <v>0.245000000000118</v>
      </c>
      <c r="C40" s="87" t="str">
        <f t="shared" si="19"/>
        <v>G10619431943.245</v>
      </c>
      <c r="D40" s="87">
        <f>VLOOKUP(C40,[1]大中修明细表!$B$10:$N$544,13,0)</f>
        <v>0.245000000000118</v>
      </c>
      <c r="E40" s="87"/>
      <c r="F40" s="96">
        <v>29</v>
      </c>
      <c r="G40" s="26" t="s">
        <v>13</v>
      </c>
      <c r="H40" s="26" t="s">
        <v>292</v>
      </c>
      <c r="I40" s="26">
        <v>430225</v>
      </c>
      <c r="J40" s="26" t="s">
        <v>181</v>
      </c>
      <c r="K40" s="26">
        <v>1970.253</v>
      </c>
      <c r="L40" s="26">
        <v>1970.498</v>
      </c>
      <c r="M40" s="26" t="s">
        <v>181</v>
      </c>
      <c r="N40" s="26">
        <v>1943</v>
      </c>
      <c r="O40" s="26">
        <v>1943.245</v>
      </c>
      <c r="P40" s="26">
        <f t="shared" si="48"/>
        <v>0.245000000000118</v>
      </c>
      <c r="Q40" s="26">
        <f t="shared" si="42"/>
        <v>0.245000000000118</v>
      </c>
      <c r="R40" s="26" t="s">
        <v>139</v>
      </c>
      <c r="S40" s="26">
        <v>8.5</v>
      </c>
      <c r="T40" s="26">
        <v>8.5</v>
      </c>
      <c r="U40" s="26">
        <v>10</v>
      </c>
      <c r="V40" s="26" t="s">
        <v>140</v>
      </c>
      <c r="W40" s="26" t="s">
        <v>160</v>
      </c>
      <c r="X40" s="26" t="s">
        <v>245</v>
      </c>
      <c r="Y40" s="26">
        <f t="shared" si="49"/>
        <v>8.5</v>
      </c>
      <c r="Z40" s="101"/>
      <c r="AA40" s="26" t="s">
        <v>245</v>
      </c>
      <c r="AB40" s="26" t="s">
        <v>144</v>
      </c>
      <c r="AC40" s="26">
        <v>30</v>
      </c>
      <c r="AD40" s="26" t="s">
        <v>145</v>
      </c>
      <c r="AE40" s="26">
        <v>9</v>
      </c>
      <c r="AF40" s="99"/>
      <c r="AG40" s="92">
        <v>215</v>
      </c>
      <c r="AH40" s="92">
        <f t="shared" si="50"/>
        <v>45</v>
      </c>
      <c r="AI40" s="92">
        <f t="shared" si="51"/>
        <v>45</v>
      </c>
      <c r="AJ40" s="26">
        <f t="shared" si="52"/>
        <v>45</v>
      </c>
      <c r="AK40" s="92"/>
      <c r="AL40" s="26">
        <f>IF(AND(AK40&lt;&gt;"",AM40&lt;&gt;""),"确认折扣年度",IF($V40="大修",IF(AND($V40="大修",AK40="",AM40=""),1,IF(AK40&lt;&gt;"",LOOKUP(AK40,{1900,2016,2017,2018,2019,2020,2021,2022,2023,2024,2025},{1,0.9,0.8,0.7,0.6,0.5,0.4,0.3,0.2,0.1,0}),IF(AM40&lt;&gt;"",LOOKUP(AM40,{1900,2021,2022,2023,2024,2025},{1,0.8,0.6,0.4,0.2,0})))),""))</f>
        <v>1</v>
      </c>
      <c r="AM40" s="92">
        <v>2020</v>
      </c>
      <c r="AN40" s="26" t="str">
        <f>IF(AND(AK40&lt;&gt;"",AM40&lt;&gt;""),"确认折扣年度",IF($V40="中修",IF(AND($V40="中修",AK40="",AM40=""),1,IF(AK40&lt;&gt;"",LOOKUP(AK40,{1900,2021,2022,2023,2024,2025},{1,0.8,0.6,0.4,0.2,0}),IF(AM40&lt;&gt;"",LOOKUP(AM40,{1900,2021,2022,2023,2024,2025},{1,0.8,0.6,0.4,0.2,0})))),""))</f>
        <v/>
      </c>
      <c r="AO40" s="26" t="s">
        <v>146</v>
      </c>
      <c r="AP40" s="26" t="s">
        <v>146</v>
      </c>
      <c r="AQ40" s="26" t="s">
        <v>147</v>
      </c>
      <c r="AR40" s="26"/>
      <c r="AS40" s="26"/>
      <c r="AT40" s="26"/>
      <c r="AU40" s="26" t="s">
        <v>146</v>
      </c>
      <c r="AV40" s="26" t="s">
        <v>147</v>
      </c>
      <c r="AW40" s="26"/>
      <c r="AX40" s="113" t="s">
        <v>301</v>
      </c>
      <c r="AY40" s="110"/>
      <c r="AZ40" s="109"/>
      <c r="BA40" s="26">
        <v>215</v>
      </c>
      <c r="BB40" s="26">
        <v>44.77</v>
      </c>
      <c r="BC40" s="26">
        <v>44.77</v>
      </c>
      <c r="BD40" s="26">
        <v>0</v>
      </c>
      <c r="BE40" s="26" t="s">
        <v>149</v>
      </c>
      <c r="BF40" s="26" t="s">
        <v>150</v>
      </c>
      <c r="BG40" s="26" t="s">
        <v>302</v>
      </c>
      <c r="BH40" s="26">
        <v>2000</v>
      </c>
      <c r="BI40" s="26" t="s">
        <v>150</v>
      </c>
      <c r="BJ40" s="26" t="s">
        <v>297</v>
      </c>
      <c r="BK40" s="26" t="s">
        <v>150</v>
      </c>
      <c r="BL40" s="26" t="s">
        <v>150</v>
      </c>
      <c r="BM40" s="26"/>
      <c r="BN40" s="26"/>
      <c r="BO40" s="26"/>
      <c r="BP40" s="26"/>
      <c r="BQ40" s="26" t="s">
        <v>181</v>
      </c>
      <c r="BR40" s="26">
        <v>1997.094</v>
      </c>
      <c r="BS40" s="26">
        <v>1997.339</v>
      </c>
      <c r="BT40" s="26">
        <f t="shared" si="53"/>
        <v>0.245000000000118</v>
      </c>
      <c r="BU40" s="26"/>
      <c r="BV40" s="26"/>
      <c r="BW40" s="26">
        <f t="shared" si="58"/>
        <v>0.245000000000118</v>
      </c>
      <c r="BX40" s="26">
        <v>0</v>
      </c>
      <c r="BY40" s="26">
        <v>0</v>
      </c>
      <c r="BZ40" s="26"/>
      <c r="CA40" s="117"/>
      <c r="CB40" s="26" t="s">
        <v>166</v>
      </c>
      <c r="CC40" s="26">
        <v>0</v>
      </c>
      <c r="CD40" s="26">
        <v>0</v>
      </c>
      <c r="CE40" s="26">
        <v>0.245000000000118</v>
      </c>
      <c r="CF40" s="92">
        <f t="shared" si="44"/>
        <v>0</v>
      </c>
      <c r="CG40" s="84">
        <f t="shared" si="45"/>
        <v>2.22044604925031e-16</v>
      </c>
      <c r="CH40" s="124">
        <v>2</v>
      </c>
      <c r="CI40" s="84">
        <v>1</v>
      </c>
      <c r="CJ40" s="84"/>
      <c r="CK40" s="84">
        <v>62</v>
      </c>
      <c r="CL40" s="84"/>
      <c r="CM40" s="84"/>
      <c r="CN40" s="84"/>
      <c r="CO40" s="84"/>
      <c r="CP40" s="84"/>
      <c r="CQ40" s="84"/>
      <c r="CR40" s="84"/>
      <c r="CT40" s="84"/>
      <c r="CU40" s="84"/>
      <c r="CV40" s="84"/>
      <c r="CW40" s="84" t="str">
        <f t="shared" si="46"/>
        <v>G1061970.2531970.498</v>
      </c>
      <c r="CX40" s="84" t="s">
        <v>140</v>
      </c>
      <c r="CZ40" s="26"/>
      <c r="DA40" s="92">
        <v>0.245000000000118</v>
      </c>
      <c r="DB40" s="92"/>
      <c r="DC40" s="92"/>
      <c r="DD40" s="92"/>
      <c r="DE40" s="26"/>
      <c r="DF40" s="26" t="s">
        <v>303</v>
      </c>
      <c r="DG40" s="26" t="s">
        <v>303</v>
      </c>
      <c r="DH40" s="26"/>
      <c r="DI40" s="26" t="s">
        <v>304</v>
      </c>
      <c r="DJ40" s="26">
        <v>1960</v>
      </c>
      <c r="DK40" s="26">
        <v>2000</v>
      </c>
      <c r="DL40" s="26" t="s">
        <v>139</v>
      </c>
      <c r="DM40" s="26">
        <v>8.5</v>
      </c>
      <c r="DN40" s="26">
        <v>8.5</v>
      </c>
      <c r="DO40" s="26">
        <v>10</v>
      </c>
      <c r="DP40" s="26" t="b">
        <v>1</v>
      </c>
      <c r="DQ40" s="26">
        <v>1</v>
      </c>
      <c r="DR40" s="26" t="s">
        <v>149</v>
      </c>
      <c r="DS40" s="26" t="s">
        <v>167</v>
      </c>
      <c r="DT40" s="26" t="s">
        <v>150</v>
      </c>
      <c r="DU40" s="26" t="s">
        <v>150</v>
      </c>
      <c r="DV40" s="26" t="s">
        <v>150</v>
      </c>
      <c r="DW40" s="26"/>
      <c r="DX40" s="26"/>
      <c r="DY40" s="26"/>
      <c r="DZ40" s="26">
        <f t="shared" si="47"/>
        <v>0.245000000000118</v>
      </c>
      <c r="EA40" s="26">
        <v>0.245000000000118</v>
      </c>
      <c r="EB40" s="26">
        <v>0</v>
      </c>
      <c r="EC40" s="26">
        <v>0</v>
      </c>
      <c r="ED40" s="26">
        <v>0</v>
      </c>
      <c r="EE40" s="26">
        <v>0.245000000000118</v>
      </c>
      <c r="EF40" s="26">
        <v>0</v>
      </c>
      <c r="EG40" s="26">
        <v>0</v>
      </c>
      <c r="EH40" s="26">
        <v>0</v>
      </c>
      <c r="EI40" s="146">
        <f t="shared" si="54"/>
        <v>2.22044604925031e-16</v>
      </c>
      <c r="EJ40" s="84">
        <f t="shared" si="55"/>
        <v>0.245000000000118</v>
      </c>
      <c r="EK40" s="84">
        <f t="shared" si="56"/>
        <v>2.22044604925031e-16</v>
      </c>
      <c r="EL40" s="84">
        <f t="shared" si="35"/>
        <v>0</v>
      </c>
      <c r="EN40" s="84">
        <f t="shared" si="57"/>
        <v>0</v>
      </c>
    </row>
    <row r="41" ht="30" customHeight="1" spans="1:144">
      <c r="A41" s="87" t="str">
        <f t="shared" si="18"/>
        <v>G1061970.4981970.853</v>
      </c>
      <c r="B41" s="87">
        <f>VLOOKUP(A41,[1]大中修明细表!$A$10:$N$544,14,0)</f>
        <v>0.355000000000018</v>
      </c>
      <c r="C41" s="87" t="str">
        <f t="shared" si="19"/>
        <v>G1061943.2451943.6</v>
      </c>
      <c r="D41" s="87">
        <f>VLOOKUP(C41,[1]大中修明细表!$B$10:$N$544,13,0)</f>
        <v>0.355000000000018</v>
      </c>
      <c r="E41" s="87"/>
      <c r="F41" s="96">
        <v>30</v>
      </c>
      <c r="G41" s="26" t="s">
        <v>13</v>
      </c>
      <c r="H41" s="26" t="s">
        <v>292</v>
      </c>
      <c r="I41" s="26">
        <v>430225</v>
      </c>
      <c r="J41" s="26" t="s">
        <v>181</v>
      </c>
      <c r="K41" s="26">
        <v>1970.498</v>
      </c>
      <c r="L41" s="26">
        <v>1970.853</v>
      </c>
      <c r="M41" s="26" t="s">
        <v>181</v>
      </c>
      <c r="N41" s="26">
        <v>1943.245</v>
      </c>
      <c r="O41" s="26">
        <v>1943.6</v>
      </c>
      <c r="P41" s="26">
        <f t="shared" si="48"/>
        <v>0.355000000000018</v>
      </c>
      <c r="Q41" s="26">
        <f t="shared" si="42"/>
        <v>0.355000000000018</v>
      </c>
      <c r="R41" s="26" t="s">
        <v>139</v>
      </c>
      <c r="S41" s="26">
        <v>8</v>
      </c>
      <c r="T41" s="26">
        <v>7</v>
      </c>
      <c r="U41" s="26">
        <v>10</v>
      </c>
      <c r="V41" s="26" t="s">
        <v>140</v>
      </c>
      <c r="W41" s="26" t="s">
        <v>160</v>
      </c>
      <c r="X41" s="26" t="s">
        <v>245</v>
      </c>
      <c r="Y41" s="26">
        <f t="shared" si="49"/>
        <v>8</v>
      </c>
      <c r="Z41" s="101"/>
      <c r="AA41" s="26" t="s">
        <v>245</v>
      </c>
      <c r="AB41" s="26" t="s">
        <v>144</v>
      </c>
      <c r="AC41" s="26">
        <v>30</v>
      </c>
      <c r="AD41" s="26" t="s">
        <v>145</v>
      </c>
      <c r="AE41" s="26">
        <v>9</v>
      </c>
      <c r="AF41" s="99"/>
      <c r="AG41" s="92">
        <v>215</v>
      </c>
      <c r="AH41" s="92">
        <f t="shared" si="50"/>
        <v>61</v>
      </c>
      <c r="AI41" s="92">
        <f t="shared" si="51"/>
        <v>61</v>
      </c>
      <c r="AJ41" s="26">
        <f t="shared" si="52"/>
        <v>61</v>
      </c>
      <c r="AK41" s="92"/>
      <c r="AL41" s="26">
        <f>IF(AND(AK41&lt;&gt;"",AM41&lt;&gt;""),"确认折扣年度",IF($V41="大修",IF(AND($V41="大修",AK41="",AM41=""),1,IF(AK41&lt;&gt;"",LOOKUP(AK41,{1900,2016,2017,2018,2019,2020,2021,2022,2023,2024,2025},{1,0.9,0.8,0.7,0.6,0.5,0.4,0.3,0.2,0.1,0}),IF(AM41&lt;&gt;"",LOOKUP(AM41,{1900,2021,2022,2023,2024,2025},{1,0.8,0.6,0.4,0.2,0})))),""))</f>
        <v>1</v>
      </c>
      <c r="AM41" s="92">
        <v>2020</v>
      </c>
      <c r="AN41" s="26" t="str">
        <f>IF(AND(AK41&lt;&gt;"",AM41&lt;&gt;""),"确认折扣年度",IF($V41="中修",IF(AND($V41="中修",AK41="",AM41=""),1,IF(AK41&lt;&gt;"",LOOKUP(AK41,{1900,2021,2022,2023,2024,2025},{1,0.8,0.6,0.4,0.2,0}),IF(AM41&lt;&gt;"",LOOKUP(AM41,{1900,2021,2022,2023,2024,2025},{1,0.8,0.6,0.4,0.2,0})))),""))</f>
        <v/>
      </c>
      <c r="AO41" s="26" t="s">
        <v>146</v>
      </c>
      <c r="AP41" s="26" t="s">
        <v>146</v>
      </c>
      <c r="AQ41" s="26" t="s">
        <v>147</v>
      </c>
      <c r="AR41" s="26"/>
      <c r="AS41" s="26"/>
      <c r="AT41" s="26"/>
      <c r="AU41" s="26" t="s">
        <v>146</v>
      </c>
      <c r="AV41" s="26" t="s">
        <v>147</v>
      </c>
      <c r="AW41" s="26"/>
      <c r="AX41" s="113" t="s">
        <v>305</v>
      </c>
      <c r="AY41" s="110"/>
      <c r="AZ41" s="111"/>
      <c r="BA41" s="26">
        <v>215</v>
      </c>
      <c r="BB41" s="26">
        <v>61.06</v>
      </c>
      <c r="BC41" s="26">
        <v>61.06</v>
      </c>
      <c r="BD41" s="26">
        <v>0</v>
      </c>
      <c r="BE41" s="26" t="s">
        <v>149</v>
      </c>
      <c r="BF41" s="26" t="s">
        <v>150</v>
      </c>
      <c r="BG41" s="26" t="s">
        <v>306</v>
      </c>
      <c r="BH41" s="26">
        <v>2000</v>
      </c>
      <c r="BI41" s="26" t="s">
        <v>150</v>
      </c>
      <c r="BJ41" s="26" t="s">
        <v>307</v>
      </c>
      <c r="BK41" s="26" t="s">
        <v>150</v>
      </c>
      <c r="BL41" s="26" t="s">
        <v>150</v>
      </c>
      <c r="BM41" s="26"/>
      <c r="BN41" s="26"/>
      <c r="BO41" s="26"/>
      <c r="BP41" s="26"/>
      <c r="BQ41" s="26" t="s">
        <v>181</v>
      </c>
      <c r="BR41" s="26">
        <v>1997.339</v>
      </c>
      <c r="BS41" s="26">
        <v>1997.694</v>
      </c>
      <c r="BT41" s="26">
        <f t="shared" si="53"/>
        <v>0.355000000000018</v>
      </c>
      <c r="BU41" s="26"/>
      <c r="BV41" s="26"/>
      <c r="BW41" s="26">
        <f t="shared" si="58"/>
        <v>0</v>
      </c>
      <c r="BX41" s="26">
        <v>0.355000000000018</v>
      </c>
      <c r="BY41" s="26">
        <v>0</v>
      </c>
      <c r="BZ41" s="26"/>
      <c r="CA41" s="117"/>
      <c r="CB41" s="26" t="s">
        <v>166</v>
      </c>
      <c r="CC41" s="26">
        <v>0</v>
      </c>
      <c r="CD41" s="26">
        <v>0</v>
      </c>
      <c r="CE41" s="26">
        <v>0</v>
      </c>
      <c r="CF41" s="92">
        <f t="shared" si="44"/>
        <v>0</v>
      </c>
      <c r="CG41" s="84">
        <f t="shared" si="45"/>
        <v>0</v>
      </c>
      <c r="CH41" s="124">
        <v>2</v>
      </c>
      <c r="CI41" s="84">
        <v>1</v>
      </c>
      <c r="CJ41" s="84"/>
      <c r="CK41" s="84">
        <v>63</v>
      </c>
      <c r="CL41" s="84"/>
      <c r="CM41" s="84"/>
      <c r="CN41" s="84"/>
      <c r="CO41" s="84"/>
      <c r="CP41" s="84"/>
      <c r="CQ41" s="84"/>
      <c r="CR41" s="84"/>
      <c r="CT41" s="84"/>
      <c r="CU41" s="84"/>
      <c r="CV41" s="84"/>
      <c r="CW41" s="84" t="str">
        <f t="shared" si="46"/>
        <v>G1061970.4981970.853</v>
      </c>
      <c r="CX41" s="84" t="s">
        <v>140</v>
      </c>
      <c r="CZ41" s="26"/>
      <c r="DA41" s="92">
        <v>0.355000000000018</v>
      </c>
      <c r="DB41" s="92"/>
      <c r="DC41" s="92"/>
      <c r="DD41" s="92"/>
      <c r="DE41" s="26"/>
      <c r="DF41" s="26" t="s">
        <v>308</v>
      </c>
      <c r="DG41" s="26" t="s">
        <v>308</v>
      </c>
      <c r="DH41" s="26"/>
      <c r="DI41" s="26" t="s">
        <v>309</v>
      </c>
      <c r="DJ41" s="26">
        <v>1960</v>
      </c>
      <c r="DK41" s="26">
        <v>2000</v>
      </c>
      <c r="DL41" s="26" t="s">
        <v>139</v>
      </c>
      <c r="DM41" s="26">
        <v>7</v>
      </c>
      <c r="DN41" s="26">
        <v>8</v>
      </c>
      <c r="DO41" s="26">
        <v>10</v>
      </c>
      <c r="DP41" s="26" t="b">
        <v>0</v>
      </c>
      <c r="DQ41" s="26">
        <v>1</v>
      </c>
      <c r="DR41" s="26" t="s">
        <v>149</v>
      </c>
      <c r="DS41" s="26" t="s">
        <v>167</v>
      </c>
      <c r="DT41" s="26" t="s">
        <v>150</v>
      </c>
      <c r="DU41" s="26" t="s">
        <v>150</v>
      </c>
      <c r="DV41" s="26" t="s">
        <v>150</v>
      </c>
      <c r="DW41" s="26"/>
      <c r="DX41" s="26"/>
      <c r="DY41" s="26"/>
      <c r="DZ41" s="26">
        <f t="shared" si="47"/>
        <v>0.355000000000018</v>
      </c>
      <c r="EA41" s="26">
        <v>0.355000000000018</v>
      </c>
      <c r="EB41" s="26">
        <v>0</v>
      </c>
      <c r="EC41" s="26">
        <v>0</v>
      </c>
      <c r="ED41" s="26">
        <v>0</v>
      </c>
      <c r="EE41" s="26">
        <v>0</v>
      </c>
      <c r="EF41" s="26">
        <v>0.355000000000018</v>
      </c>
      <c r="EG41" s="26">
        <v>0</v>
      </c>
      <c r="EH41" s="26">
        <v>0</v>
      </c>
      <c r="EI41" s="146">
        <f t="shared" si="54"/>
        <v>0</v>
      </c>
      <c r="EJ41" s="84">
        <f t="shared" si="55"/>
        <v>0.355000000000018</v>
      </c>
      <c r="EK41" s="84">
        <f t="shared" si="56"/>
        <v>0</v>
      </c>
      <c r="EL41" s="84">
        <f t="shared" si="35"/>
        <v>0</v>
      </c>
      <c r="EN41" s="84">
        <f t="shared" si="57"/>
        <v>0.355000000000018</v>
      </c>
    </row>
    <row r="42" ht="30" customHeight="1" spans="1:144">
      <c r="A42" s="87" t="str">
        <f t="shared" si="18"/>
        <v>G32210931099</v>
      </c>
      <c r="B42" s="87">
        <f>VLOOKUP(A42,[1]大中修明细表!$A$10:$N$544,14,0)</f>
        <v>6</v>
      </c>
      <c r="C42" s="87" t="str">
        <f t="shared" si="19"/>
        <v>S3209.56815.568</v>
      </c>
      <c r="D42" s="87">
        <f>VLOOKUP(C42,[1]大中修明细表!$B$10:$N$544,13,0)</f>
        <v>6</v>
      </c>
      <c r="E42" s="87"/>
      <c r="F42" s="96">
        <v>31</v>
      </c>
      <c r="G42" s="26" t="s">
        <v>13</v>
      </c>
      <c r="H42" s="26" t="s">
        <v>310</v>
      </c>
      <c r="I42" s="26">
        <v>430224</v>
      </c>
      <c r="J42" s="26" t="s">
        <v>311</v>
      </c>
      <c r="K42" s="26">
        <v>1093</v>
      </c>
      <c r="L42" s="26">
        <v>1099</v>
      </c>
      <c r="M42" s="26" t="s">
        <v>312</v>
      </c>
      <c r="N42" s="26">
        <v>9.568</v>
      </c>
      <c r="O42" s="26">
        <v>15.568</v>
      </c>
      <c r="P42" s="26">
        <f t="shared" si="48"/>
        <v>6</v>
      </c>
      <c r="Q42" s="26">
        <f t="shared" si="42"/>
        <v>6</v>
      </c>
      <c r="R42" s="26" t="s">
        <v>139</v>
      </c>
      <c r="S42" s="26">
        <v>9</v>
      </c>
      <c r="T42" s="26">
        <v>9</v>
      </c>
      <c r="U42" s="26">
        <v>12</v>
      </c>
      <c r="V42" s="26" t="s">
        <v>140</v>
      </c>
      <c r="W42" s="26" t="s">
        <v>160</v>
      </c>
      <c r="X42" s="26" t="s">
        <v>245</v>
      </c>
      <c r="Y42" s="26">
        <f t="shared" si="49"/>
        <v>9</v>
      </c>
      <c r="Z42" s="101"/>
      <c r="AA42" s="26" t="s">
        <v>245</v>
      </c>
      <c r="AB42" s="26" t="s">
        <v>144</v>
      </c>
      <c r="AC42" s="26">
        <v>30</v>
      </c>
      <c r="AD42" s="26" t="s">
        <v>145</v>
      </c>
      <c r="AE42" s="26">
        <v>9</v>
      </c>
      <c r="AF42" s="99"/>
      <c r="AG42" s="92">
        <v>215</v>
      </c>
      <c r="AH42" s="92">
        <f t="shared" si="50"/>
        <v>1161</v>
      </c>
      <c r="AI42" s="92">
        <f t="shared" si="51"/>
        <v>1161</v>
      </c>
      <c r="AJ42" s="26">
        <f t="shared" si="52"/>
        <v>1161</v>
      </c>
      <c r="AK42" s="92">
        <v>1968</v>
      </c>
      <c r="AL42" s="26">
        <f>IF(AND(AK42&lt;&gt;"",AM42&lt;&gt;""),"确认折扣年度",IF($V42="大修",IF(AND($V42="大修",AK42="",AM42=""),1,IF(AK42&lt;&gt;"",LOOKUP(AK42,{1900,2016,2017,2018,2019,2020,2021,2022,2023,2024,2025},{1,0.9,0.8,0.7,0.6,0.5,0.4,0.3,0.2,0.1,0}),IF(AM42&lt;&gt;"",LOOKUP(AM42,{1900,2021,2022,2023,2024,2025},{1,0.8,0.6,0.4,0.2,0})))),""))</f>
        <v>1</v>
      </c>
      <c r="AM42" s="92"/>
      <c r="AN42" s="26" t="str">
        <f>IF(AND(AK42&lt;&gt;"",AM42&lt;&gt;""),"确认折扣年度",IF($V42="中修",IF(AND($V42="中修",AK42="",AM42=""),1,IF(AK42&lt;&gt;"",LOOKUP(AK42,{1900,2021,2022,2023,2024,2025},{1,0.8,0.6,0.4,0.2,0}),IF(AM42&lt;&gt;"",LOOKUP(AM42,{1900,2021,2022,2023,2024,2025},{1,0.8,0.6,0.4,0.2,0})))),""))</f>
        <v/>
      </c>
      <c r="AO42" s="26" t="s">
        <v>146</v>
      </c>
      <c r="AP42" s="26" t="s">
        <v>146</v>
      </c>
      <c r="AQ42" s="26" t="s">
        <v>257</v>
      </c>
      <c r="AR42" s="26" t="s">
        <v>313</v>
      </c>
      <c r="AS42" s="26" t="s">
        <v>314</v>
      </c>
      <c r="AT42" s="26"/>
      <c r="AU42" s="26" t="s">
        <v>146</v>
      </c>
      <c r="AV42" s="26" t="s">
        <v>257</v>
      </c>
      <c r="AW42" s="26"/>
      <c r="AX42" s="110"/>
      <c r="AY42" s="110"/>
      <c r="AZ42" s="111"/>
      <c r="BA42" s="26">
        <v>215</v>
      </c>
      <c r="BB42" s="26">
        <v>1161</v>
      </c>
      <c r="BC42" s="26">
        <v>1021.6</v>
      </c>
      <c r="BD42" s="26">
        <v>0</v>
      </c>
      <c r="BE42" s="26" t="s">
        <v>149</v>
      </c>
      <c r="BF42" s="26" t="s">
        <v>150</v>
      </c>
      <c r="BG42" s="26"/>
      <c r="BH42" s="26">
        <v>1968</v>
      </c>
      <c r="BI42" s="26" t="s">
        <v>150</v>
      </c>
      <c r="BJ42" s="26" t="s">
        <v>315</v>
      </c>
      <c r="BK42" s="26" t="s">
        <v>150</v>
      </c>
      <c r="BL42" s="26" t="s">
        <v>150</v>
      </c>
      <c r="BM42" s="26"/>
      <c r="BN42" s="26"/>
      <c r="BO42" s="26"/>
      <c r="BP42" s="26"/>
      <c r="BQ42" s="26" t="s">
        <v>312</v>
      </c>
      <c r="BR42" s="26">
        <v>9.568</v>
      </c>
      <c r="BS42" s="26">
        <v>15.568</v>
      </c>
      <c r="BT42" s="26">
        <f t="shared" si="53"/>
        <v>6</v>
      </c>
      <c r="BU42" s="26"/>
      <c r="BV42" s="26"/>
      <c r="BW42" s="26">
        <f t="shared" si="58"/>
        <v>5.377</v>
      </c>
      <c r="BX42" s="26">
        <v>0</v>
      </c>
      <c r="BY42" s="26">
        <v>0.623</v>
      </c>
      <c r="BZ42" s="26"/>
      <c r="CA42" s="117"/>
      <c r="CB42" s="26" t="s">
        <v>166</v>
      </c>
      <c r="CC42" s="26">
        <v>0</v>
      </c>
      <c r="CD42" s="26">
        <v>1.775</v>
      </c>
      <c r="CE42" s="26">
        <v>3.602</v>
      </c>
      <c r="CF42" s="92">
        <f t="shared" si="44"/>
        <v>1.775</v>
      </c>
      <c r="CG42" s="84">
        <f t="shared" si="45"/>
        <v>0</v>
      </c>
      <c r="CH42" s="124">
        <v>2</v>
      </c>
      <c r="CI42" s="84">
        <v>1</v>
      </c>
      <c r="CJ42" s="84"/>
      <c r="CK42" s="84">
        <v>52</v>
      </c>
      <c r="CL42" s="84"/>
      <c r="CM42" s="84"/>
      <c r="CN42" s="84"/>
      <c r="CO42" s="84"/>
      <c r="CP42" s="84"/>
      <c r="CQ42" s="84"/>
      <c r="CR42" s="84"/>
      <c r="CT42" s="84"/>
      <c r="CU42" s="84"/>
      <c r="CV42" s="84"/>
      <c r="CW42" s="84" t="str">
        <f t="shared" si="46"/>
        <v>G32210931099</v>
      </c>
      <c r="CX42" s="84" t="s">
        <v>140</v>
      </c>
      <c r="CZ42" s="26"/>
      <c r="DA42" s="92">
        <v>6</v>
      </c>
      <c r="DB42" s="92"/>
      <c r="DC42" s="92"/>
      <c r="DD42" s="92"/>
      <c r="DE42" s="26"/>
      <c r="DF42" s="26" t="s">
        <v>316</v>
      </c>
      <c r="DG42" s="26"/>
      <c r="DH42" s="26" t="s">
        <v>317</v>
      </c>
      <c r="DI42" s="26"/>
      <c r="DJ42" s="26">
        <v>1968</v>
      </c>
      <c r="DK42" s="26"/>
      <c r="DL42" s="26" t="s">
        <v>139</v>
      </c>
      <c r="DM42" s="26">
        <v>9</v>
      </c>
      <c r="DN42" s="26">
        <v>9</v>
      </c>
      <c r="DO42" s="26">
        <v>12</v>
      </c>
      <c r="DP42" s="26" t="b">
        <v>1</v>
      </c>
      <c r="DQ42" s="26">
        <v>1</v>
      </c>
      <c r="DR42" s="26" t="s">
        <v>149</v>
      </c>
      <c r="DS42" s="26" t="s">
        <v>167</v>
      </c>
      <c r="DT42" s="26" t="s">
        <v>150</v>
      </c>
      <c r="DU42" s="26" t="s">
        <v>150</v>
      </c>
      <c r="DV42" s="26" t="s">
        <v>150</v>
      </c>
      <c r="DW42" s="26"/>
      <c r="DX42" s="26"/>
      <c r="DY42" s="26"/>
      <c r="DZ42" s="26">
        <f t="shared" si="47"/>
        <v>6</v>
      </c>
      <c r="EA42" s="26">
        <v>6</v>
      </c>
      <c r="EB42" s="26">
        <v>0</v>
      </c>
      <c r="EC42" s="26">
        <v>0</v>
      </c>
      <c r="ED42" s="26">
        <v>0</v>
      </c>
      <c r="EE42" s="26">
        <v>5.377</v>
      </c>
      <c r="EF42" s="26">
        <v>0</v>
      </c>
      <c r="EG42" s="26">
        <v>0.623</v>
      </c>
      <c r="EH42" s="26">
        <v>0</v>
      </c>
      <c r="EI42" s="146">
        <f t="shared" si="54"/>
        <v>0</v>
      </c>
      <c r="EJ42" s="84">
        <f t="shared" si="55"/>
        <v>6</v>
      </c>
      <c r="EK42" s="84">
        <f t="shared" si="56"/>
        <v>0</v>
      </c>
      <c r="EL42" s="84">
        <f t="shared" si="35"/>
        <v>0</v>
      </c>
      <c r="EN42" s="84">
        <f t="shared" si="57"/>
        <v>0.623</v>
      </c>
    </row>
    <row r="43" ht="30" customHeight="1" spans="1:144">
      <c r="A43" s="87" t="str">
        <f t="shared" si="18"/>
        <v>G32211111113</v>
      </c>
      <c r="B43" s="87">
        <f>VLOOKUP(A43,[1]大中修明细表!$A$10:$N$544,14,0)</f>
        <v>2</v>
      </c>
      <c r="C43" s="87" t="str">
        <f t="shared" si="19"/>
        <v>S32027.62329.623</v>
      </c>
      <c r="D43" s="87">
        <f>VLOOKUP(C43,[1]大中修明细表!$B$10:$N$544,13,0)</f>
        <v>2</v>
      </c>
      <c r="E43" s="87"/>
      <c r="F43" s="96">
        <v>32</v>
      </c>
      <c r="G43" s="26" t="s">
        <v>13</v>
      </c>
      <c r="H43" s="26" t="s">
        <v>310</v>
      </c>
      <c r="I43" s="26">
        <v>430224</v>
      </c>
      <c r="J43" s="26" t="s">
        <v>311</v>
      </c>
      <c r="K43" s="26">
        <v>1111</v>
      </c>
      <c r="L43" s="26">
        <v>1113</v>
      </c>
      <c r="M43" s="26" t="s">
        <v>312</v>
      </c>
      <c r="N43" s="26">
        <v>27.623</v>
      </c>
      <c r="O43" s="26">
        <v>29.623</v>
      </c>
      <c r="P43" s="26">
        <f t="shared" si="48"/>
        <v>2</v>
      </c>
      <c r="Q43" s="26">
        <f t="shared" si="42"/>
        <v>2</v>
      </c>
      <c r="R43" s="26" t="s">
        <v>139</v>
      </c>
      <c r="S43" s="26">
        <v>9</v>
      </c>
      <c r="T43" s="26">
        <v>9</v>
      </c>
      <c r="U43" s="26">
        <v>12</v>
      </c>
      <c r="V43" s="26" t="s">
        <v>140</v>
      </c>
      <c r="W43" s="26" t="s">
        <v>160</v>
      </c>
      <c r="X43" s="26" t="s">
        <v>245</v>
      </c>
      <c r="Y43" s="26">
        <f t="shared" si="49"/>
        <v>9</v>
      </c>
      <c r="Z43" s="101"/>
      <c r="AA43" s="26" t="s">
        <v>245</v>
      </c>
      <c r="AB43" s="26" t="s">
        <v>144</v>
      </c>
      <c r="AC43" s="26">
        <v>30</v>
      </c>
      <c r="AD43" s="26" t="s">
        <v>145</v>
      </c>
      <c r="AE43" s="26">
        <v>9</v>
      </c>
      <c r="AF43" s="99"/>
      <c r="AG43" s="92">
        <v>215</v>
      </c>
      <c r="AH43" s="92">
        <f t="shared" si="50"/>
        <v>387</v>
      </c>
      <c r="AI43" s="92">
        <f t="shared" si="51"/>
        <v>387</v>
      </c>
      <c r="AJ43" s="26">
        <f t="shared" si="52"/>
        <v>310</v>
      </c>
      <c r="AK43" s="92">
        <v>2017</v>
      </c>
      <c r="AL43" s="26">
        <f>IF(AND(AK43&lt;&gt;"",AM43&lt;&gt;""),"确认折扣年度",IF($V43="大修",IF(AND($V43="大修",AK43="",AM43=""),1,IF(AK43&lt;&gt;"",LOOKUP(AK43,{1900,2016,2017,2018,2019,2020,2021,2022,2023,2024,2025},{1,0.9,0.8,0.7,0.6,0.5,0.4,0.3,0.2,0.1,0}),IF(AM43&lt;&gt;"",LOOKUP(AM43,{1900,2021,2022,2023,2024,2025},{1,0.8,0.6,0.4,0.2,0})))),""))</f>
        <v>0.8</v>
      </c>
      <c r="AM43" s="92"/>
      <c r="AN43" s="26" t="str">
        <f>IF(AND(AK43&lt;&gt;"",AM43&lt;&gt;""),"确认折扣年度",IF($V43="中修",IF(AND($V43="中修",AK43="",AM43=""),1,IF(AK43&lt;&gt;"",LOOKUP(AK43,{1900,2021,2022,2023,2024,2025},{1,0.8,0.6,0.4,0.2,0}),IF(AM43&lt;&gt;"",LOOKUP(AM43,{1900,2021,2022,2023,2024,2025},{1,0.8,0.6,0.4,0.2,0})))),""))</f>
        <v/>
      </c>
      <c r="AO43" s="26" t="s">
        <v>146</v>
      </c>
      <c r="AP43" s="26" t="s">
        <v>146</v>
      </c>
      <c r="AQ43" s="26" t="s">
        <v>257</v>
      </c>
      <c r="AR43" s="26" t="s">
        <v>318</v>
      </c>
      <c r="AS43" s="26"/>
      <c r="AT43" s="26"/>
      <c r="AU43" s="26" t="s">
        <v>146</v>
      </c>
      <c r="AV43" s="26" t="s">
        <v>257</v>
      </c>
      <c r="AW43" s="26"/>
      <c r="AX43" s="110"/>
      <c r="AY43" s="110" t="s">
        <v>319</v>
      </c>
      <c r="AZ43" s="109"/>
      <c r="BA43" s="92">
        <v>215</v>
      </c>
      <c r="BB43" s="92">
        <v>387</v>
      </c>
      <c r="BC43" s="92">
        <v>309.6</v>
      </c>
      <c r="BD43" s="92">
        <v>0</v>
      </c>
      <c r="BE43" s="92" t="s">
        <v>149</v>
      </c>
      <c r="BF43" s="92" t="s">
        <v>150</v>
      </c>
      <c r="BG43" s="92" t="s">
        <v>320</v>
      </c>
      <c r="BH43" s="92">
        <v>1968</v>
      </c>
      <c r="BI43" s="92" t="s">
        <v>150</v>
      </c>
      <c r="BJ43" s="92" t="s">
        <v>321</v>
      </c>
      <c r="BK43" s="92" t="s">
        <v>150</v>
      </c>
      <c r="BL43" s="92" t="s">
        <v>322</v>
      </c>
      <c r="BM43" s="92"/>
      <c r="BN43" s="92"/>
      <c r="BO43" s="92"/>
      <c r="BP43" s="92"/>
      <c r="BQ43" s="92" t="s">
        <v>312</v>
      </c>
      <c r="BR43" s="92">
        <v>27.623</v>
      </c>
      <c r="BS43" s="92">
        <v>29.623</v>
      </c>
      <c r="BT43" s="26">
        <f t="shared" si="53"/>
        <v>2.00000000000005</v>
      </c>
      <c r="BU43" s="26"/>
      <c r="BV43" s="26"/>
      <c r="BW43" s="26">
        <f t="shared" si="58"/>
        <v>2.00000000000005</v>
      </c>
      <c r="BX43" s="26">
        <v>0</v>
      </c>
      <c r="BY43" s="26">
        <v>0</v>
      </c>
      <c r="BZ43" s="26"/>
      <c r="CA43" s="121"/>
      <c r="CB43" s="26" t="s">
        <v>166</v>
      </c>
      <c r="CC43" s="26">
        <v>0</v>
      </c>
      <c r="CD43" s="26">
        <v>0.421000000000049</v>
      </c>
      <c r="CE43" s="26">
        <v>1.579</v>
      </c>
      <c r="CF43" s="92">
        <f t="shared" si="44"/>
        <v>0.421000000000049</v>
      </c>
      <c r="CG43" s="84">
        <f t="shared" si="45"/>
        <v>-4.88498130835069e-14</v>
      </c>
      <c r="CH43" s="124">
        <v>2</v>
      </c>
      <c r="CI43" s="84">
        <v>1</v>
      </c>
      <c r="CJ43" s="84"/>
      <c r="CK43" s="84">
        <v>53</v>
      </c>
      <c r="CL43" s="84"/>
      <c r="CM43" s="84"/>
      <c r="CN43" s="84"/>
      <c r="CO43" s="84"/>
      <c r="CP43" s="84"/>
      <c r="CQ43" s="84"/>
      <c r="CR43" s="84"/>
      <c r="CT43" s="84"/>
      <c r="CU43" s="84"/>
      <c r="CV43" s="84"/>
      <c r="CW43" s="84" t="str">
        <f t="shared" si="46"/>
        <v>G32211111113</v>
      </c>
      <c r="CX43" s="84" t="s">
        <v>140</v>
      </c>
      <c r="CZ43" s="26"/>
      <c r="DA43" s="92">
        <v>2</v>
      </c>
      <c r="DB43" s="92"/>
      <c r="DC43" s="92"/>
      <c r="DD43" s="92"/>
      <c r="DE43" s="26" t="s">
        <v>323</v>
      </c>
      <c r="DF43" s="26" t="s">
        <v>323</v>
      </c>
      <c r="DG43" s="26"/>
      <c r="DH43" s="26" t="s">
        <v>324</v>
      </c>
      <c r="DI43" s="26"/>
      <c r="DJ43" s="26">
        <v>1968</v>
      </c>
      <c r="DK43" s="26"/>
      <c r="DL43" s="26" t="s">
        <v>139</v>
      </c>
      <c r="DM43" s="26">
        <v>9</v>
      </c>
      <c r="DN43" s="26">
        <v>9</v>
      </c>
      <c r="DO43" s="26">
        <v>12</v>
      </c>
      <c r="DP43" s="26" t="b">
        <v>1</v>
      </c>
      <c r="DQ43" s="26">
        <v>1</v>
      </c>
      <c r="DR43" s="26" t="s">
        <v>149</v>
      </c>
      <c r="DS43" s="26" t="s">
        <v>167</v>
      </c>
      <c r="DT43" s="26" t="s">
        <v>150</v>
      </c>
      <c r="DU43" s="26" t="s">
        <v>150</v>
      </c>
      <c r="DV43" s="26" t="s">
        <v>322</v>
      </c>
      <c r="DW43" s="26"/>
      <c r="DX43" s="26"/>
      <c r="DY43" s="26"/>
      <c r="DZ43" s="26">
        <f t="shared" si="47"/>
        <v>2</v>
      </c>
      <c r="EA43" s="26">
        <v>2</v>
      </c>
      <c r="EB43" s="26">
        <v>0</v>
      </c>
      <c r="EC43" s="26">
        <v>0</v>
      </c>
      <c r="ED43" s="26">
        <v>0</v>
      </c>
      <c r="EE43" s="26">
        <v>2</v>
      </c>
      <c r="EF43" s="26">
        <v>0</v>
      </c>
      <c r="EG43" s="26">
        <v>0</v>
      </c>
      <c r="EH43" s="26">
        <v>0</v>
      </c>
      <c r="EI43" s="146">
        <f t="shared" si="54"/>
        <v>0</v>
      </c>
      <c r="EJ43" s="84">
        <f t="shared" si="55"/>
        <v>2</v>
      </c>
      <c r="EK43" s="84">
        <f t="shared" si="56"/>
        <v>0</v>
      </c>
      <c r="EL43" s="84">
        <f t="shared" si="35"/>
        <v>-4.88498130835069e-14</v>
      </c>
      <c r="EN43" s="84">
        <f t="shared" si="57"/>
        <v>0</v>
      </c>
    </row>
    <row r="44" ht="30" customHeight="1" spans="1:144">
      <c r="A44" s="87" t="str">
        <f t="shared" si="18"/>
        <v>G32211191124</v>
      </c>
      <c r="B44" s="87">
        <f>VLOOKUP(A44,[1]大中修明细表!$A$10:$N$544,14,0)</f>
        <v>5</v>
      </c>
      <c r="C44" s="87" t="str">
        <f t="shared" si="19"/>
        <v>S32035.57940.579</v>
      </c>
      <c r="D44" s="87">
        <f>VLOOKUP(C44,[1]大中修明细表!$B$10:$N$544,13,0)</f>
        <v>5</v>
      </c>
      <c r="E44" s="87"/>
      <c r="F44" s="96">
        <v>33</v>
      </c>
      <c r="G44" s="26" t="s">
        <v>13</v>
      </c>
      <c r="H44" s="26" t="s">
        <v>310</v>
      </c>
      <c r="I44" s="26">
        <v>430224</v>
      </c>
      <c r="J44" s="26" t="s">
        <v>311</v>
      </c>
      <c r="K44" s="26">
        <v>1119</v>
      </c>
      <c r="L44" s="26">
        <v>1124</v>
      </c>
      <c r="M44" s="26" t="s">
        <v>312</v>
      </c>
      <c r="N44" s="26">
        <v>35.579</v>
      </c>
      <c r="O44" s="26">
        <v>40.579</v>
      </c>
      <c r="P44" s="26">
        <f t="shared" si="48"/>
        <v>5</v>
      </c>
      <c r="Q44" s="26">
        <f t="shared" si="42"/>
        <v>5</v>
      </c>
      <c r="R44" s="26" t="s">
        <v>139</v>
      </c>
      <c r="S44" s="26">
        <v>9</v>
      </c>
      <c r="T44" s="26">
        <v>9</v>
      </c>
      <c r="U44" s="26">
        <v>12</v>
      </c>
      <c r="V44" s="26" t="s">
        <v>140</v>
      </c>
      <c r="W44" s="26" t="s">
        <v>160</v>
      </c>
      <c r="X44" s="26" t="s">
        <v>245</v>
      </c>
      <c r="Y44" s="26">
        <f t="shared" si="49"/>
        <v>9</v>
      </c>
      <c r="Z44" s="101"/>
      <c r="AA44" s="26" t="s">
        <v>245</v>
      </c>
      <c r="AB44" s="26" t="s">
        <v>144</v>
      </c>
      <c r="AC44" s="26">
        <v>30</v>
      </c>
      <c r="AD44" s="26" t="s">
        <v>145</v>
      </c>
      <c r="AE44" s="26">
        <v>9</v>
      </c>
      <c r="AF44" s="99"/>
      <c r="AG44" s="92">
        <v>215</v>
      </c>
      <c r="AH44" s="92">
        <f t="shared" si="50"/>
        <v>968</v>
      </c>
      <c r="AI44" s="92">
        <f t="shared" si="51"/>
        <v>968</v>
      </c>
      <c r="AJ44" s="26">
        <f t="shared" si="52"/>
        <v>774</v>
      </c>
      <c r="AK44" s="92">
        <v>2017</v>
      </c>
      <c r="AL44" s="26">
        <f>IF(AND(AK44&lt;&gt;"",AM44&lt;&gt;""),"确认折扣年度",IF($V44="大修",IF(AND($V44="大修",AK44="",AM44=""),1,IF(AK44&lt;&gt;"",LOOKUP(AK44,{1900,2016,2017,2018,2019,2020,2021,2022,2023,2024,2025},{1,0.9,0.8,0.7,0.6,0.5,0.4,0.3,0.2,0.1,0}),IF(AM44&lt;&gt;"",LOOKUP(AM44,{1900,2021,2022,2023,2024,2025},{1,0.8,0.6,0.4,0.2,0})))),""))</f>
        <v>0.8</v>
      </c>
      <c r="AM44" s="92"/>
      <c r="AN44" s="26" t="str">
        <f>IF(AND(AK44&lt;&gt;"",AM44&lt;&gt;""),"确认折扣年度",IF($V44="中修",IF(AND($V44="中修",AK44="",AM44=""),1,IF(AK44&lt;&gt;"",LOOKUP(AK44,{1900,2021,2022,2023,2024,2025},{1,0.8,0.6,0.4,0.2,0}),IF(AM44&lt;&gt;"",LOOKUP(AM44,{1900,2021,2022,2023,2024,2025},{1,0.8,0.6,0.4,0.2,0})))),""))</f>
        <v/>
      </c>
      <c r="AO44" s="26" t="s">
        <v>146</v>
      </c>
      <c r="AP44" s="26" t="s">
        <v>146</v>
      </c>
      <c r="AQ44" s="26" t="s">
        <v>257</v>
      </c>
      <c r="AR44" s="26" t="s">
        <v>325</v>
      </c>
      <c r="AS44" s="26"/>
      <c r="AT44" s="26"/>
      <c r="AU44" s="26" t="s">
        <v>146</v>
      </c>
      <c r="AV44" s="26" t="s">
        <v>257</v>
      </c>
      <c r="AW44" s="26"/>
      <c r="AX44" s="110"/>
      <c r="AY44" s="110" t="s">
        <v>319</v>
      </c>
      <c r="AZ44" s="111"/>
      <c r="BA44" s="26">
        <v>215</v>
      </c>
      <c r="BB44" s="26">
        <v>967.5</v>
      </c>
      <c r="BC44" s="26">
        <v>774</v>
      </c>
      <c r="BD44" s="26">
        <v>0</v>
      </c>
      <c r="BE44" s="26" t="s">
        <v>149</v>
      </c>
      <c r="BF44" s="26" t="s">
        <v>150</v>
      </c>
      <c r="BG44" s="26" t="s">
        <v>320</v>
      </c>
      <c r="BH44" s="26">
        <v>1968</v>
      </c>
      <c r="BI44" s="26" t="s">
        <v>150</v>
      </c>
      <c r="BJ44" s="26" t="s">
        <v>326</v>
      </c>
      <c r="BK44" s="26" t="s">
        <v>150</v>
      </c>
      <c r="BL44" s="26" t="s">
        <v>150</v>
      </c>
      <c r="BM44" s="26"/>
      <c r="BN44" s="26"/>
      <c r="BO44" s="26"/>
      <c r="BP44" s="26"/>
      <c r="BQ44" s="26" t="s">
        <v>312</v>
      </c>
      <c r="BR44" s="26">
        <v>35.579</v>
      </c>
      <c r="BS44" s="26">
        <v>40.579</v>
      </c>
      <c r="BT44" s="26">
        <f t="shared" si="53"/>
        <v>5</v>
      </c>
      <c r="BU44" s="26"/>
      <c r="BV44" s="26"/>
      <c r="BW44" s="26">
        <f t="shared" si="58"/>
        <v>5</v>
      </c>
      <c r="BX44" s="26">
        <v>0</v>
      </c>
      <c r="BY44" s="26">
        <v>0</v>
      </c>
      <c r="BZ44" s="26"/>
      <c r="CA44" s="117"/>
      <c r="CB44" s="26" t="s">
        <v>166</v>
      </c>
      <c r="CC44" s="26">
        <v>0</v>
      </c>
      <c r="CD44" s="26">
        <v>0</v>
      </c>
      <c r="CE44" s="26">
        <v>5</v>
      </c>
      <c r="CF44" s="92">
        <f t="shared" si="44"/>
        <v>0</v>
      </c>
      <c r="CG44" s="84">
        <f t="shared" si="45"/>
        <v>0</v>
      </c>
      <c r="CH44" s="124">
        <v>2</v>
      </c>
      <c r="CI44" s="84">
        <v>1</v>
      </c>
      <c r="CJ44" s="84"/>
      <c r="CK44" s="84">
        <v>54</v>
      </c>
      <c r="CL44" s="84"/>
      <c r="CM44" s="84"/>
      <c r="CN44" s="84"/>
      <c r="CO44" s="84"/>
      <c r="CP44" s="84"/>
      <c r="CQ44" s="84"/>
      <c r="CR44" s="84"/>
      <c r="CT44" s="84"/>
      <c r="CU44" s="84"/>
      <c r="CV44" s="84"/>
      <c r="CW44" s="84" t="str">
        <f t="shared" si="46"/>
        <v>G32211191124</v>
      </c>
      <c r="CX44" s="84" t="s">
        <v>140</v>
      </c>
      <c r="CZ44" s="26"/>
      <c r="DA44" s="92">
        <v>5</v>
      </c>
      <c r="DB44" s="92"/>
      <c r="DC44" s="92"/>
      <c r="DD44" s="92"/>
      <c r="DE44" s="26" t="s">
        <v>327</v>
      </c>
      <c r="DF44" s="26" t="s">
        <v>327</v>
      </c>
      <c r="DG44" s="26"/>
      <c r="DH44" s="26" t="s">
        <v>328</v>
      </c>
      <c r="DI44" s="26"/>
      <c r="DJ44" s="26">
        <v>1968</v>
      </c>
      <c r="DK44" s="26"/>
      <c r="DL44" s="26" t="s">
        <v>139</v>
      </c>
      <c r="DM44" s="26">
        <v>9</v>
      </c>
      <c r="DN44" s="26">
        <v>9</v>
      </c>
      <c r="DO44" s="26">
        <v>12</v>
      </c>
      <c r="DP44" s="26" t="b">
        <v>1</v>
      </c>
      <c r="DQ44" s="26">
        <v>1</v>
      </c>
      <c r="DR44" s="26" t="s">
        <v>149</v>
      </c>
      <c r="DS44" s="26" t="s">
        <v>167</v>
      </c>
      <c r="DT44" s="26" t="s">
        <v>150</v>
      </c>
      <c r="DU44" s="26" t="s">
        <v>150</v>
      </c>
      <c r="DV44" s="26" t="s">
        <v>150</v>
      </c>
      <c r="DW44" s="26"/>
      <c r="DX44" s="26"/>
      <c r="DY44" s="26"/>
      <c r="DZ44" s="26">
        <f t="shared" si="47"/>
        <v>5</v>
      </c>
      <c r="EA44" s="26">
        <v>5</v>
      </c>
      <c r="EB44" s="26">
        <v>0</v>
      </c>
      <c r="EC44" s="26">
        <v>0</v>
      </c>
      <c r="ED44" s="26">
        <v>0</v>
      </c>
      <c r="EE44" s="26">
        <v>5</v>
      </c>
      <c r="EF44" s="26">
        <v>0</v>
      </c>
      <c r="EG44" s="26">
        <v>0</v>
      </c>
      <c r="EH44" s="26">
        <v>0</v>
      </c>
      <c r="EI44" s="146">
        <f t="shared" si="54"/>
        <v>0</v>
      </c>
      <c r="EJ44" s="84">
        <f t="shared" si="55"/>
        <v>5</v>
      </c>
      <c r="EK44" s="84">
        <f t="shared" si="56"/>
        <v>0</v>
      </c>
      <c r="EL44" s="84">
        <f t="shared" si="35"/>
        <v>0</v>
      </c>
      <c r="EN44" s="84">
        <f t="shared" si="57"/>
        <v>0</v>
      </c>
    </row>
    <row r="45" ht="30" customHeight="1" spans="1:144">
      <c r="A45" s="87" t="str">
        <f t="shared" si="18"/>
        <v>S204407411</v>
      </c>
      <c r="B45" s="87">
        <f>VLOOKUP(A45,[1]大中修明细表!$A$10:$N$544,14,0)</f>
        <v>4</v>
      </c>
      <c r="C45" s="87" t="str">
        <f t="shared" si="19"/>
        <v>C15117.70421.704</v>
      </c>
      <c r="D45" s="87">
        <f>VLOOKUP(C45,[1]大中修明细表!$B$10:$N$544,13,0)</f>
        <v>4</v>
      </c>
      <c r="E45" s="87"/>
      <c r="F45" s="96">
        <v>34</v>
      </c>
      <c r="G45" s="26" t="s">
        <v>13</v>
      </c>
      <c r="H45" s="26" t="s">
        <v>292</v>
      </c>
      <c r="I45" s="26">
        <v>430225</v>
      </c>
      <c r="J45" s="26" t="s">
        <v>219</v>
      </c>
      <c r="K45" s="26">
        <v>407</v>
      </c>
      <c r="L45" s="26">
        <v>411</v>
      </c>
      <c r="M45" s="26" t="s">
        <v>329</v>
      </c>
      <c r="N45" s="26">
        <v>17.704</v>
      </c>
      <c r="O45" s="26">
        <v>21.704</v>
      </c>
      <c r="P45" s="26">
        <f t="shared" si="48"/>
        <v>4</v>
      </c>
      <c r="Q45" s="26">
        <f t="shared" si="42"/>
        <v>4</v>
      </c>
      <c r="R45" s="26" t="s">
        <v>139</v>
      </c>
      <c r="S45" s="26">
        <v>7</v>
      </c>
      <c r="T45" s="26">
        <v>8.5</v>
      </c>
      <c r="U45" s="26">
        <v>10</v>
      </c>
      <c r="V45" s="26" t="s">
        <v>140</v>
      </c>
      <c r="W45" s="26" t="s">
        <v>160</v>
      </c>
      <c r="X45" s="26" t="s">
        <v>245</v>
      </c>
      <c r="Y45" s="26">
        <f t="shared" si="49"/>
        <v>7</v>
      </c>
      <c r="Z45" s="101"/>
      <c r="AA45" s="26" t="s">
        <v>245</v>
      </c>
      <c r="AB45" s="26" t="s">
        <v>144</v>
      </c>
      <c r="AC45" s="26">
        <v>30</v>
      </c>
      <c r="AD45" s="26" t="s">
        <v>145</v>
      </c>
      <c r="AE45" s="26">
        <v>9</v>
      </c>
      <c r="AF45" s="99"/>
      <c r="AG45" s="92">
        <v>215</v>
      </c>
      <c r="AH45" s="92">
        <f t="shared" si="50"/>
        <v>602</v>
      </c>
      <c r="AI45" s="92">
        <f t="shared" si="51"/>
        <v>602</v>
      </c>
      <c r="AJ45" s="26">
        <f t="shared" si="52"/>
        <v>602</v>
      </c>
      <c r="AK45" s="92">
        <v>2015</v>
      </c>
      <c r="AL45" s="26">
        <f>IF(AND(AK45&lt;&gt;"",AM45&lt;&gt;""),"确认折扣年度",IF($V45="大修",IF(AND($V45="大修",AK45="",AM45=""),1,IF(AK45&lt;&gt;"",LOOKUP(AK45,{1900,2016,2017,2018,2019,2020,2021,2022,2023,2024,2025},{1,0.9,0.8,0.7,0.6,0.5,0.4,0.3,0.2,0.1,0}),IF(AM45&lt;&gt;"",LOOKUP(AM45,{1900,2021,2022,2023,2024,2025},{1,0.8,0.6,0.4,0.2,0})))),""))</f>
        <v>1</v>
      </c>
      <c r="AM45" s="92"/>
      <c r="AN45" s="26" t="str">
        <f>IF(AND(AK45&lt;&gt;"",AM45&lt;&gt;""),"确认折扣年度",IF($V45="中修",IF(AND($V45="中修",AK45="",AM45=""),1,IF(AK45&lt;&gt;"",LOOKUP(AK45,{1900,2021,2022,2023,2024,2025},{1,0.8,0.6,0.4,0.2,0}),IF(AM45&lt;&gt;"",LOOKUP(AM45,{1900,2021,2022,2023,2024,2025},{1,0.8,0.6,0.4,0.2,0})))),""))</f>
        <v/>
      </c>
      <c r="AO45" s="26" t="s">
        <v>146</v>
      </c>
      <c r="AP45" s="26" t="s">
        <v>146</v>
      </c>
      <c r="AQ45" s="26" t="s">
        <v>147</v>
      </c>
      <c r="AR45" s="26" t="s">
        <v>330</v>
      </c>
      <c r="AS45" s="26"/>
      <c r="AT45" s="26"/>
      <c r="AU45" s="26" t="s">
        <v>146</v>
      </c>
      <c r="AV45" s="26" t="s">
        <v>147</v>
      </c>
      <c r="AW45" s="26"/>
      <c r="AX45" s="110"/>
      <c r="AY45" s="110"/>
      <c r="AZ45" s="111"/>
      <c r="BA45" s="26">
        <v>215</v>
      </c>
      <c r="BB45" s="26">
        <v>602</v>
      </c>
      <c r="BC45" s="26">
        <v>602</v>
      </c>
      <c r="BD45" s="26">
        <v>0</v>
      </c>
      <c r="BE45" s="26" t="s">
        <v>149</v>
      </c>
      <c r="BF45" s="26" t="s">
        <v>150</v>
      </c>
      <c r="BG45" s="26"/>
      <c r="BH45" s="26">
        <v>2015</v>
      </c>
      <c r="BI45" s="26" t="s">
        <v>150</v>
      </c>
      <c r="BJ45" s="26" t="s">
        <v>150</v>
      </c>
      <c r="BK45" s="26" t="s">
        <v>150</v>
      </c>
      <c r="BL45" s="26" t="s">
        <v>150</v>
      </c>
      <c r="BM45" s="26"/>
      <c r="BN45" s="26"/>
      <c r="BO45" s="26"/>
      <c r="BP45" s="26"/>
      <c r="BQ45" s="26" t="s">
        <v>331</v>
      </c>
      <c r="BR45" s="26">
        <v>20.885</v>
      </c>
      <c r="BS45" s="26">
        <v>24.885</v>
      </c>
      <c r="BT45" s="26">
        <f t="shared" si="53"/>
        <v>4</v>
      </c>
      <c r="BU45" s="26"/>
      <c r="BV45" s="26"/>
      <c r="BW45" s="26">
        <f t="shared" si="58"/>
        <v>0</v>
      </c>
      <c r="BX45" s="26">
        <v>4</v>
      </c>
      <c r="BY45" s="26">
        <v>0</v>
      </c>
      <c r="BZ45" s="26"/>
      <c r="CA45" s="117"/>
      <c r="CB45" s="26" t="s">
        <v>166</v>
      </c>
      <c r="CC45" s="26">
        <v>0</v>
      </c>
      <c r="CD45" s="26">
        <v>0</v>
      </c>
      <c r="CE45" s="26">
        <v>0</v>
      </c>
      <c r="CF45" s="92">
        <f t="shared" si="44"/>
        <v>0</v>
      </c>
      <c r="CG45" s="84">
        <f t="shared" si="45"/>
        <v>0</v>
      </c>
      <c r="CH45" s="124">
        <v>2</v>
      </c>
      <c r="CI45" s="84">
        <v>1</v>
      </c>
      <c r="CJ45" s="84"/>
      <c r="CK45" s="84">
        <v>66</v>
      </c>
      <c r="CL45" s="84"/>
      <c r="CM45" s="84"/>
      <c r="CN45" s="84"/>
      <c r="CO45" s="84"/>
      <c r="CP45" s="84"/>
      <c r="CQ45" s="84"/>
      <c r="CR45" s="84"/>
      <c r="CT45" s="84"/>
      <c r="CU45" s="84"/>
      <c r="CV45" s="84"/>
      <c r="CW45" s="84" t="str">
        <f t="shared" si="46"/>
        <v>S204407411</v>
      </c>
      <c r="CX45" s="84" t="s">
        <v>140</v>
      </c>
      <c r="CZ45" s="26"/>
      <c r="DA45" s="92">
        <v>4</v>
      </c>
      <c r="DB45" s="92"/>
      <c r="DC45" s="92"/>
      <c r="DD45" s="92"/>
      <c r="DE45" s="26"/>
      <c r="DF45" s="26"/>
      <c r="DG45" s="26"/>
      <c r="DH45" s="26"/>
      <c r="DI45" s="26"/>
      <c r="DJ45" s="26">
        <v>2015</v>
      </c>
      <c r="DK45" s="26"/>
      <c r="DL45" s="26" t="s">
        <v>139</v>
      </c>
      <c r="DM45" s="26">
        <v>8.5</v>
      </c>
      <c r="DN45" s="26">
        <v>7</v>
      </c>
      <c r="DO45" s="26">
        <v>10</v>
      </c>
      <c r="DP45" s="26" t="b">
        <v>0</v>
      </c>
      <c r="DQ45" s="26">
        <v>1</v>
      </c>
      <c r="DR45" s="26" t="s">
        <v>149</v>
      </c>
      <c r="DS45" s="26" t="s">
        <v>167</v>
      </c>
      <c r="DT45" s="26" t="s">
        <v>150</v>
      </c>
      <c r="DU45" s="26" t="s">
        <v>150</v>
      </c>
      <c r="DV45" s="26" t="s">
        <v>150</v>
      </c>
      <c r="DW45" s="26"/>
      <c r="DX45" s="26"/>
      <c r="DY45" s="26"/>
      <c r="DZ45" s="26">
        <f t="shared" si="47"/>
        <v>4</v>
      </c>
      <c r="EA45" s="26">
        <v>4</v>
      </c>
      <c r="EB45" s="26">
        <v>0</v>
      </c>
      <c r="EC45" s="26">
        <v>0</v>
      </c>
      <c r="ED45" s="26">
        <v>0</v>
      </c>
      <c r="EE45" s="26">
        <v>0</v>
      </c>
      <c r="EF45" s="26">
        <v>4</v>
      </c>
      <c r="EG45" s="26">
        <v>0</v>
      </c>
      <c r="EH45" s="26">
        <v>0</v>
      </c>
      <c r="EI45" s="146">
        <f t="shared" si="54"/>
        <v>0</v>
      </c>
      <c r="EJ45" s="84">
        <f t="shared" si="55"/>
        <v>4</v>
      </c>
      <c r="EK45" s="84">
        <f t="shared" si="56"/>
        <v>0</v>
      </c>
      <c r="EL45" s="84">
        <f t="shared" si="35"/>
        <v>0</v>
      </c>
      <c r="EN45" s="84">
        <f t="shared" si="57"/>
        <v>4</v>
      </c>
    </row>
    <row r="46" ht="30" customHeight="1" spans="1:144">
      <c r="A46" s="87" t="str">
        <f t="shared" si="18"/>
        <v>S2056162</v>
      </c>
      <c r="B46" s="87">
        <f>VLOOKUP(A46,[1]大中修明细表!$A$10:$N$544,14,0)</f>
        <v>1</v>
      </c>
      <c r="C46" s="87" t="str">
        <f t="shared" si="19"/>
        <v>X0641.5492.549</v>
      </c>
      <c r="D46" s="87">
        <f>VLOOKUP(C46,[1]大中修明细表!$B$10:$N$544,13,0)</f>
        <v>1</v>
      </c>
      <c r="E46" s="87"/>
      <c r="F46" s="96">
        <v>35</v>
      </c>
      <c r="G46" s="26" t="s">
        <v>13</v>
      </c>
      <c r="H46" s="26" t="s">
        <v>292</v>
      </c>
      <c r="I46" s="26">
        <v>430225</v>
      </c>
      <c r="J46" s="26" t="s">
        <v>332</v>
      </c>
      <c r="K46" s="26">
        <v>61</v>
      </c>
      <c r="L46" s="26">
        <v>62</v>
      </c>
      <c r="M46" s="26" t="s">
        <v>333</v>
      </c>
      <c r="N46" s="26">
        <v>1.549</v>
      </c>
      <c r="O46" s="26">
        <v>2.549</v>
      </c>
      <c r="P46" s="26">
        <f t="shared" si="48"/>
        <v>1</v>
      </c>
      <c r="Q46" s="26">
        <f t="shared" si="42"/>
        <v>1</v>
      </c>
      <c r="R46" s="26" t="s">
        <v>139</v>
      </c>
      <c r="S46" s="26">
        <v>10.5</v>
      </c>
      <c r="T46" s="26">
        <v>10.5</v>
      </c>
      <c r="U46" s="26">
        <v>12</v>
      </c>
      <c r="V46" s="26" t="s">
        <v>140</v>
      </c>
      <c r="W46" s="26" t="s">
        <v>160</v>
      </c>
      <c r="X46" s="26" t="s">
        <v>245</v>
      </c>
      <c r="Y46" s="26">
        <f t="shared" si="49"/>
        <v>10.5</v>
      </c>
      <c r="Z46" s="101"/>
      <c r="AA46" s="26" t="s">
        <v>245</v>
      </c>
      <c r="AB46" s="26" t="s">
        <v>144</v>
      </c>
      <c r="AC46" s="26">
        <v>30</v>
      </c>
      <c r="AD46" s="26" t="s">
        <v>145</v>
      </c>
      <c r="AE46" s="26">
        <v>9</v>
      </c>
      <c r="AF46" s="99"/>
      <c r="AG46" s="92">
        <v>215</v>
      </c>
      <c r="AH46" s="92">
        <f t="shared" si="50"/>
        <v>226</v>
      </c>
      <c r="AI46" s="92">
        <f t="shared" si="51"/>
        <v>226</v>
      </c>
      <c r="AJ46" s="26">
        <f t="shared" si="52"/>
        <v>226</v>
      </c>
      <c r="AK46" s="92">
        <v>1969</v>
      </c>
      <c r="AL46" s="26">
        <f>IF(AND(AK46&lt;&gt;"",AM46&lt;&gt;""),"确认折扣年度",IF($V46="大修",IF(AND($V46="大修",AK46="",AM46=""),1,IF(AK46&lt;&gt;"",LOOKUP(AK46,{1900,2016,2017,2018,2019,2020,2021,2022,2023,2024,2025},{1,0.9,0.8,0.7,0.6,0.5,0.4,0.3,0.2,0.1,0}),IF(AM46&lt;&gt;"",LOOKUP(AM46,{1900,2021,2022,2023,2024,2025},{1,0.8,0.6,0.4,0.2,0})))),""))</f>
        <v>1</v>
      </c>
      <c r="AM46" s="92"/>
      <c r="AN46" s="26" t="str">
        <f>IF(AND(AK46&lt;&gt;"",AM46&lt;&gt;""),"确认折扣年度",IF($V46="中修",IF(AND($V46="中修",AK46="",AM46=""),1,IF(AK46&lt;&gt;"",LOOKUP(AK46,{1900,2021,2022,2023,2024,2025},{1,0.8,0.6,0.4,0.2,0}),IF(AM46&lt;&gt;"",LOOKUP(AM46,{1900,2021,2022,2023,2024,2025},{1,0.8,0.6,0.4,0.2,0})))),""))</f>
        <v/>
      </c>
      <c r="AO46" s="26" t="s">
        <v>146</v>
      </c>
      <c r="AP46" s="26" t="s">
        <v>146</v>
      </c>
      <c r="AQ46" s="26" t="s">
        <v>147</v>
      </c>
      <c r="AR46" s="26" t="s">
        <v>334</v>
      </c>
      <c r="AS46" s="26"/>
      <c r="AT46" s="26"/>
      <c r="AU46" s="26" t="s">
        <v>146</v>
      </c>
      <c r="AV46" s="26" t="s">
        <v>147</v>
      </c>
      <c r="AW46" s="26"/>
      <c r="AX46" s="110" t="s">
        <v>335</v>
      </c>
      <c r="AY46" s="110"/>
      <c r="AZ46" s="111"/>
      <c r="BA46" s="26">
        <v>215</v>
      </c>
      <c r="BB46" s="26">
        <v>225.75</v>
      </c>
      <c r="BC46" s="26">
        <v>203.18</v>
      </c>
      <c r="BD46" s="26">
        <v>0</v>
      </c>
      <c r="BE46" s="26" t="s">
        <v>149</v>
      </c>
      <c r="BF46" s="26" t="s">
        <v>150</v>
      </c>
      <c r="BG46" s="26" t="s">
        <v>336</v>
      </c>
      <c r="BH46" s="26">
        <v>1969</v>
      </c>
      <c r="BI46" s="26" t="s">
        <v>150</v>
      </c>
      <c r="BJ46" s="26" t="s">
        <v>337</v>
      </c>
      <c r="BK46" s="26" t="s">
        <v>150</v>
      </c>
      <c r="BL46" s="26" t="s">
        <v>150</v>
      </c>
      <c r="BM46" s="26"/>
      <c r="BN46" s="26"/>
      <c r="BO46" s="26"/>
      <c r="BP46" s="26"/>
      <c r="BQ46" s="26" t="s">
        <v>333</v>
      </c>
      <c r="BR46" s="26">
        <v>1.549</v>
      </c>
      <c r="BS46" s="26">
        <v>2.549</v>
      </c>
      <c r="BT46" s="26">
        <f t="shared" si="53"/>
        <v>1</v>
      </c>
      <c r="BU46" s="26"/>
      <c r="BV46" s="26"/>
      <c r="BW46" s="26">
        <f t="shared" si="58"/>
        <v>0.353999999999999</v>
      </c>
      <c r="BX46" s="26">
        <v>0.646000000000001</v>
      </c>
      <c r="BY46" s="26">
        <v>0</v>
      </c>
      <c r="BZ46" s="26"/>
      <c r="CA46" s="117"/>
      <c r="CB46" s="26" t="s">
        <v>166</v>
      </c>
      <c r="CC46" s="26">
        <v>0</v>
      </c>
      <c r="CD46" s="26">
        <v>0.353999999999999</v>
      </c>
      <c r="CE46" s="26">
        <v>0</v>
      </c>
      <c r="CF46" s="92">
        <f t="shared" si="44"/>
        <v>0.353999999999999</v>
      </c>
      <c r="CG46" s="84">
        <f t="shared" si="45"/>
        <v>0</v>
      </c>
      <c r="CH46" s="124">
        <v>2</v>
      </c>
      <c r="CI46" s="84">
        <v>1</v>
      </c>
      <c r="CJ46" s="84"/>
      <c r="CK46" s="84">
        <v>68</v>
      </c>
      <c r="CL46" s="84"/>
      <c r="CM46" s="84"/>
      <c r="CN46" s="84"/>
      <c r="CO46" s="84"/>
      <c r="CP46" s="84"/>
      <c r="CQ46" s="84"/>
      <c r="CR46" s="84"/>
      <c r="CT46" s="84"/>
      <c r="CU46" s="84"/>
      <c r="CV46" s="84"/>
      <c r="CW46" s="84" t="str">
        <f t="shared" si="46"/>
        <v>S2056162</v>
      </c>
      <c r="CX46" s="84" t="s">
        <v>140</v>
      </c>
      <c r="CZ46" s="26"/>
      <c r="DA46" s="92">
        <v>1</v>
      </c>
      <c r="DB46" s="92"/>
      <c r="DC46" s="92"/>
      <c r="DD46" s="92"/>
      <c r="DE46" s="26"/>
      <c r="DF46" s="26"/>
      <c r="DG46" s="26"/>
      <c r="DH46" s="26"/>
      <c r="DI46" s="26"/>
      <c r="DJ46" s="26" t="s">
        <v>338</v>
      </c>
      <c r="DK46" s="26"/>
      <c r="DL46" s="26" t="s">
        <v>139</v>
      </c>
      <c r="DM46" s="26">
        <v>10.5</v>
      </c>
      <c r="DN46" s="26">
        <v>10.5</v>
      </c>
      <c r="DO46" s="26">
        <v>12</v>
      </c>
      <c r="DP46" s="26" t="b">
        <v>1</v>
      </c>
      <c r="DQ46" s="26">
        <v>1</v>
      </c>
      <c r="DR46" s="26" t="s">
        <v>149</v>
      </c>
      <c r="DS46" s="26" t="s">
        <v>167</v>
      </c>
      <c r="DT46" s="26" t="s">
        <v>150</v>
      </c>
      <c r="DU46" s="26" t="s">
        <v>150</v>
      </c>
      <c r="DV46" s="26" t="s">
        <v>150</v>
      </c>
      <c r="DW46" s="26"/>
      <c r="DX46" s="26"/>
      <c r="DY46" s="26"/>
      <c r="DZ46" s="26">
        <f t="shared" si="47"/>
        <v>1</v>
      </c>
      <c r="EA46" s="26">
        <v>1</v>
      </c>
      <c r="EB46" s="26">
        <v>0</v>
      </c>
      <c r="EC46" s="26">
        <v>0</v>
      </c>
      <c r="ED46" s="26">
        <v>0</v>
      </c>
      <c r="EE46" s="26">
        <v>0.354</v>
      </c>
      <c r="EF46" s="26">
        <v>0.646000000000001</v>
      </c>
      <c r="EG46" s="26">
        <v>0</v>
      </c>
      <c r="EH46" s="26">
        <v>0</v>
      </c>
      <c r="EI46" s="146">
        <f t="shared" si="54"/>
        <v>0</v>
      </c>
      <c r="EJ46" s="84">
        <f t="shared" si="55"/>
        <v>1</v>
      </c>
      <c r="EK46" s="84">
        <f t="shared" si="56"/>
        <v>0</v>
      </c>
      <c r="EL46" s="84">
        <f t="shared" si="35"/>
        <v>9.99200722162641e-16</v>
      </c>
      <c r="EN46" s="84">
        <f t="shared" si="57"/>
        <v>0.646000000000001</v>
      </c>
    </row>
    <row r="47" s="84" customFormat="1" ht="30" customHeight="1" spans="1:144">
      <c r="A47" s="87" t="str">
        <f t="shared" si="18"/>
        <v>S3252.6063.5</v>
      </c>
      <c r="B47" s="87">
        <f>VLOOKUP(A47,[1]大中修明细表!$A$10:$N$544,14,0)</f>
        <v>0.894</v>
      </c>
      <c r="C47" s="87" t="str">
        <f t="shared" si="19"/>
        <v>S3252.6063.5</v>
      </c>
      <c r="D47" s="87">
        <f>VLOOKUP(C47,[1]大中修明细表!$B$10:$N$544,13,0)</f>
        <v>0.894</v>
      </c>
      <c r="E47" s="87"/>
      <c r="F47" s="96">
        <v>36</v>
      </c>
      <c r="G47" s="26" t="s">
        <v>13</v>
      </c>
      <c r="H47" s="26" t="s">
        <v>339</v>
      </c>
      <c r="I47" s="26">
        <v>430211</v>
      </c>
      <c r="J47" s="26" t="s">
        <v>340</v>
      </c>
      <c r="K47" s="26">
        <v>2.606</v>
      </c>
      <c r="L47" s="26">
        <v>3.5</v>
      </c>
      <c r="M47" s="26" t="s">
        <v>340</v>
      </c>
      <c r="N47" s="26">
        <v>2.606</v>
      </c>
      <c r="O47" s="26">
        <v>3.5</v>
      </c>
      <c r="P47" s="26">
        <f t="shared" si="48"/>
        <v>0.894</v>
      </c>
      <c r="Q47" s="26">
        <f t="shared" si="42"/>
        <v>0.894</v>
      </c>
      <c r="R47" s="26" t="s">
        <v>341</v>
      </c>
      <c r="S47" s="26">
        <v>6</v>
      </c>
      <c r="T47" s="26">
        <v>6</v>
      </c>
      <c r="U47" s="26">
        <v>7</v>
      </c>
      <c r="V47" s="26" t="s">
        <v>140</v>
      </c>
      <c r="W47" s="26" t="s">
        <v>160</v>
      </c>
      <c r="X47" s="26" t="s">
        <v>245</v>
      </c>
      <c r="Y47" s="26">
        <f t="shared" si="49"/>
        <v>6</v>
      </c>
      <c r="Z47" s="99"/>
      <c r="AA47" s="26" t="s">
        <v>245</v>
      </c>
      <c r="AB47" s="26" t="s">
        <v>144</v>
      </c>
      <c r="AC47" s="26">
        <v>30</v>
      </c>
      <c r="AD47" s="26" t="s">
        <v>145</v>
      </c>
      <c r="AE47" s="26">
        <v>9</v>
      </c>
      <c r="AF47" s="99"/>
      <c r="AG47" s="92">
        <v>215</v>
      </c>
      <c r="AH47" s="92">
        <f t="shared" si="50"/>
        <v>115</v>
      </c>
      <c r="AI47" s="92">
        <f t="shared" si="51"/>
        <v>115</v>
      </c>
      <c r="AJ47" s="26">
        <f t="shared" si="52"/>
        <v>115</v>
      </c>
      <c r="AK47" s="92">
        <v>2002</v>
      </c>
      <c r="AL47" s="26">
        <f>IF(AND(AK47&lt;&gt;"",AM47&lt;&gt;""),"确认折扣年度",IF($V47="大修",IF(AND($V47="大修",AK47="",AM47=""),1,IF(AK47&lt;&gt;"",LOOKUP(AK47,{1900,2016,2017,2018,2019,2020,2021,2022,2023,2024,2025},{1,0.9,0.8,0.7,0.6,0.5,0.4,0.3,0.2,0.1,0}),IF(AM47&lt;&gt;"",LOOKUP(AM47,{1900,2021,2022,2023,2024,2025},{1,0.8,0.6,0.4,0.2,0})))),""))</f>
        <v>1</v>
      </c>
      <c r="AM47" s="92"/>
      <c r="AN47" s="26" t="str">
        <f>IF(AND(AK47&lt;&gt;"",AM47&lt;&gt;""),"确认折扣年度",IF($V47="中修",IF(AND($V47="中修",AK47="",AM47=""),1,IF(AK47&lt;&gt;"",LOOKUP(AK47,{1900,2021,2022,2023,2024,2025},{1,0.8,0.6,0.4,0.2,0}),IF(AM47&lt;&gt;"",LOOKUP(AM47,{1900,2021,2022,2023,2024,2025},{1,0.8,0.6,0.4,0.2,0})))),""))</f>
        <v/>
      </c>
      <c r="AO47" s="26" t="s">
        <v>146</v>
      </c>
      <c r="AP47" s="26" t="s">
        <v>146</v>
      </c>
      <c r="AQ47" s="26" t="s">
        <v>147</v>
      </c>
      <c r="AR47" s="26" t="s">
        <v>342</v>
      </c>
      <c r="AS47" s="26"/>
      <c r="AT47" s="26"/>
      <c r="AU47" s="26" t="s">
        <v>146</v>
      </c>
      <c r="AV47" s="26" t="s">
        <v>147</v>
      </c>
      <c r="AW47" s="26"/>
      <c r="AX47" s="110"/>
      <c r="AY47" s="110"/>
      <c r="AZ47" s="111"/>
      <c r="BA47" s="26">
        <v>220</v>
      </c>
      <c r="BB47" s="26">
        <v>149.42</v>
      </c>
      <c r="BC47" s="26">
        <v>149.42</v>
      </c>
      <c r="BD47" s="26">
        <v>0</v>
      </c>
      <c r="BE47" s="26" t="s">
        <v>150</v>
      </c>
      <c r="BF47" s="26" t="s">
        <v>150</v>
      </c>
      <c r="BG47" s="26"/>
      <c r="BH47" s="26">
        <v>2002</v>
      </c>
      <c r="BI47" s="26" t="s">
        <v>150</v>
      </c>
      <c r="BJ47" s="26" t="s">
        <v>150</v>
      </c>
      <c r="BK47" s="26" t="s">
        <v>150</v>
      </c>
      <c r="BL47" s="26" t="s">
        <v>150</v>
      </c>
      <c r="BM47" s="26"/>
      <c r="BN47" s="26"/>
      <c r="BO47" s="26"/>
      <c r="BP47" s="26"/>
      <c r="BQ47" s="26" t="s">
        <v>340</v>
      </c>
      <c r="BR47" s="26">
        <v>2.606</v>
      </c>
      <c r="BS47" s="26">
        <v>3.738</v>
      </c>
      <c r="BT47" s="26">
        <f t="shared" si="53"/>
        <v>0.894</v>
      </c>
      <c r="BU47" s="26"/>
      <c r="BV47" s="26"/>
      <c r="BW47" s="26">
        <f t="shared" si="58"/>
        <v>0.894</v>
      </c>
      <c r="BX47" s="26">
        <v>0</v>
      </c>
      <c r="BY47" s="26">
        <v>0</v>
      </c>
      <c r="BZ47" s="26"/>
      <c r="CA47" s="117" t="s">
        <v>343</v>
      </c>
      <c r="CB47" s="26" t="s">
        <v>166</v>
      </c>
      <c r="CC47" s="26">
        <v>0</v>
      </c>
      <c r="CD47" s="26">
        <v>0</v>
      </c>
      <c r="CE47" s="26">
        <v>0.894</v>
      </c>
      <c r="CF47" s="92">
        <f t="shared" si="44"/>
        <v>0</v>
      </c>
      <c r="CG47" s="84">
        <f t="shared" si="45"/>
        <v>0</v>
      </c>
      <c r="CH47" s="124">
        <v>2</v>
      </c>
      <c r="CI47" s="84">
        <v>1</v>
      </c>
      <c r="CK47" s="84">
        <v>27</v>
      </c>
      <c r="CW47" s="84" t="str">
        <f t="shared" si="46"/>
        <v>S3252.6063.5</v>
      </c>
      <c r="CX47" s="84" t="s">
        <v>140</v>
      </c>
      <c r="CZ47" s="26" t="s">
        <v>344</v>
      </c>
      <c r="DA47" s="92">
        <v>0.894</v>
      </c>
      <c r="DB47" s="92"/>
      <c r="DC47" s="92"/>
      <c r="DD47" s="92"/>
      <c r="DE47" s="26"/>
      <c r="DF47" s="26"/>
      <c r="DG47" s="26"/>
      <c r="DH47" s="26"/>
      <c r="DI47" s="26"/>
      <c r="DJ47" s="26">
        <v>2002</v>
      </c>
      <c r="DK47" s="26"/>
      <c r="DL47" s="26" t="s">
        <v>341</v>
      </c>
      <c r="DM47" s="26">
        <v>6</v>
      </c>
      <c r="DN47" s="26">
        <v>6</v>
      </c>
      <c r="DO47" s="26">
        <v>7</v>
      </c>
      <c r="DP47" s="26" t="b">
        <v>1</v>
      </c>
      <c r="DQ47" s="26">
        <v>1</v>
      </c>
      <c r="DR47" s="26" t="s">
        <v>149</v>
      </c>
      <c r="DS47" s="26" t="s">
        <v>156</v>
      </c>
      <c r="DT47" s="26" t="s">
        <v>150</v>
      </c>
      <c r="DU47" s="26" t="s">
        <v>150</v>
      </c>
      <c r="DV47" s="26" t="s">
        <v>150</v>
      </c>
      <c r="DW47" s="26"/>
      <c r="DX47" s="26"/>
      <c r="DY47" s="26"/>
      <c r="DZ47" s="26">
        <f t="shared" si="47"/>
        <v>0.894</v>
      </c>
      <c r="EA47" s="26">
        <v>0.894</v>
      </c>
      <c r="EB47" s="26">
        <v>0</v>
      </c>
      <c r="EC47" s="26">
        <v>0</v>
      </c>
      <c r="ED47" s="26">
        <v>0</v>
      </c>
      <c r="EE47" s="26">
        <v>0.894</v>
      </c>
      <c r="EF47" s="26">
        <v>0</v>
      </c>
      <c r="EG47" s="26">
        <v>0</v>
      </c>
      <c r="EH47" s="26">
        <v>0</v>
      </c>
      <c r="EI47" s="146">
        <f t="shared" si="54"/>
        <v>0</v>
      </c>
      <c r="EJ47" s="84">
        <f t="shared" si="55"/>
        <v>0.894</v>
      </c>
      <c r="EK47" s="84">
        <f t="shared" si="56"/>
        <v>0</v>
      </c>
      <c r="EL47" s="84">
        <f t="shared" si="35"/>
        <v>0</v>
      </c>
      <c r="EN47" s="84">
        <f t="shared" si="57"/>
        <v>0</v>
      </c>
    </row>
    <row r="48" ht="30" customHeight="1" spans="1:142">
      <c r="A48" s="87" t="str">
        <f t="shared" ref="A48:A110" si="59">J48&amp;K48&amp;L48</f>
        <v/>
      </c>
      <c r="B48" s="87">
        <f>VLOOKUP(A48,[1]大中修明细表!$A$10:$N$544,14,0)</f>
        <v>22.9650000000001</v>
      </c>
      <c r="C48" s="87" t="str">
        <f t="shared" ref="C48:C110" si="60">M48&amp;N48&amp;O48</f>
        <v/>
      </c>
      <c r="D48" s="87">
        <f>VLOOKUP(C48,[1]大中修明细表!$B$10:$N$544,13,0)</f>
        <v>22.9650000000001</v>
      </c>
      <c r="E48" s="37"/>
      <c r="F48" s="16" t="s">
        <v>179</v>
      </c>
      <c r="G48" s="16" t="s">
        <v>180</v>
      </c>
      <c r="H48" s="26"/>
      <c r="I48" s="26"/>
      <c r="J48" s="26"/>
      <c r="K48" s="26"/>
      <c r="L48" s="26"/>
      <c r="M48" s="26"/>
      <c r="N48" s="26"/>
      <c r="O48" s="26"/>
      <c r="P48" s="16">
        <f>SUBTOTAL(9,P49:P65)</f>
        <v>18.593</v>
      </c>
      <c r="Q48" s="16">
        <f>SUBTOTAL(9,Q49:Q65)</f>
        <v>18.593</v>
      </c>
      <c r="R48" s="16"/>
      <c r="S48" s="16"/>
      <c r="T48" s="16"/>
      <c r="U48" s="16"/>
      <c r="V48" s="16"/>
      <c r="W48" s="16"/>
      <c r="X48" s="16"/>
      <c r="Y48" s="16"/>
      <c r="Z48" s="98"/>
      <c r="AA48" s="16"/>
      <c r="AB48" s="16"/>
      <c r="AC48" s="16"/>
      <c r="AD48" s="16"/>
      <c r="AE48" s="16"/>
      <c r="AF48" s="98"/>
      <c r="AG48" s="104"/>
      <c r="AH48" s="16">
        <f>SUBTOTAL(9,AH49:AH65)</f>
        <v>1215</v>
      </c>
      <c r="AI48" s="16">
        <f>SUBTOTAL(9,AI49:AI65)</f>
        <v>1215</v>
      </c>
      <c r="AJ48" s="16">
        <f>SUBTOTAL(9,AJ49:AJ65)</f>
        <v>1203</v>
      </c>
      <c r="AK48" s="92"/>
      <c r="AL48" s="26" t="str">
        <f>IF(AND(AK48&lt;&gt;"",AM48&lt;&gt;""),"确认折扣年度",IF($V48="大修",IF(AND($V48="大修",AK48="",AM48=""),1,IF(AK48&lt;&gt;"",LOOKUP(AK48,{1900,2016,2017,2018,2019,2020,2021,2022,2023,2024,2025},{1,0.9,0.8,0.7,0.6,0.5,0.4,0.3,0.2,0.1,0}),IF(AM48&lt;&gt;"",LOOKUP(AM48,{1900,2021,2022,2023,2024,2025},{1,0.8,0.6,0.4,0.2,0})))),""))</f>
        <v/>
      </c>
      <c r="AM48" s="92"/>
      <c r="AN48" s="26" t="str">
        <f>IF(AND(AK48&lt;&gt;"",AM48&lt;&gt;""),"确认折扣年度",IF($V48="中修",IF(AND($V48="中修",AK48="",AM48=""),1,IF(AK48&lt;&gt;"",LOOKUP(AK48,{1900,2021,2022,2023,2024,2025},{1,0.8,0.6,0.4,0.2,0}),IF(AM48&lt;&gt;"",LOOKUP(AM48,{1900,2021,2022,2023,2024,2025},{1,0.8,0.6,0.4,0.2,0})))),""))</f>
        <v/>
      </c>
      <c r="AO48" s="26"/>
      <c r="AP48" s="26"/>
      <c r="AQ48" s="26"/>
      <c r="AR48" s="26"/>
      <c r="AS48" s="26"/>
      <c r="AT48" s="26"/>
      <c r="AU48" s="26"/>
      <c r="AV48" s="26"/>
      <c r="AW48" s="26"/>
      <c r="AX48" s="110"/>
      <c r="AY48" s="110"/>
      <c r="AZ48" s="111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117"/>
      <c r="CB48" s="26"/>
      <c r="CC48" s="26"/>
      <c r="CD48" s="26"/>
      <c r="CE48" s="26"/>
      <c r="CF48" s="84"/>
      <c r="CH48" s="124"/>
      <c r="CJ48" s="84"/>
      <c r="CL48" s="84"/>
      <c r="CM48" s="84"/>
      <c r="CN48" s="84"/>
      <c r="CO48" s="84"/>
      <c r="CP48" s="84"/>
      <c r="CQ48" s="84"/>
      <c r="CR48" s="84"/>
      <c r="CT48" s="84"/>
      <c r="CU48" s="84"/>
      <c r="CV48" s="84"/>
      <c r="CZ48" s="26"/>
      <c r="DA48" s="16">
        <f>SUBTOTAL(9,DA49:DA65)</f>
        <v>15.302</v>
      </c>
      <c r="DB48" s="16"/>
      <c r="DC48" s="16"/>
      <c r="DD48" s="1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 t="b">
        <v>1</v>
      </c>
      <c r="DQ48" s="26">
        <v>0</v>
      </c>
      <c r="DR48" s="26"/>
      <c r="DS48" s="139"/>
      <c r="DT48" s="26"/>
      <c r="DU48" s="26"/>
      <c r="DV48" s="26"/>
      <c r="DW48" s="26"/>
      <c r="DX48" s="26"/>
      <c r="DY48" s="26"/>
      <c r="DZ48" s="26">
        <f t="shared" ref="DZ48:DZ79" si="61">SUM(EC48:EH48)</f>
        <v>0</v>
      </c>
      <c r="EA48" s="26">
        <v>1</v>
      </c>
      <c r="EB48" s="26">
        <v>0</v>
      </c>
      <c r="EC48" s="26"/>
      <c r="ED48" s="26"/>
      <c r="EE48" s="26"/>
      <c r="EF48" s="26"/>
      <c r="EG48" s="26"/>
      <c r="EH48" s="26"/>
      <c r="EI48" s="146"/>
      <c r="EL48" s="84">
        <f t="shared" ref="EL48:EL110" si="62">EE48-BW48</f>
        <v>0</v>
      </c>
    </row>
    <row r="49" ht="30" customHeight="1" spans="1:144">
      <c r="A49" s="87" t="str">
        <f t="shared" si="59"/>
        <v>G10619571959</v>
      </c>
      <c r="B49" s="87">
        <f>VLOOKUP(A49,[1]大中修明细表!$A$10:$N$544,14,0)</f>
        <v>2</v>
      </c>
      <c r="C49" s="87" t="str">
        <f t="shared" si="60"/>
        <v>G10619571959</v>
      </c>
      <c r="D49" s="87">
        <f>VLOOKUP(C49,[1]大中修明细表!$B$10:$N$544,13,0)</f>
        <v>2</v>
      </c>
      <c r="E49" s="87"/>
      <c r="F49" s="96">
        <v>37</v>
      </c>
      <c r="G49" s="26" t="s">
        <v>13</v>
      </c>
      <c r="H49" s="26" t="s">
        <v>292</v>
      </c>
      <c r="I49" s="26">
        <v>430225</v>
      </c>
      <c r="J49" s="26" t="s">
        <v>181</v>
      </c>
      <c r="K49" s="26">
        <v>1957</v>
      </c>
      <c r="L49" s="26">
        <v>1959</v>
      </c>
      <c r="M49" s="26" t="s">
        <v>181</v>
      </c>
      <c r="N49" s="26">
        <v>1957</v>
      </c>
      <c r="O49" s="26">
        <v>1959</v>
      </c>
      <c r="P49" s="26">
        <f t="shared" ref="P49:P55" si="63">L49-K49</f>
        <v>2</v>
      </c>
      <c r="Q49" s="26">
        <f t="shared" ref="Q49:Q55" si="64">L49-K49</f>
        <v>2</v>
      </c>
      <c r="R49" s="26" t="s">
        <v>139</v>
      </c>
      <c r="S49" s="26">
        <v>8.5</v>
      </c>
      <c r="T49" s="26">
        <v>8.5</v>
      </c>
      <c r="U49" s="26">
        <v>10</v>
      </c>
      <c r="V49" s="26" t="s">
        <v>182</v>
      </c>
      <c r="W49" s="26" t="s">
        <v>160</v>
      </c>
      <c r="X49" s="26" t="s">
        <v>345</v>
      </c>
      <c r="Y49" s="26">
        <f t="shared" ref="Y49:Y55" si="65">IF(V49="中修",MIN(24,MIN(S49,U49)),IF(V49="大修",MIN(24,MIN(S49,U49)),""))</f>
        <v>8.5</v>
      </c>
      <c r="Z49" s="99"/>
      <c r="AA49" s="26" t="s">
        <v>245</v>
      </c>
      <c r="AB49" s="26"/>
      <c r="AC49" s="26"/>
      <c r="AD49" s="26" t="s">
        <v>145</v>
      </c>
      <c r="AE49" s="26">
        <v>4</v>
      </c>
      <c r="AF49" s="99"/>
      <c r="AG49" s="92">
        <v>70</v>
      </c>
      <c r="AH49" s="92">
        <f t="shared" ref="AH49:AH55" si="66">ROUND(P49*1000*Y49*AG49/10000,0)</f>
        <v>119</v>
      </c>
      <c r="AI49" s="92">
        <f t="shared" ref="AI49:AI55" si="67">ROUND(Q49*1000*Y49*AG49/10000,0)</f>
        <v>119</v>
      </c>
      <c r="AJ49" s="26">
        <f t="shared" ref="AJ49:AJ55" si="68">IF(AL49&lt;&gt;"",ROUND(AI49*AL49,0),IF(AN49&lt;&gt;"",ROUND(AI49*AN49,0),"缺折扣系数"))</f>
        <v>119</v>
      </c>
      <c r="AK49" s="92">
        <v>1960</v>
      </c>
      <c r="AL49" s="26" t="str">
        <f>IF(AND(AK49&lt;&gt;"",AM49&lt;&gt;""),"确认折扣年度",IF($V49="大修",IF(AND($V49="大修",AK49="",AM49=""),1,IF(AK49&lt;&gt;"",LOOKUP(AK49,{1900,2016,2017,2018,2019,2020,2021,2022,2023,2024,2025},{1,0.9,0.8,0.7,0.6,0.5,0.4,0.3,0.2,0.1,0}),IF(AM49&lt;&gt;"",LOOKUP(AM49,{1900,2021,2022,2023,2024,2025},{1,0.8,0.6,0.4,0.2,0})))),""))</f>
        <v/>
      </c>
      <c r="AM49" s="92"/>
      <c r="AN49" s="26">
        <f>IF(AND(AK49&lt;&gt;"",AM49&lt;&gt;""),"确认折扣年度",IF($V49="中修",IF(AND($V49="中修",AK49="",AM49=""),1,IF(AK49&lt;&gt;"",LOOKUP(AK49,{1900,2021,2022,2023,2024,2025},{1,0.8,0.6,0.4,0.2,0}),IF(AM49&lt;&gt;"",LOOKUP(AM49,{1900,2021,2022,2023,2024,2025},{1,0.8,0.6,0.4,0.2,0})))),""))</f>
        <v>1</v>
      </c>
      <c r="AO49" s="26" t="s">
        <v>146</v>
      </c>
      <c r="AP49" s="26" t="s">
        <v>146</v>
      </c>
      <c r="AQ49" s="26" t="s">
        <v>147</v>
      </c>
      <c r="AR49" s="26" t="s">
        <v>325</v>
      </c>
      <c r="AS49" s="26"/>
      <c r="AT49" s="26"/>
      <c r="AU49" s="26" t="s">
        <v>146</v>
      </c>
      <c r="AV49" s="26" t="s">
        <v>147</v>
      </c>
      <c r="AW49" s="26"/>
      <c r="AX49" s="110" t="s">
        <v>346</v>
      </c>
      <c r="AY49" s="110"/>
      <c r="AZ49" s="111"/>
      <c r="BA49" s="26">
        <v>70</v>
      </c>
      <c r="BB49" s="26">
        <v>119</v>
      </c>
      <c r="BC49" s="26">
        <v>119</v>
      </c>
      <c r="BD49" s="26">
        <v>0</v>
      </c>
      <c r="BE49" s="26" t="s">
        <v>149</v>
      </c>
      <c r="BF49" s="26" t="s">
        <v>150</v>
      </c>
      <c r="BG49" s="26"/>
      <c r="BH49" s="26">
        <v>1960</v>
      </c>
      <c r="BI49" s="26" t="s">
        <v>150</v>
      </c>
      <c r="BJ49" s="26" t="s">
        <v>347</v>
      </c>
      <c r="BK49" s="26" t="s">
        <v>150</v>
      </c>
      <c r="BL49" s="26" t="s">
        <v>150</v>
      </c>
      <c r="BM49" s="26"/>
      <c r="BN49" s="26"/>
      <c r="BO49" s="26"/>
      <c r="BP49" s="26"/>
      <c r="BQ49" s="26" t="s">
        <v>181</v>
      </c>
      <c r="BR49" s="26">
        <v>1983.841</v>
      </c>
      <c r="BS49" s="26">
        <v>1985.841</v>
      </c>
      <c r="BT49" s="26">
        <f t="shared" ref="BT49:BT55" si="69">SUM(BU49:BZ49)</f>
        <v>2</v>
      </c>
      <c r="BU49" s="26"/>
      <c r="BV49" s="26"/>
      <c r="BW49" s="26">
        <f t="shared" ref="BW48:BW55" si="70">CE49+CF49</f>
        <v>2</v>
      </c>
      <c r="BX49" s="26">
        <v>0</v>
      </c>
      <c r="BY49" s="26">
        <v>0</v>
      </c>
      <c r="BZ49" s="26"/>
      <c r="CA49" s="117"/>
      <c r="CB49" s="26" t="s">
        <v>166</v>
      </c>
      <c r="CC49" s="26">
        <v>0</v>
      </c>
      <c r="CD49" s="26">
        <v>1</v>
      </c>
      <c r="CE49" s="26">
        <v>1</v>
      </c>
      <c r="CF49" s="92">
        <f t="shared" ref="CF48:CF55" si="71">CC49+CD49</f>
        <v>1</v>
      </c>
      <c r="CG49" s="84">
        <f t="shared" ref="CG48:CG55" si="72">Q49-BU49-BV49-BW49-BX49-BY49-BZ49</f>
        <v>0</v>
      </c>
      <c r="CH49" s="124">
        <v>2</v>
      </c>
      <c r="CI49" s="84">
        <v>2</v>
      </c>
      <c r="CJ49" s="84"/>
      <c r="CK49" s="84">
        <v>56</v>
      </c>
      <c r="CL49" s="84"/>
      <c r="CM49" s="84"/>
      <c r="CN49" s="84"/>
      <c r="CO49" s="84"/>
      <c r="CP49" s="84"/>
      <c r="CQ49" s="84"/>
      <c r="CR49" s="84"/>
      <c r="CT49" s="84"/>
      <c r="CU49" s="84"/>
      <c r="CV49" s="84"/>
      <c r="CW49" s="84" t="str">
        <f t="shared" ref="CW48:CW55" si="73">J49&amp;K49&amp;L49</f>
        <v>G10619571959</v>
      </c>
      <c r="CX49" s="84" t="s">
        <v>182</v>
      </c>
      <c r="CZ49" s="26"/>
      <c r="DA49" s="92">
        <v>2</v>
      </c>
      <c r="DB49" s="92"/>
      <c r="DC49" s="92"/>
      <c r="DD49" s="92"/>
      <c r="DE49" s="26"/>
      <c r="DG49" s="26"/>
      <c r="DH49" s="26"/>
      <c r="DI49" s="26"/>
      <c r="DJ49" s="26">
        <v>1960</v>
      </c>
      <c r="DK49" s="26"/>
      <c r="DL49" s="26" t="s">
        <v>139</v>
      </c>
      <c r="DM49" s="26">
        <v>8.5</v>
      </c>
      <c r="DN49" s="26">
        <v>8.5</v>
      </c>
      <c r="DO49" s="26">
        <v>10</v>
      </c>
      <c r="DP49" s="26" t="b">
        <v>1</v>
      </c>
      <c r="DQ49" s="26">
        <v>1</v>
      </c>
      <c r="DR49" s="26" t="s">
        <v>149</v>
      </c>
      <c r="DS49" s="26" t="s">
        <v>167</v>
      </c>
      <c r="DT49" s="26" t="s">
        <v>150</v>
      </c>
      <c r="DU49" s="26" t="s">
        <v>150</v>
      </c>
      <c r="DV49" s="26" t="s">
        <v>150</v>
      </c>
      <c r="DW49" s="26"/>
      <c r="DX49" s="26"/>
      <c r="DY49" s="26"/>
      <c r="DZ49" s="26">
        <f t="shared" si="61"/>
        <v>2</v>
      </c>
      <c r="EA49" s="26">
        <v>2</v>
      </c>
      <c r="EB49" s="26">
        <v>0</v>
      </c>
      <c r="EC49" s="26">
        <v>0</v>
      </c>
      <c r="ED49" s="26">
        <v>0</v>
      </c>
      <c r="EE49" s="26">
        <v>2</v>
      </c>
      <c r="EF49" s="26">
        <v>0</v>
      </c>
      <c r="EG49" s="26">
        <v>0</v>
      </c>
      <c r="EH49" s="26">
        <v>0</v>
      </c>
      <c r="EI49" s="146">
        <f t="shared" ref="EI49:EI55" si="74">P49-DZ49</f>
        <v>0</v>
      </c>
      <c r="EJ49" s="84">
        <f t="shared" ref="EJ49:EJ55" si="75">L49-K49</f>
        <v>2</v>
      </c>
      <c r="EK49" s="84">
        <f t="shared" ref="EK49:EK55" si="76">EJ49-DZ49</f>
        <v>0</v>
      </c>
      <c r="EL49" s="84">
        <f t="shared" si="62"/>
        <v>0</v>
      </c>
      <c r="EN49" s="84">
        <f t="shared" ref="EN49:EN65" si="77">EF49+EG49</f>
        <v>0</v>
      </c>
    </row>
    <row r="50" ht="30" customHeight="1" spans="1:144">
      <c r="A50" s="87" t="str">
        <f t="shared" si="59"/>
        <v>G10619601961</v>
      </c>
      <c r="B50" s="87">
        <f>VLOOKUP(A50,[1]大中修明细表!$A$10:$N$544,14,0)</f>
        <v>1</v>
      </c>
      <c r="C50" s="87" t="str">
        <f t="shared" si="60"/>
        <v>G10619601961</v>
      </c>
      <c r="D50" s="87">
        <f>VLOOKUP(C50,[1]大中修明细表!$B$10:$N$544,13,0)</f>
        <v>1</v>
      </c>
      <c r="E50" s="87"/>
      <c r="F50" s="96">
        <v>38</v>
      </c>
      <c r="G50" s="26" t="s">
        <v>13</v>
      </c>
      <c r="H50" s="26" t="s">
        <v>292</v>
      </c>
      <c r="I50" s="26">
        <v>430225</v>
      </c>
      <c r="J50" s="26" t="s">
        <v>181</v>
      </c>
      <c r="K50" s="26">
        <v>1960</v>
      </c>
      <c r="L50" s="26">
        <v>1961</v>
      </c>
      <c r="M50" s="26" t="s">
        <v>181</v>
      </c>
      <c r="N50" s="26">
        <v>1960</v>
      </c>
      <c r="O50" s="26">
        <v>1961</v>
      </c>
      <c r="P50" s="26">
        <f t="shared" si="63"/>
        <v>1</v>
      </c>
      <c r="Q50" s="26">
        <f t="shared" si="64"/>
        <v>1</v>
      </c>
      <c r="R50" s="26" t="s">
        <v>139</v>
      </c>
      <c r="S50" s="26">
        <v>8.5</v>
      </c>
      <c r="T50" s="26">
        <v>8.5</v>
      </c>
      <c r="U50" s="26">
        <v>10</v>
      </c>
      <c r="V50" s="26" t="s">
        <v>182</v>
      </c>
      <c r="W50" s="26" t="s">
        <v>160</v>
      </c>
      <c r="X50" s="26" t="s">
        <v>345</v>
      </c>
      <c r="Y50" s="26">
        <f t="shared" si="65"/>
        <v>8.5</v>
      </c>
      <c r="Z50" s="99"/>
      <c r="AA50" s="26" t="s">
        <v>245</v>
      </c>
      <c r="AB50" s="26"/>
      <c r="AC50" s="26"/>
      <c r="AD50" s="26" t="s">
        <v>145</v>
      </c>
      <c r="AE50" s="26">
        <v>4</v>
      </c>
      <c r="AF50" s="99"/>
      <c r="AG50" s="92">
        <v>70</v>
      </c>
      <c r="AH50" s="92">
        <f t="shared" si="66"/>
        <v>60</v>
      </c>
      <c r="AI50" s="92">
        <f t="shared" si="67"/>
        <v>60</v>
      </c>
      <c r="AJ50" s="26">
        <f t="shared" si="68"/>
        <v>60</v>
      </c>
      <c r="AK50" s="92"/>
      <c r="AL50" s="26" t="str">
        <f>IF(AND(AK50&lt;&gt;"",AM50&lt;&gt;""),"确认折扣年度",IF($V50="大修",IF(AND($V50="大修",AK50="",AM50=""),1,IF(AK50&lt;&gt;"",LOOKUP(AK50,{1900,2016,2017,2018,2019,2020,2021,2022,2023,2024,2025},{1,0.9,0.8,0.7,0.6,0.5,0.4,0.3,0.2,0.1,0}),IF(AM50&lt;&gt;"",LOOKUP(AM50,{1900,2021,2022,2023,2024,2025},{1,0.8,0.6,0.4,0.2,0})))),""))</f>
        <v/>
      </c>
      <c r="AM50" s="92">
        <v>2020</v>
      </c>
      <c r="AN50" s="26">
        <f>IF(AND(AK50&lt;&gt;"",AM50&lt;&gt;""),"确认折扣年度",IF($V50="中修",IF(AND($V50="中修",AK50="",AM50=""),1,IF(AK50&lt;&gt;"",LOOKUP(AK50,{1900,2021,2022,2023,2024,2025},{1,0.8,0.6,0.4,0.2,0}),IF(AM50&lt;&gt;"",LOOKUP(AM50,{1900,2021,2022,2023,2024,2025},{1,0.8,0.6,0.4,0.2,0})))),""))</f>
        <v>1</v>
      </c>
      <c r="AO50" s="26" t="s">
        <v>146</v>
      </c>
      <c r="AP50" s="26" t="s">
        <v>146</v>
      </c>
      <c r="AQ50" s="26" t="s">
        <v>147</v>
      </c>
      <c r="AR50" s="26" t="s">
        <v>348</v>
      </c>
      <c r="AS50" s="26"/>
      <c r="AT50" s="26"/>
      <c r="AU50" s="26" t="s">
        <v>146</v>
      </c>
      <c r="AV50" s="26" t="s">
        <v>147</v>
      </c>
      <c r="AW50" s="26"/>
      <c r="AX50" s="113" t="s">
        <v>349</v>
      </c>
      <c r="AY50" s="110"/>
      <c r="AZ50" s="111"/>
      <c r="BA50" s="26">
        <v>70</v>
      </c>
      <c r="BB50" s="26">
        <v>59.5</v>
      </c>
      <c r="BC50" s="26">
        <v>59.5</v>
      </c>
      <c r="BD50" s="26">
        <v>0</v>
      </c>
      <c r="BE50" s="26" t="s">
        <v>149</v>
      </c>
      <c r="BF50" s="26" t="s">
        <v>150</v>
      </c>
      <c r="BG50" s="26" t="s">
        <v>350</v>
      </c>
      <c r="BH50" s="26">
        <v>2000</v>
      </c>
      <c r="BI50" s="26" t="s">
        <v>150</v>
      </c>
      <c r="BJ50" s="26" t="s">
        <v>297</v>
      </c>
      <c r="BK50" s="26" t="s">
        <v>150</v>
      </c>
      <c r="BL50" s="26" t="s">
        <v>150</v>
      </c>
      <c r="BM50" s="26"/>
      <c r="BN50" s="26"/>
      <c r="BO50" s="26"/>
      <c r="BP50" s="26"/>
      <c r="BQ50" s="26" t="s">
        <v>181</v>
      </c>
      <c r="BR50" s="26">
        <v>1986.841</v>
      </c>
      <c r="BS50" s="26">
        <v>1987.841</v>
      </c>
      <c r="BT50" s="26">
        <f t="shared" si="69"/>
        <v>1</v>
      </c>
      <c r="BU50" s="26"/>
      <c r="BV50" s="26"/>
      <c r="BW50" s="26">
        <f t="shared" si="70"/>
        <v>1</v>
      </c>
      <c r="BX50" s="26">
        <v>0</v>
      </c>
      <c r="BY50" s="26">
        <v>0</v>
      </c>
      <c r="BZ50" s="26"/>
      <c r="CA50" s="117"/>
      <c r="CB50" s="26" t="s">
        <v>166</v>
      </c>
      <c r="CC50" s="26">
        <v>0</v>
      </c>
      <c r="CD50" s="26">
        <v>0</v>
      </c>
      <c r="CE50" s="26">
        <v>1</v>
      </c>
      <c r="CF50" s="92">
        <f t="shared" si="71"/>
        <v>0</v>
      </c>
      <c r="CG50" s="84">
        <f t="shared" si="72"/>
        <v>0</v>
      </c>
      <c r="CH50" s="124">
        <v>2</v>
      </c>
      <c r="CI50" s="84">
        <v>2</v>
      </c>
      <c r="CJ50" s="84"/>
      <c r="CK50" s="84">
        <v>57</v>
      </c>
      <c r="CL50" s="84"/>
      <c r="CM50" s="84"/>
      <c r="CN50" s="84"/>
      <c r="CO50" s="84"/>
      <c r="CP50" s="84"/>
      <c r="CQ50" s="84"/>
      <c r="CR50" s="84"/>
      <c r="CT50" s="84"/>
      <c r="CU50" s="84"/>
      <c r="CV50" s="84"/>
      <c r="CW50" s="84" t="str">
        <f t="shared" si="73"/>
        <v>G10619601961</v>
      </c>
      <c r="CX50" s="84" t="s">
        <v>182</v>
      </c>
      <c r="CZ50" s="26"/>
      <c r="DA50" s="92">
        <v>1</v>
      </c>
      <c r="DB50" s="92"/>
      <c r="DC50" s="92"/>
      <c r="DD50" s="92"/>
      <c r="DE50" s="26" t="s">
        <v>351</v>
      </c>
      <c r="DF50" s="26" t="s">
        <v>352</v>
      </c>
      <c r="DG50" s="26"/>
      <c r="DH50" s="26"/>
      <c r="DI50" s="26" t="s">
        <v>353</v>
      </c>
      <c r="DJ50" s="26">
        <v>1960</v>
      </c>
      <c r="DK50" s="26">
        <v>2000</v>
      </c>
      <c r="DL50" s="26" t="s">
        <v>139</v>
      </c>
      <c r="DM50" s="26">
        <v>8.5</v>
      </c>
      <c r="DN50" s="26">
        <v>8.5</v>
      </c>
      <c r="DO50" s="26">
        <v>10</v>
      </c>
      <c r="DP50" s="26" t="b">
        <v>1</v>
      </c>
      <c r="DQ50" s="26">
        <v>1</v>
      </c>
      <c r="DR50" s="26" t="s">
        <v>149</v>
      </c>
      <c r="DS50" s="26" t="s">
        <v>167</v>
      </c>
      <c r="DT50" s="26" t="s">
        <v>150</v>
      </c>
      <c r="DU50" s="26" t="s">
        <v>150</v>
      </c>
      <c r="DV50" s="26" t="s">
        <v>150</v>
      </c>
      <c r="DW50" s="26"/>
      <c r="DX50" s="26"/>
      <c r="DY50" s="26"/>
      <c r="DZ50" s="26">
        <f t="shared" si="61"/>
        <v>1</v>
      </c>
      <c r="EA50" s="26">
        <v>1</v>
      </c>
      <c r="EB50" s="26">
        <v>0</v>
      </c>
      <c r="EC50" s="26">
        <v>0</v>
      </c>
      <c r="ED50" s="26">
        <v>0</v>
      </c>
      <c r="EE50" s="26">
        <v>1</v>
      </c>
      <c r="EF50" s="26">
        <v>0</v>
      </c>
      <c r="EG50" s="26">
        <v>0</v>
      </c>
      <c r="EH50" s="26">
        <v>0</v>
      </c>
      <c r="EI50" s="146">
        <f t="shared" si="74"/>
        <v>0</v>
      </c>
      <c r="EJ50" s="84">
        <f t="shared" si="75"/>
        <v>1</v>
      </c>
      <c r="EK50" s="84">
        <f t="shared" si="76"/>
        <v>0</v>
      </c>
      <c r="EL50" s="84">
        <f t="shared" si="62"/>
        <v>0</v>
      </c>
      <c r="EN50" s="84">
        <f t="shared" si="77"/>
        <v>0</v>
      </c>
    </row>
    <row r="51" ht="30" customHeight="1" spans="1:144">
      <c r="A51" s="87" t="str">
        <f t="shared" si="59"/>
        <v>G10619691969.696</v>
      </c>
      <c r="B51" s="87">
        <f>VLOOKUP(A51,[1]大中修明细表!$A$10:$N$544,14,0)</f>
        <v>0.695999999999913</v>
      </c>
      <c r="C51" s="87" t="str">
        <f t="shared" si="60"/>
        <v>G1061996.571997.266</v>
      </c>
      <c r="D51" s="87">
        <f>VLOOKUP(C51,[1]大中修明细表!$B$10:$N$544,13,0)</f>
        <v>0.695999999999913</v>
      </c>
      <c r="E51" s="87"/>
      <c r="F51" s="96">
        <v>39</v>
      </c>
      <c r="G51" s="26" t="s">
        <v>13</v>
      </c>
      <c r="H51" s="26" t="s">
        <v>292</v>
      </c>
      <c r="I51" s="26">
        <v>430225</v>
      </c>
      <c r="J51" s="26" t="s">
        <v>181</v>
      </c>
      <c r="K51" s="26">
        <v>1969</v>
      </c>
      <c r="L51" s="26">
        <v>1969.696</v>
      </c>
      <c r="M51" s="26" t="s">
        <v>181</v>
      </c>
      <c r="N51" s="26">
        <v>1996.57</v>
      </c>
      <c r="O51" s="26">
        <v>1997.266</v>
      </c>
      <c r="P51" s="26">
        <f t="shared" si="63"/>
        <v>0.695999999999913</v>
      </c>
      <c r="Q51" s="26">
        <f t="shared" si="64"/>
        <v>0.695999999999913</v>
      </c>
      <c r="R51" s="26" t="s">
        <v>139</v>
      </c>
      <c r="S51" s="26">
        <v>8.5</v>
      </c>
      <c r="T51" s="26">
        <v>8.5</v>
      </c>
      <c r="U51" s="26">
        <v>10</v>
      </c>
      <c r="V51" s="26" t="s">
        <v>182</v>
      </c>
      <c r="W51" s="26" t="s">
        <v>160</v>
      </c>
      <c r="X51" s="26" t="s">
        <v>345</v>
      </c>
      <c r="Y51" s="26">
        <f t="shared" si="65"/>
        <v>8.5</v>
      </c>
      <c r="Z51" s="99"/>
      <c r="AA51" s="26" t="s">
        <v>245</v>
      </c>
      <c r="AB51" s="26"/>
      <c r="AC51" s="26"/>
      <c r="AD51" s="26" t="s">
        <v>145</v>
      </c>
      <c r="AE51" s="26">
        <v>4</v>
      </c>
      <c r="AF51" s="99"/>
      <c r="AG51" s="92">
        <v>70</v>
      </c>
      <c r="AH51" s="92">
        <f t="shared" si="66"/>
        <v>41</v>
      </c>
      <c r="AI51" s="92">
        <f t="shared" si="67"/>
        <v>41</v>
      </c>
      <c r="AJ51" s="26">
        <f t="shared" si="68"/>
        <v>41</v>
      </c>
      <c r="AK51" s="92">
        <v>2000</v>
      </c>
      <c r="AL51" s="26" t="str">
        <f>IF(AND(AK51&lt;&gt;"",AM51&lt;&gt;""),"确认折扣年度",IF($V51="大修",IF(AND($V51="大修",AK51="",AM51=""),1,IF(AK51&lt;&gt;"",LOOKUP(AK51,{1900,2016,2017,2018,2019,2020,2021,2022,2023,2024,2025},{1,0.9,0.8,0.7,0.6,0.5,0.4,0.3,0.2,0.1,0}),IF(AM51&lt;&gt;"",LOOKUP(AM51,{1900,2021,2022,2023,2024,2025},{1,0.8,0.6,0.4,0.2,0})))),""))</f>
        <v/>
      </c>
      <c r="AM51" s="92"/>
      <c r="AN51" s="26">
        <f>IF(AND(AK51&lt;&gt;"",AM51&lt;&gt;""),"确认折扣年度",IF($V51="中修",IF(AND($V51="中修",AK51="",AM51=""),1,IF(AK51&lt;&gt;"",LOOKUP(AK51,{1900,2021,2022,2023,2024,2025},{1,0.8,0.6,0.4,0.2,0}),IF(AM51&lt;&gt;"",LOOKUP(AM51,{1900,2021,2022,2023,2024,2025},{1,0.8,0.6,0.4,0.2,0})))),""))</f>
        <v>1</v>
      </c>
      <c r="AO51" s="26" t="s">
        <v>146</v>
      </c>
      <c r="AP51" s="26" t="s">
        <v>146</v>
      </c>
      <c r="AQ51" s="26" t="s">
        <v>197</v>
      </c>
      <c r="AR51" s="26"/>
      <c r="AS51" s="26"/>
      <c r="AT51" s="26"/>
      <c r="AU51" s="26" t="s">
        <v>146</v>
      </c>
      <c r="AV51" s="26" t="s">
        <v>197</v>
      </c>
      <c r="AW51" s="26"/>
      <c r="AX51" s="110" t="s">
        <v>354</v>
      </c>
      <c r="AY51" s="110" t="s">
        <v>355</v>
      </c>
      <c r="AZ51" s="111"/>
      <c r="BA51" s="26">
        <v>70</v>
      </c>
      <c r="BB51" s="26">
        <v>59.5</v>
      </c>
      <c r="BC51" s="26">
        <v>59.5</v>
      </c>
      <c r="BD51" s="26">
        <v>0</v>
      </c>
      <c r="BE51" s="26" t="s">
        <v>149</v>
      </c>
      <c r="BF51" s="26" t="s">
        <v>150</v>
      </c>
      <c r="BG51" s="26"/>
      <c r="BH51" s="26">
        <v>2000</v>
      </c>
      <c r="BI51" s="26" t="s">
        <v>150</v>
      </c>
      <c r="BJ51" s="26" t="s">
        <v>297</v>
      </c>
      <c r="BK51" s="26" t="s">
        <v>150</v>
      </c>
      <c r="BL51" s="26" t="s">
        <v>150</v>
      </c>
      <c r="BM51" s="26"/>
      <c r="BN51" s="26"/>
      <c r="BO51" s="26"/>
      <c r="BP51" s="26"/>
      <c r="BQ51" s="26" t="s">
        <v>181</v>
      </c>
      <c r="BR51" s="26">
        <v>1995.841</v>
      </c>
      <c r="BS51" s="26">
        <v>1996.841</v>
      </c>
      <c r="BT51" s="26">
        <f t="shared" si="69"/>
        <v>0.695999999999913</v>
      </c>
      <c r="BU51" s="26"/>
      <c r="BV51" s="26"/>
      <c r="BW51" s="26">
        <f t="shared" si="70"/>
        <v>0.695999999999913</v>
      </c>
      <c r="BX51" s="26">
        <v>0</v>
      </c>
      <c r="BY51" s="26">
        <v>0</v>
      </c>
      <c r="BZ51" s="26"/>
      <c r="CA51" s="117"/>
      <c r="CB51" s="26" t="s">
        <v>166</v>
      </c>
      <c r="CC51" s="26">
        <v>0</v>
      </c>
      <c r="CD51" s="26">
        <v>0</v>
      </c>
      <c r="CE51" s="26">
        <v>0.695999999999913</v>
      </c>
      <c r="CF51" s="92">
        <f t="shared" si="71"/>
        <v>0</v>
      </c>
      <c r="CG51" s="84">
        <f t="shared" si="72"/>
        <v>0</v>
      </c>
      <c r="CH51" s="124">
        <v>2</v>
      </c>
      <c r="CI51" s="84">
        <v>2</v>
      </c>
      <c r="CJ51" s="84"/>
      <c r="CK51" s="84">
        <v>59</v>
      </c>
      <c r="CL51" s="84"/>
      <c r="CM51" s="84"/>
      <c r="CN51" s="84"/>
      <c r="CO51" s="84"/>
      <c r="CP51" s="84"/>
      <c r="CQ51" s="84"/>
      <c r="CR51" s="84"/>
      <c r="CT51" s="84"/>
      <c r="CU51" s="84"/>
      <c r="CV51" s="84"/>
      <c r="CW51" s="84" t="str">
        <f t="shared" si="73"/>
        <v>G10619691969.696</v>
      </c>
      <c r="CX51" s="84" t="s">
        <v>182</v>
      </c>
      <c r="CZ51" s="26"/>
      <c r="DA51" s="92">
        <v>0.695999999999913</v>
      </c>
      <c r="DB51" s="92"/>
      <c r="DC51" s="92"/>
      <c r="DD51" s="92"/>
      <c r="DE51" s="26"/>
      <c r="DF51" s="26"/>
      <c r="DG51" s="26"/>
      <c r="DH51" s="26"/>
      <c r="DI51" s="26"/>
      <c r="DJ51" s="26">
        <v>1960</v>
      </c>
      <c r="DK51" s="26">
        <v>2000</v>
      </c>
      <c r="DL51" s="26" t="s">
        <v>139</v>
      </c>
      <c r="DM51" s="26">
        <v>8.5</v>
      </c>
      <c r="DN51" s="26">
        <v>8.5</v>
      </c>
      <c r="DO51" s="26">
        <v>10</v>
      </c>
      <c r="DP51" s="26" t="b">
        <v>1</v>
      </c>
      <c r="DQ51" s="26">
        <v>1</v>
      </c>
      <c r="DR51" s="26" t="s">
        <v>149</v>
      </c>
      <c r="DS51" s="26" t="s">
        <v>167</v>
      </c>
      <c r="DT51" s="26" t="s">
        <v>150</v>
      </c>
      <c r="DU51" s="26" t="s">
        <v>150</v>
      </c>
      <c r="DV51" s="26" t="s">
        <v>150</v>
      </c>
      <c r="DW51" s="26"/>
      <c r="DX51" s="26"/>
      <c r="DY51" s="26"/>
      <c r="DZ51" s="26">
        <f t="shared" si="61"/>
        <v>0.695999999999913</v>
      </c>
      <c r="EA51" s="26">
        <v>0.695999999999913</v>
      </c>
      <c r="EB51" s="26">
        <v>0</v>
      </c>
      <c r="EC51" s="26">
        <v>0</v>
      </c>
      <c r="ED51" s="26">
        <v>0</v>
      </c>
      <c r="EE51" s="26">
        <v>0.695999999999913</v>
      </c>
      <c r="EF51" s="26">
        <v>0</v>
      </c>
      <c r="EG51" s="26">
        <v>0</v>
      </c>
      <c r="EH51" s="26">
        <v>0</v>
      </c>
      <c r="EI51" s="146">
        <f t="shared" si="74"/>
        <v>0</v>
      </c>
      <c r="EJ51" s="84">
        <f t="shared" si="75"/>
        <v>0.695999999999913</v>
      </c>
      <c r="EK51" s="84">
        <f t="shared" si="76"/>
        <v>0</v>
      </c>
      <c r="EL51" s="84">
        <f t="shared" si="62"/>
        <v>0</v>
      </c>
      <c r="EN51" s="84">
        <f t="shared" si="77"/>
        <v>0</v>
      </c>
    </row>
    <row r="52" ht="30" customHeight="1" spans="1:144">
      <c r="A52" s="87" t="str">
        <f t="shared" si="59"/>
        <v>G1061969.6961969.83</v>
      </c>
      <c r="B52" s="87">
        <f>VLOOKUP(A52,[1]大中修明细表!$A$10:$N$544,14,0)</f>
        <v>0.134000000000015</v>
      </c>
      <c r="C52" s="87" t="str">
        <f t="shared" si="60"/>
        <v>G1061995.2661995.4</v>
      </c>
      <c r="D52" s="87">
        <f>VLOOKUP(C52,[1]大中修明细表!$B$10:$N$544,13,0)</f>
        <v>0.134000000000015</v>
      </c>
      <c r="E52" s="87"/>
      <c r="F52" s="96">
        <v>40</v>
      </c>
      <c r="G52" s="26" t="s">
        <v>13</v>
      </c>
      <c r="H52" s="26" t="s">
        <v>292</v>
      </c>
      <c r="I52" s="26">
        <v>430225</v>
      </c>
      <c r="J52" s="26" t="s">
        <v>181</v>
      </c>
      <c r="K52" s="26">
        <v>1969.696</v>
      </c>
      <c r="L52" s="26">
        <v>1969.83</v>
      </c>
      <c r="M52" s="26" t="s">
        <v>181</v>
      </c>
      <c r="N52" s="26">
        <v>1995.266</v>
      </c>
      <c r="O52" s="26">
        <v>1995.4</v>
      </c>
      <c r="P52" s="26">
        <f t="shared" si="63"/>
        <v>0.134000000000015</v>
      </c>
      <c r="Q52" s="26">
        <f t="shared" si="64"/>
        <v>0.134000000000015</v>
      </c>
      <c r="R52" s="26" t="s">
        <v>139</v>
      </c>
      <c r="S52" s="26">
        <v>8.5</v>
      </c>
      <c r="T52" s="26">
        <v>8.5</v>
      </c>
      <c r="U52" s="26">
        <v>10</v>
      </c>
      <c r="V52" s="26" t="s">
        <v>182</v>
      </c>
      <c r="W52" s="26" t="s">
        <v>160</v>
      </c>
      <c r="X52" s="26" t="s">
        <v>345</v>
      </c>
      <c r="Y52" s="26">
        <f t="shared" si="65"/>
        <v>8.5</v>
      </c>
      <c r="Z52" s="99"/>
      <c r="AA52" s="26" t="s">
        <v>245</v>
      </c>
      <c r="AB52" s="26"/>
      <c r="AC52" s="26"/>
      <c r="AD52" s="26" t="s">
        <v>145</v>
      </c>
      <c r="AE52" s="26">
        <v>4</v>
      </c>
      <c r="AF52" s="99"/>
      <c r="AG52" s="92">
        <v>70</v>
      </c>
      <c r="AH52" s="92">
        <f t="shared" si="66"/>
        <v>8</v>
      </c>
      <c r="AI52" s="92">
        <f t="shared" si="67"/>
        <v>8</v>
      </c>
      <c r="AJ52" s="26">
        <f t="shared" si="68"/>
        <v>8</v>
      </c>
      <c r="AK52" s="92">
        <v>2000</v>
      </c>
      <c r="AL52" s="26" t="str">
        <f>IF(AND(AK52&lt;&gt;"",AM52&lt;&gt;""),"确认折扣年度",IF($V52="大修",IF(AND($V52="大修",AK52="",AM52=""),1,IF(AK52&lt;&gt;"",LOOKUP(AK52,{1900,2016,2017,2018,2019,2020,2021,2022,2023,2024,2025},{1,0.9,0.8,0.7,0.6,0.5,0.4,0.3,0.2,0.1,0}),IF(AM52&lt;&gt;"",LOOKUP(AM52,{1900,2021,2022,2023,2024,2025},{1,0.8,0.6,0.4,0.2,0})))),""))</f>
        <v/>
      </c>
      <c r="AM52" s="92"/>
      <c r="AN52" s="26">
        <f>IF(AND(AK52&lt;&gt;"",AM52&lt;&gt;""),"确认折扣年度",IF($V52="中修",IF(AND($V52="中修",AK52="",AM52=""),1,IF(AK52&lt;&gt;"",LOOKUP(AK52,{1900,2021,2022,2023,2024,2025},{1,0.8,0.6,0.4,0.2,0}),IF(AM52&lt;&gt;"",LOOKUP(AM52,{1900,2021,2022,2023,2024,2025},{1,0.8,0.6,0.4,0.2,0})))),""))</f>
        <v>1</v>
      </c>
      <c r="AO52" s="26" t="s">
        <v>146</v>
      </c>
      <c r="AP52" s="26" t="s">
        <v>146</v>
      </c>
      <c r="AQ52" s="26" t="s">
        <v>197</v>
      </c>
      <c r="AR52" s="26"/>
      <c r="AS52" s="26"/>
      <c r="AT52" s="26"/>
      <c r="AU52" s="26" t="s">
        <v>146</v>
      </c>
      <c r="AV52" s="26" t="s">
        <v>197</v>
      </c>
      <c r="AW52" s="26"/>
      <c r="AX52" s="110" t="s">
        <v>354</v>
      </c>
      <c r="AY52" s="110"/>
      <c r="AZ52" s="111"/>
      <c r="BA52" s="26">
        <v>70</v>
      </c>
      <c r="BB52" s="26">
        <v>59.5</v>
      </c>
      <c r="BC52" s="26">
        <v>59.5</v>
      </c>
      <c r="BD52" s="26">
        <v>0</v>
      </c>
      <c r="BE52" s="26" t="s">
        <v>149</v>
      </c>
      <c r="BF52" s="26" t="s">
        <v>150</v>
      </c>
      <c r="BG52" s="26"/>
      <c r="BH52" s="26">
        <v>2000</v>
      </c>
      <c r="BI52" s="26" t="s">
        <v>150</v>
      </c>
      <c r="BJ52" s="26" t="s">
        <v>297</v>
      </c>
      <c r="BK52" s="26" t="s">
        <v>150</v>
      </c>
      <c r="BL52" s="26" t="s">
        <v>150</v>
      </c>
      <c r="BM52" s="26"/>
      <c r="BN52" s="26"/>
      <c r="BO52" s="26"/>
      <c r="BP52" s="26"/>
      <c r="BQ52" s="26" t="s">
        <v>181</v>
      </c>
      <c r="BR52" s="26">
        <v>1995.841</v>
      </c>
      <c r="BS52" s="26">
        <v>1996.841</v>
      </c>
      <c r="BT52" s="26">
        <f t="shared" si="69"/>
        <v>0.134000000000015</v>
      </c>
      <c r="BU52" s="26"/>
      <c r="BV52" s="26"/>
      <c r="BW52" s="26">
        <f t="shared" si="70"/>
        <v>0.134000000000015</v>
      </c>
      <c r="BX52" s="26">
        <v>0</v>
      </c>
      <c r="BY52" s="26">
        <v>0</v>
      </c>
      <c r="BZ52" s="26"/>
      <c r="CA52" s="117"/>
      <c r="CB52" s="26" t="s">
        <v>166</v>
      </c>
      <c r="CC52" s="26">
        <v>0</v>
      </c>
      <c r="CD52" s="26">
        <v>0</v>
      </c>
      <c r="CE52" s="26">
        <v>0.134000000000015</v>
      </c>
      <c r="CF52" s="92">
        <f t="shared" si="71"/>
        <v>0</v>
      </c>
      <c r="CG52" s="84">
        <f t="shared" si="72"/>
        <v>-4.44089209850063e-16</v>
      </c>
      <c r="CH52" s="124">
        <v>2</v>
      </c>
      <c r="CI52" s="84">
        <v>2</v>
      </c>
      <c r="CJ52" s="84"/>
      <c r="CK52" s="84">
        <v>60</v>
      </c>
      <c r="CL52" s="84"/>
      <c r="CM52" s="84"/>
      <c r="CN52" s="84"/>
      <c r="CO52" s="84"/>
      <c r="CP52" s="84"/>
      <c r="CQ52" s="84"/>
      <c r="CR52" s="84"/>
      <c r="CT52" s="84"/>
      <c r="CU52" s="84"/>
      <c r="CV52" s="84"/>
      <c r="CW52" s="84" t="str">
        <f t="shared" si="73"/>
        <v>G1061969.6961969.83</v>
      </c>
      <c r="CX52" s="84" t="s">
        <v>182</v>
      </c>
      <c r="CZ52" s="26"/>
      <c r="DA52" s="92">
        <v>0.134000000000015</v>
      </c>
      <c r="DB52" s="92"/>
      <c r="DC52" s="92"/>
      <c r="DD52" s="92"/>
      <c r="DE52" s="26"/>
      <c r="DF52" s="26"/>
      <c r="DG52" s="26"/>
      <c r="DH52" s="26"/>
      <c r="DI52" s="26"/>
      <c r="DJ52" s="26">
        <v>1960</v>
      </c>
      <c r="DK52" s="26">
        <v>2000</v>
      </c>
      <c r="DL52" s="26" t="s">
        <v>139</v>
      </c>
      <c r="DM52" s="26">
        <v>8.5</v>
      </c>
      <c r="DN52" s="26">
        <v>8.5</v>
      </c>
      <c r="DO52" s="26">
        <v>10</v>
      </c>
      <c r="DP52" s="26" t="b">
        <v>1</v>
      </c>
      <c r="DQ52" s="26">
        <v>1</v>
      </c>
      <c r="DR52" s="26" t="s">
        <v>149</v>
      </c>
      <c r="DS52" s="26" t="s">
        <v>167</v>
      </c>
      <c r="DT52" s="26" t="s">
        <v>150</v>
      </c>
      <c r="DU52" s="26" t="s">
        <v>150</v>
      </c>
      <c r="DV52" s="26" t="s">
        <v>150</v>
      </c>
      <c r="DW52" s="26"/>
      <c r="DX52" s="26"/>
      <c r="DY52" s="26"/>
      <c r="DZ52" s="26">
        <f t="shared" si="61"/>
        <v>0.134000000000015</v>
      </c>
      <c r="EA52" s="26">
        <v>0.134000000000015</v>
      </c>
      <c r="EB52" s="26">
        <v>0</v>
      </c>
      <c r="EC52" s="26">
        <v>0</v>
      </c>
      <c r="ED52" s="26">
        <v>0</v>
      </c>
      <c r="EE52" s="26">
        <v>0.134000000000015</v>
      </c>
      <c r="EF52" s="26">
        <v>0</v>
      </c>
      <c r="EG52" s="26">
        <v>0</v>
      </c>
      <c r="EH52" s="26">
        <v>0</v>
      </c>
      <c r="EI52" s="146">
        <f t="shared" si="74"/>
        <v>-4.44089209850063e-16</v>
      </c>
      <c r="EJ52" s="84">
        <f t="shared" si="75"/>
        <v>0.134000000000015</v>
      </c>
      <c r="EK52" s="84">
        <f t="shared" si="76"/>
        <v>-4.44089209850063e-16</v>
      </c>
      <c r="EL52" s="84">
        <f t="shared" si="62"/>
        <v>0</v>
      </c>
      <c r="EN52" s="84">
        <f t="shared" si="77"/>
        <v>0</v>
      </c>
    </row>
    <row r="53" ht="30" customHeight="1" spans="1:144">
      <c r="A53" s="87" t="str">
        <f t="shared" si="59"/>
        <v>G1061969.831970</v>
      </c>
      <c r="B53" s="87">
        <f>VLOOKUP(A53,[1]大中修明细表!$A$10:$N$544,14,0)</f>
        <v>0.170000000000073</v>
      </c>
      <c r="C53" s="87" t="str">
        <f t="shared" si="60"/>
        <v>G1061997.41997.57</v>
      </c>
      <c r="D53" s="87">
        <f>VLOOKUP(C53,[1]大中修明细表!$B$10:$N$544,13,0)</f>
        <v>0.170000000000073</v>
      </c>
      <c r="E53" s="87"/>
      <c r="F53" s="96">
        <v>41</v>
      </c>
      <c r="G53" s="26" t="s">
        <v>13</v>
      </c>
      <c r="H53" s="26" t="s">
        <v>292</v>
      </c>
      <c r="I53" s="26">
        <v>430225</v>
      </c>
      <c r="J53" s="26" t="s">
        <v>181</v>
      </c>
      <c r="K53" s="26">
        <v>1969.83</v>
      </c>
      <c r="L53" s="26">
        <v>1970</v>
      </c>
      <c r="M53" s="26" t="s">
        <v>181</v>
      </c>
      <c r="N53" s="26">
        <v>1997.4</v>
      </c>
      <c r="O53" s="26">
        <v>1997.57</v>
      </c>
      <c r="P53" s="26">
        <f t="shared" si="63"/>
        <v>0.170000000000073</v>
      </c>
      <c r="Q53" s="26">
        <f t="shared" si="64"/>
        <v>0.170000000000073</v>
      </c>
      <c r="R53" s="26" t="s">
        <v>139</v>
      </c>
      <c r="S53" s="26">
        <v>8.5</v>
      </c>
      <c r="T53" s="26">
        <v>8.5</v>
      </c>
      <c r="U53" s="26">
        <v>10</v>
      </c>
      <c r="V53" s="26" t="s">
        <v>182</v>
      </c>
      <c r="W53" s="26" t="s">
        <v>160</v>
      </c>
      <c r="X53" s="26" t="s">
        <v>345</v>
      </c>
      <c r="Y53" s="26">
        <f t="shared" si="65"/>
        <v>8.5</v>
      </c>
      <c r="Z53" s="99"/>
      <c r="AA53" s="26" t="s">
        <v>245</v>
      </c>
      <c r="AB53" s="26"/>
      <c r="AC53" s="26"/>
      <c r="AD53" s="26" t="s">
        <v>145</v>
      </c>
      <c r="AE53" s="26">
        <v>4</v>
      </c>
      <c r="AF53" s="99"/>
      <c r="AG53" s="92">
        <v>70</v>
      </c>
      <c r="AH53" s="92">
        <f t="shared" si="66"/>
        <v>10</v>
      </c>
      <c r="AI53" s="92">
        <f t="shared" si="67"/>
        <v>10</v>
      </c>
      <c r="AJ53" s="26">
        <f t="shared" si="68"/>
        <v>10</v>
      </c>
      <c r="AK53" s="92">
        <v>2000</v>
      </c>
      <c r="AL53" s="26" t="str">
        <f>IF(AND(AK53&lt;&gt;"",AM53&lt;&gt;""),"确认折扣年度",IF($V53="大修",IF(AND($V53="大修",AK53="",AM53=""),1,IF(AK53&lt;&gt;"",LOOKUP(AK53,{1900,2016,2017,2018,2019,2020,2021,2022,2023,2024,2025},{1,0.9,0.8,0.7,0.6,0.5,0.4,0.3,0.2,0.1,0}),IF(AM53&lt;&gt;"",LOOKUP(AM53,{1900,2021,2022,2023,2024,2025},{1,0.8,0.6,0.4,0.2,0})))),""))</f>
        <v/>
      </c>
      <c r="AM53" s="92"/>
      <c r="AN53" s="26">
        <f>IF(AND(AK53&lt;&gt;"",AM53&lt;&gt;""),"确认折扣年度",IF($V53="中修",IF(AND($V53="中修",AK53="",AM53=""),1,IF(AK53&lt;&gt;"",LOOKUP(AK53,{1900,2021,2022,2023,2024,2025},{1,0.8,0.6,0.4,0.2,0}),IF(AM53&lt;&gt;"",LOOKUP(AM53,{1900,2021,2022,2023,2024,2025},{1,0.8,0.6,0.4,0.2,0})))),""))</f>
        <v>1</v>
      </c>
      <c r="AO53" s="26" t="s">
        <v>146</v>
      </c>
      <c r="AP53" s="26" t="s">
        <v>146</v>
      </c>
      <c r="AQ53" s="26" t="s">
        <v>197</v>
      </c>
      <c r="AR53" s="26"/>
      <c r="AS53" s="26"/>
      <c r="AT53" s="26"/>
      <c r="AU53" s="26" t="s">
        <v>146</v>
      </c>
      <c r="AV53" s="26" t="s">
        <v>197</v>
      </c>
      <c r="AW53" s="26"/>
      <c r="AX53" s="110" t="s">
        <v>354</v>
      </c>
      <c r="AY53" s="110" t="s">
        <v>355</v>
      </c>
      <c r="AZ53" s="111"/>
      <c r="BA53" s="26">
        <v>70</v>
      </c>
      <c r="BB53" s="26">
        <v>59.5</v>
      </c>
      <c r="BC53" s="26">
        <v>59.5</v>
      </c>
      <c r="BD53" s="26">
        <v>0</v>
      </c>
      <c r="BE53" s="26" t="s">
        <v>149</v>
      </c>
      <c r="BF53" s="26" t="s">
        <v>150</v>
      </c>
      <c r="BG53" s="26"/>
      <c r="BH53" s="26">
        <v>2000</v>
      </c>
      <c r="BI53" s="26" t="s">
        <v>150</v>
      </c>
      <c r="BJ53" s="26" t="s">
        <v>297</v>
      </c>
      <c r="BK53" s="26" t="s">
        <v>150</v>
      </c>
      <c r="BL53" s="26" t="s">
        <v>150</v>
      </c>
      <c r="BM53" s="26"/>
      <c r="BN53" s="26"/>
      <c r="BO53" s="26"/>
      <c r="BP53" s="26"/>
      <c r="BQ53" s="26" t="s">
        <v>181</v>
      </c>
      <c r="BR53" s="26">
        <v>1995.841</v>
      </c>
      <c r="BS53" s="26">
        <v>1996.841</v>
      </c>
      <c r="BT53" s="26">
        <f t="shared" si="69"/>
        <v>0.170000000000073</v>
      </c>
      <c r="BU53" s="26"/>
      <c r="BV53" s="26"/>
      <c r="BW53" s="26">
        <f t="shared" si="70"/>
        <v>0.170000000000073</v>
      </c>
      <c r="BX53" s="26">
        <v>0</v>
      </c>
      <c r="BY53" s="26">
        <v>0</v>
      </c>
      <c r="BZ53" s="26"/>
      <c r="CA53" s="117"/>
      <c r="CB53" s="26" t="s">
        <v>166</v>
      </c>
      <c r="CC53" s="26">
        <v>0</v>
      </c>
      <c r="CD53" s="26">
        <v>0</v>
      </c>
      <c r="CE53" s="26">
        <v>0.170000000000073</v>
      </c>
      <c r="CF53" s="92">
        <f t="shared" si="71"/>
        <v>0</v>
      </c>
      <c r="CG53" s="84">
        <f t="shared" si="72"/>
        <v>-2.4980018054066e-16</v>
      </c>
      <c r="CH53" s="124">
        <v>2</v>
      </c>
      <c r="CI53" s="84">
        <v>2</v>
      </c>
      <c r="CJ53" s="84"/>
      <c r="CK53" s="84">
        <v>61</v>
      </c>
      <c r="CL53" s="84"/>
      <c r="CM53" s="84"/>
      <c r="CN53" s="84"/>
      <c r="CO53" s="84"/>
      <c r="CP53" s="84"/>
      <c r="CQ53" s="84"/>
      <c r="CR53" s="84"/>
      <c r="CT53" s="84"/>
      <c r="CU53" s="84"/>
      <c r="CV53" s="84"/>
      <c r="CW53" s="84" t="str">
        <f t="shared" si="73"/>
        <v>G1061969.831970</v>
      </c>
      <c r="CX53" s="84" t="s">
        <v>182</v>
      </c>
      <c r="CZ53" s="26"/>
      <c r="DA53" s="92">
        <v>0.170000000000073</v>
      </c>
      <c r="DB53" s="92"/>
      <c r="DC53" s="92"/>
      <c r="DD53" s="92"/>
      <c r="DE53" s="26"/>
      <c r="DF53" s="26" t="s">
        <v>356</v>
      </c>
      <c r="DG53" s="26"/>
      <c r="DH53" s="26" t="s">
        <v>357</v>
      </c>
      <c r="DI53" s="26"/>
      <c r="DJ53" s="26">
        <v>1960</v>
      </c>
      <c r="DK53" s="26">
        <v>2000</v>
      </c>
      <c r="DL53" s="26" t="s">
        <v>139</v>
      </c>
      <c r="DM53" s="26">
        <v>8.5</v>
      </c>
      <c r="DN53" s="26">
        <v>8.5</v>
      </c>
      <c r="DO53" s="26">
        <v>10</v>
      </c>
      <c r="DP53" s="26" t="b">
        <v>1</v>
      </c>
      <c r="DQ53" s="26">
        <v>1</v>
      </c>
      <c r="DR53" s="26" t="s">
        <v>149</v>
      </c>
      <c r="DS53" s="26" t="s">
        <v>167</v>
      </c>
      <c r="DT53" s="26" t="s">
        <v>150</v>
      </c>
      <c r="DU53" s="26" t="s">
        <v>150</v>
      </c>
      <c r="DV53" s="26" t="s">
        <v>150</v>
      </c>
      <c r="DW53" s="26"/>
      <c r="DX53" s="26"/>
      <c r="DY53" s="26"/>
      <c r="DZ53" s="26">
        <f t="shared" si="61"/>
        <v>0.170000000000073</v>
      </c>
      <c r="EA53" s="26">
        <v>0.170000000000073</v>
      </c>
      <c r="EB53" s="26">
        <v>0</v>
      </c>
      <c r="EC53" s="26">
        <v>0</v>
      </c>
      <c r="ED53" s="26">
        <v>0</v>
      </c>
      <c r="EE53" s="26">
        <v>0.170000000000073</v>
      </c>
      <c r="EF53" s="26">
        <v>0</v>
      </c>
      <c r="EG53" s="26">
        <v>0</v>
      </c>
      <c r="EH53" s="26">
        <v>0</v>
      </c>
      <c r="EI53" s="146">
        <f t="shared" si="74"/>
        <v>-2.4980018054066e-16</v>
      </c>
      <c r="EJ53" s="84">
        <f t="shared" si="75"/>
        <v>0.170000000000073</v>
      </c>
      <c r="EK53" s="84">
        <f t="shared" si="76"/>
        <v>-2.4980018054066e-16</v>
      </c>
      <c r="EL53" s="84">
        <f t="shared" si="62"/>
        <v>0</v>
      </c>
      <c r="EN53" s="84">
        <f t="shared" si="77"/>
        <v>0</v>
      </c>
    </row>
    <row r="54" ht="30" customHeight="1" spans="1:144">
      <c r="A54" s="87" t="str">
        <f t="shared" si="59"/>
        <v>G10619841985</v>
      </c>
      <c r="B54" s="87">
        <f>VLOOKUP(A54,[1]大中修明细表!$A$10:$N$544,14,0)</f>
        <v>1</v>
      </c>
      <c r="C54" s="87" t="str">
        <f t="shared" si="60"/>
        <v>G1062011.2852012.285</v>
      </c>
      <c r="D54" s="87">
        <f>VLOOKUP(C54,[1]大中修明细表!$B$10:$N$544,13,0)</f>
        <v>1</v>
      </c>
      <c r="E54" s="87"/>
      <c r="F54" s="96">
        <v>42</v>
      </c>
      <c r="G54" s="26" t="s">
        <v>13</v>
      </c>
      <c r="H54" s="26" t="s">
        <v>292</v>
      </c>
      <c r="I54" s="26">
        <v>430225</v>
      </c>
      <c r="J54" s="26" t="s">
        <v>181</v>
      </c>
      <c r="K54" s="26">
        <v>1984</v>
      </c>
      <c r="L54" s="26">
        <v>1985</v>
      </c>
      <c r="M54" s="26" t="s">
        <v>181</v>
      </c>
      <c r="N54" s="26">
        <v>2011.285</v>
      </c>
      <c r="O54" s="26">
        <v>2012.285</v>
      </c>
      <c r="P54" s="26">
        <f t="shared" si="63"/>
        <v>1</v>
      </c>
      <c r="Q54" s="26">
        <f t="shared" si="64"/>
        <v>1</v>
      </c>
      <c r="R54" s="26" t="s">
        <v>139</v>
      </c>
      <c r="S54" s="26">
        <v>7</v>
      </c>
      <c r="T54" s="26">
        <v>7</v>
      </c>
      <c r="U54" s="26">
        <v>10</v>
      </c>
      <c r="V54" s="26" t="s">
        <v>182</v>
      </c>
      <c r="W54" s="26" t="s">
        <v>160</v>
      </c>
      <c r="X54" s="26" t="s">
        <v>345</v>
      </c>
      <c r="Y54" s="26">
        <f t="shared" si="65"/>
        <v>7</v>
      </c>
      <c r="Z54" s="99"/>
      <c r="AA54" s="26" t="s">
        <v>245</v>
      </c>
      <c r="AB54" s="26"/>
      <c r="AC54" s="26"/>
      <c r="AD54" s="26" t="s">
        <v>145</v>
      </c>
      <c r="AE54" s="26">
        <v>4</v>
      </c>
      <c r="AF54" s="99"/>
      <c r="AG54" s="92">
        <v>70</v>
      </c>
      <c r="AH54" s="92">
        <f t="shared" si="66"/>
        <v>49</v>
      </c>
      <c r="AI54" s="92">
        <f t="shared" si="67"/>
        <v>49</v>
      </c>
      <c r="AJ54" s="26">
        <f t="shared" si="68"/>
        <v>49</v>
      </c>
      <c r="AK54" s="92"/>
      <c r="AL54" s="26" t="str">
        <f>IF(AND(AK54&lt;&gt;"",AM54&lt;&gt;""),"确认折扣年度",IF($V54="大修",IF(AND($V54="大修",AK54="",AM54=""),1,IF(AK54&lt;&gt;"",LOOKUP(AK54,{1900,2016,2017,2018,2019,2020,2021,2022,2023,2024,2025},{1,0.9,0.8,0.7,0.6,0.5,0.4,0.3,0.2,0.1,0}),IF(AM54&lt;&gt;"",LOOKUP(AM54,{1900,2021,2022,2023,2024,2025},{1,0.8,0.6,0.4,0.2,0})))),""))</f>
        <v/>
      </c>
      <c r="AM54" s="92">
        <v>2012</v>
      </c>
      <c r="AN54" s="26">
        <f>IF(AND(AK54&lt;&gt;"",AM54&lt;&gt;""),"确认折扣年度",IF($V54="中修",IF(AND($V54="中修",AK54="",AM54=""),1,IF(AK54&lt;&gt;"",LOOKUP(AK54,{1900,2021,2022,2023,2024,2025},{1,0.8,0.6,0.4,0.2,0}),IF(AM54&lt;&gt;"",LOOKUP(AM54,{1900,2021,2022,2023,2024,2025},{1,0.8,0.6,0.4,0.2,0})))),""))</f>
        <v>1</v>
      </c>
      <c r="AO54" s="26" t="s">
        <v>146</v>
      </c>
      <c r="AP54" s="26" t="s">
        <v>146</v>
      </c>
      <c r="AQ54" s="26" t="s">
        <v>147</v>
      </c>
      <c r="AR54" s="26" t="s">
        <v>348</v>
      </c>
      <c r="AS54" s="26"/>
      <c r="AT54" s="26"/>
      <c r="AU54" s="26" t="s">
        <v>146</v>
      </c>
      <c r="AV54" s="26" t="s">
        <v>147</v>
      </c>
      <c r="AW54" s="26"/>
      <c r="AX54" s="110" t="s">
        <v>358</v>
      </c>
      <c r="AY54" s="110" t="s">
        <v>359</v>
      </c>
      <c r="AZ54" s="111"/>
      <c r="BA54" s="26">
        <v>70</v>
      </c>
      <c r="BB54" s="26">
        <v>49</v>
      </c>
      <c r="BC54" s="26">
        <v>49</v>
      </c>
      <c r="BD54" s="26">
        <v>0</v>
      </c>
      <c r="BE54" s="26" t="s">
        <v>149</v>
      </c>
      <c r="BF54" s="26" t="s">
        <v>150</v>
      </c>
      <c r="BG54" s="26"/>
      <c r="BH54" s="26">
        <v>2000</v>
      </c>
      <c r="BI54" s="26" t="s">
        <v>150</v>
      </c>
      <c r="BJ54" s="26" t="s">
        <v>307</v>
      </c>
      <c r="BK54" s="26" t="s">
        <v>150</v>
      </c>
      <c r="BL54" s="26" t="s">
        <v>150</v>
      </c>
      <c r="BM54" s="26"/>
      <c r="BN54" s="26"/>
      <c r="BO54" s="26"/>
      <c r="BP54" s="26"/>
      <c r="BQ54" s="26" t="s">
        <v>181</v>
      </c>
      <c r="BR54" s="26">
        <v>2010.841</v>
      </c>
      <c r="BS54" s="26">
        <v>2011.841</v>
      </c>
      <c r="BT54" s="26">
        <f t="shared" si="69"/>
        <v>1</v>
      </c>
      <c r="BU54" s="26"/>
      <c r="BV54" s="26"/>
      <c r="BW54" s="26">
        <f t="shared" si="70"/>
        <v>1</v>
      </c>
      <c r="BX54" s="26">
        <v>0</v>
      </c>
      <c r="BY54" s="26">
        <v>0</v>
      </c>
      <c r="BZ54" s="26"/>
      <c r="CA54" s="117"/>
      <c r="CB54" s="26" t="s">
        <v>166</v>
      </c>
      <c r="CC54" s="26">
        <v>0</v>
      </c>
      <c r="CD54" s="26">
        <v>0</v>
      </c>
      <c r="CE54" s="26">
        <v>1</v>
      </c>
      <c r="CF54" s="92">
        <f t="shared" si="71"/>
        <v>0</v>
      </c>
      <c r="CG54" s="84">
        <f t="shared" si="72"/>
        <v>0</v>
      </c>
      <c r="CH54" s="124">
        <v>2</v>
      </c>
      <c r="CI54" s="84">
        <v>2</v>
      </c>
      <c r="CJ54" s="84"/>
      <c r="CK54" s="84">
        <v>64</v>
      </c>
      <c r="CL54" s="84"/>
      <c r="CM54" s="84"/>
      <c r="CN54" s="84"/>
      <c r="CO54" s="84"/>
      <c r="CP54" s="84"/>
      <c r="CQ54" s="84"/>
      <c r="CR54" s="84"/>
      <c r="CT54" s="84"/>
      <c r="CU54" s="84"/>
      <c r="CV54" s="84"/>
      <c r="CW54" s="84" t="str">
        <f t="shared" si="73"/>
        <v>G10619841985</v>
      </c>
      <c r="CX54" s="84" t="s">
        <v>182</v>
      </c>
      <c r="CZ54" s="26"/>
      <c r="DA54" s="92">
        <v>1</v>
      </c>
      <c r="DB54" s="92"/>
      <c r="DC54" s="92"/>
      <c r="DD54" s="92"/>
      <c r="DE54" s="26"/>
      <c r="DF54" s="26"/>
      <c r="DG54" s="26"/>
      <c r="DH54" s="26"/>
      <c r="DI54" s="26"/>
      <c r="DJ54" s="26">
        <v>1960</v>
      </c>
      <c r="DK54" s="26">
        <v>2000</v>
      </c>
      <c r="DL54" s="26" t="s">
        <v>139</v>
      </c>
      <c r="DM54" s="26">
        <v>7</v>
      </c>
      <c r="DN54" s="26">
        <v>7</v>
      </c>
      <c r="DO54" s="26">
        <v>10</v>
      </c>
      <c r="DP54" s="26" t="b">
        <v>1</v>
      </c>
      <c r="DQ54" s="26">
        <v>1</v>
      </c>
      <c r="DR54" s="26" t="s">
        <v>149</v>
      </c>
      <c r="DS54" s="26" t="s">
        <v>167</v>
      </c>
      <c r="DT54" s="26" t="s">
        <v>150</v>
      </c>
      <c r="DU54" s="26" t="s">
        <v>150</v>
      </c>
      <c r="DV54" s="26" t="s">
        <v>150</v>
      </c>
      <c r="DW54" s="26"/>
      <c r="DX54" s="26"/>
      <c r="DY54" s="26"/>
      <c r="DZ54" s="26">
        <f t="shared" si="61"/>
        <v>1</v>
      </c>
      <c r="EA54" s="26">
        <v>1</v>
      </c>
      <c r="EB54" s="26">
        <v>0</v>
      </c>
      <c r="EC54" s="26">
        <v>0</v>
      </c>
      <c r="ED54" s="26">
        <v>0</v>
      </c>
      <c r="EE54" s="26">
        <v>1</v>
      </c>
      <c r="EF54" s="26">
        <v>0</v>
      </c>
      <c r="EG54" s="26">
        <v>0</v>
      </c>
      <c r="EH54" s="26">
        <v>0</v>
      </c>
      <c r="EI54" s="146">
        <f t="shared" si="74"/>
        <v>0</v>
      </c>
      <c r="EJ54" s="84">
        <f t="shared" si="75"/>
        <v>1</v>
      </c>
      <c r="EK54" s="84">
        <f t="shared" si="76"/>
        <v>0</v>
      </c>
      <c r="EL54" s="84">
        <f t="shared" si="62"/>
        <v>0</v>
      </c>
      <c r="EN54" s="84">
        <f t="shared" si="77"/>
        <v>0</v>
      </c>
    </row>
    <row r="55" ht="30" customHeight="1" spans="1:144">
      <c r="A55" s="87" t="str">
        <f t="shared" si="59"/>
        <v>S204388389.095</v>
      </c>
      <c r="B55" s="87">
        <f>VLOOKUP(A55,[1]大中修明细表!$A$10:$N$544,14,0)</f>
        <v>1.09500000000003</v>
      </c>
      <c r="C55" s="87" t="str">
        <f t="shared" si="60"/>
        <v>X0679.67310.768</v>
      </c>
      <c r="D55" s="87">
        <f>VLOOKUP(C55,[1]大中修明细表!$B$10:$N$544,13,0)</f>
        <v>1.09500000000003</v>
      </c>
      <c r="E55" s="87"/>
      <c r="F55" s="96">
        <v>43</v>
      </c>
      <c r="G55" s="26" t="s">
        <v>13</v>
      </c>
      <c r="H55" s="26" t="s">
        <v>292</v>
      </c>
      <c r="I55" s="26">
        <v>430225</v>
      </c>
      <c r="J55" s="26" t="s">
        <v>219</v>
      </c>
      <c r="K55" s="26">
        <v>388</v>
      </c>
      <c r="L55" s="26">
        <v>389.095</v>
      </c>
      <c r="M55" s="26" t="s">
        <v>360</v>
      </c>
      <c r="N55" s="26">
        <v>9.673</v>
      </c>
      <c r="O55" s="26">
        <v>10.768</v>
      </c>
      <c r="P55" s="26">
        <f t="shared" si="63"/>
        <v>1.09500000000003</v>
      </c>
      <c r="Q55" s="26">
        <f t="shared" si="64"/>
        <v>1.09500000000003</v>
      </c>
      <c r="R55" s="26" t="s">
        <v>139</v>
      </c>
      <c r="S55" s="26">
        <v>8</v>
      </c>
      <c r="T55" s="26">
        <v>8.5</v>
      </c>
      <c r="U55" s="26">
        <v>10</v>
      </c>
      <c r="V55" s="26" t="s">
        <v>182</v>
      </c>
      <c r="W55" s="26" t="s">
        <v>160</v>
      </c>
      <c r="X55" s="26" t="s">
        <v>345</v>
      </c>
      <c r="Y55" s="26">
        <f t="shared" si="65"/>
        <v>8</v>
      </c>
      <c r="Z55" s="99"/>
      <c r="AA55" s="26" t="s">
        <v>245</v>
      </c>
      <c r="AB55" s="26"/>
      <c r="AC55" s="26"/>
      <c r="AD55" s="26" t="s">
        <v>145</v>
      </c>
      <c r="AE55" s="26">
        <v>4</v>
      </c>
      <c r="AF55" s="99"/>
      <c r="AG55" s="92">
        <v>70</v>
      </c>
      <c r="AH55" s="92">
        <f t="shared" si="66"/>
        <v>61</v>
      </c>
      <c r="AI55" s="92">
        <f t="shared" si="67"/>
        <v>61</v>
      </c>
      <c r="AJ55" s="26">
        <f t="shared" si="68"/>
        <v>61</v>
      </c>
      <c r="AK55" s="92"/>
      <c r="AL55" s="26" t="str">
        <f>IF(AND(AK55&lt;&gt;"",AM55&lt;&gt;""),"确认折扣年度",IF($V55="大修",IF(AND($V55="大修",AK55="",AM55=""),1,IF(AK55&lt;&gt;"",LOOKUP(AK55,{1900,2016,2017,2018,2019,2020,2021,2022,2023,2024,2025},{1,0.9,0.8,0.7,0.6,0.5,0.4,0.3,0.2,0.1,0}),IF(AM55&lt;&gt;"",LOOKUP(AM55,{1900,2021,2022,2023,2024,2025},{1,0.8,0.6,0.4,0.2,0})))),""))</f>
        <v/>
      </c>
      <c r="AM55" s="92">
        <v>2014</v>
      </c>
      <c r="AN55" s="26">
        <f>IF(AND(AK55&lt;&gt;"",AM55&lt;&gt;""),"确认折扣年度",IF($V55="中修",IF(AND($V55="中修",AK55="",AM55=""),1,IF(AK55&lt;&gt;"",LOOKUP(AK55,{1900,2021,2022,2023,2024,2025},{1,0.8,0.6,0.4,0.2,0}),IF(AM55&lt;&gt;"",LOOKUP(AM55,{1900,2021,2022,2023,2024,2025},{1,0.8,0.6,0.4,0.2,0})))),""))</f>
        <v>1</v>
      </c>
      <c r="AO55" s="26" t="s">
        <v>146</v>
      </c>
      <c r="AP55" s="26" t="s">
        <v>146</v>
      </c>
      <c r="AQ55" s="26" t="s">
        <v>147</v>
      </c>
      <c r="AR55" s="26" t="s">
        <v>361</v>
      </c>
      <c r="AS55" s="26"/>
      <c r="AT55" s="26"/>
      <c r="AU55" s="26" t="s">
        <v>146</v>
      </c>
      <c r="AV55" s="26" t="s">
        <v>147</v>
      </c>
      <c r="AW55" s="26"/>
      <c r="AX55" s="110" t="s">
        <v>362</v>
      </c>
      <c r="AY55" s="110"/>
      <c r="AZ55" s="109"/>
      <c r="BA55" s="26">
        <v>70</v>
      </c>
      <c r="BB55" s="26">
        <v>61.32</v>
      </c>
      <c r="BC55" s="26">
        <v>61.32</v>
      </c>
      <c r="BD55" s="26">
        <v>0</v>
      </c>
      <c r="BE55" s="26" t="s">
        <v>149</v>
      </c>
      <c r="BF55" s="26" t="s">
        <v>150</v>
      </c>
      <c r="BG55" s="26" t="s">
        <v>363</v>
      </c>
      <c r="BH55" s="26">
        <v>2014</v>
      </c>
      <c r="BI55" s="26" t="s">
        <v>150</v>
      </c>
      <c r="BJ55" s="26" t="s">
        <v>150</v>
      </c>
      <c r="BK55" s="26" t="s">
        <v>150</v>
      </c>
      <c r="BL55" s="26" t="s">
        <v>150</v>
      </c>
      <c r="BM55" s="26"/>
      <c r="BN55" s="26"/>
      <c r="BO55" s="26"/>
      <c r="BP55" s="26"/>
      <c r="BQ55" s="26" t="s">
        <v>360</v>
      </c>
      <c r="BR55" s="26">
        <v>9.673</v>
      </c>
      <c r="BS55" s="26">
        <v>10.768</v>
      </c>
      <c r="BT55" s="26">
        <f t="shared" si="69"/>
        <v>1.095</v>
      </c>
      <c r="BU55" s="26"/>
      <c r="BV55" s="26"/>
      <c r="BW55" s="26">
        <f t="shared" si="70"/>
        <v>1.095</v>
      </c>
      <c r="BX55" s="26">
        <v>0</v>
      </c>
      <c r="BY55" s="26">
        <v>0</v>
      </c>
      <c r="BZ55" s="26"/>
      <c r="CA55" s="117"/>
      <c r="CB55" s="26" t="s">
        <v>166</v>
      </c>
      <c r="CC55" s="26">
        <v>0</v>
      </c>
      <c r="CD55" s="26">
        <v>1.095</v>
      </c>
      <c r="CE55" s="26">
        <v>0</v>
      </c>
      <c r="CF55" s="92">
        <f t="shared" si="71"/>
        <v>1.095</v>
      </c>
      <c r="CG55" s="84">
        <f t="shared" si="72"/>
        <v>2.73114864057789e-14</v>
      </c>
      <c r="CH55" s="124">
        <v>2</v>
      </c>
      <c r="CI55" s="84">
        <v>2</v>
      </c>
      <c r="CJ55" s="84"/>
      <c r="CK55" s="84">
        <v>65</v>
      </c>
      <c r="CL55" s="84"/>
      <c r="CM55" s="84"/>
      <c r="CN55" s="84"/>
      <c r="CO55" s="84"/>
      <c r="CP55" s="84"/>
      <c r="CQ55" s="84"/>
      <c r="CR55" s="84"/>
      <c r="CT55" s="84"/>
      <c r="CU55" s="84"/>
      <c r="CV55" s="84"/>
      <c r="CW55" s="84" t="str">
        <f t="shared" si="73"/>
        <v>S204388389.095</v>
      </c>
      <c r="CX55" s="84" t="s">
        <v>182</v>
      </c>
      <c r="CZ55" s="26" t="s">
        <v>257</v>
      </c>
      <c r="DA55" s="92">
        <v>1.09500000000003</v>
      </c>
      <c r="DB55" s="92"/>
      <c r="DC55" s="92"/>
      <c r="DD55" s="92"/>
      <c r="DE55" s="26"/>
      <c r="DF55" s="26"/>
      <c r="DG55" s="26"/>
      <c r="DH55" s="26"/>
      <c r="DI55" s="26"/>
      <c r="DJ55" s="26">
        <v>1960</v>
      </c>
      <c r="DK55" s="26">
        <v>2014</v>
      </c>
      <c r="DL55" s="26" t="s">
        <v>139</v>
      </c>
      <c r="DM55" s="26">
        <v>8.5</v>
      </c>
      <c r="DN55" s="26">
        <v>8</v>
      </c>
      <c r="DO55" s="26">
        <v>10</v>
      </c>
      <c r="DP55" s="26" t="b">
        <v>0</v>
      </c>
      <c r="DQ55" s="26">
        <v>1</v>
      </c>
      <c r="DR55" s="26" t="s">
        <v>149</v>
      </c>
      <c r="DS55" s="26" t="s">
        <v>167</v>
      </c>
      <c r="DT55" s="26" t="s">
        <v>150</v>
      </c>
      <c r="DU55" s="26" t="s">
        <v>150</v>
      </c>
      <c r="DV55" s="26" t="s">
        <v>150</v>
      </c>
      <c r="DW55" s="26"/>
      <c r="DX55" s="26"/>
      <c r="DY55" s="26"/>
      <c r="DZ55" s="26">
        <f t="shared" si="61"/>
        <v>1.095</v>
      </c>
      <c r="EA55" s="26">
        <v>1.09500000000003</v>
      </c>
      <c r="EB55" s="26">
        <v>-2.99760216648792e-14</v>
      </c>
      <c r="EC55" s="26">
        <v>0</v>
      </c>
      <c r="ED55" s="26">
        <v>0</v>
      </c>
      <c r="EE55" s="26">
        <v>1.095</v>
      </c>
      <c r="EF55" s="26">
        <v>0</v>
      </c>
      <c r="EG55" s="26">
        <v>0</v>
      </c>
      <c r="EH55" s="26">
        <v>0</v>
      </c>
      <c r="EI55" s="146">
        <f t="shared" si="74"/>
        <v>2.73114864057789e-14</v>
      </c>
      <c r="EJ55" s="84">
        <f t="shared" si="75"/>
        <v>1.09500000000003</v>
      </c>
      <c r="EK55" s="84">
        <f t="shared" si="76"/>
        <v>2.73114864057789e-14</v>
      </c>
      <c r="EL55" s="84">
        <f t="shared" si="62"/>
        <v>0</v>
      </c>
      <c r="EN55" s="84">
        <f t="shared" si="77"/>
        <v>0</v>
      </c>
    </row>
    <row r="56" ht="30" customHeight="1" spans="1:144">
      <c r="A56" s="87" t="str">
        <f t="shared" si="59"/>
        <v>S20790.34591.209</v>
      </c>
      <c r="B56" s="87">
        <f>VLOOKUP(A56,[1]大中修明细表!$A$10:$N$544,14,0)</f>
        <v>0.864000000000004</v>
      </c>
      <c r="C56" s="87" t="str">
        <f t="shared" si="60"/>
        <v>S20790.34591.209</v>
      </c>
      <c r="D56" s="87">
        <f>VLOOKUP(C56,[1]大中修明细表!$B$10:$N$544,13,0)</f>
        <v>0.864000000000004</v>
      </c>
      <c r="E56" s="87"/>
      <c r="F56" s="96">
        <v>44</v>
      </c>
      <c r="G56" s="26" t="s">
        <v>13</v>
      </c>
      <c r="H56" s="26" t="s">
        <v>364</v>
      </c>
      <c r="I56" s="26">
        <v>430212</v>
      </c>
      <c r="J56" s="26" t="s">
        <v>365</v>
      </c>
      <c r="K56" s="26">
        <v>90.345</v>
      </c>
      <c r="L56" s="26">
        <v>91.209</v>
      </c>
      <c r="M56" s="26" t="s">
        <v>365</v>
      </c>
      <c r="N56" s="26">
        <v>90.345</v>
      </c>
      <c r="O56" s="26">
        <v>91.209</v>
      </c>
      <c r="P56" s="26">
        <f t="shared" ref="P56:P65" si="78">L56-K56</f>
        <v>0.864000000000004</v>
      </c>
      <c r="Q56" s="26">
        <f t="shared" ref="Q56:Q65" si="79">L56-K56</f>
        <v>0.864000000000004</v>
      </c>
      <c r="R56" s="26" t="s">
        <v>139</v>
      </c>
      <c r="S56" s="26">
        <v>10.5</v>
      </c>
      <c r="T56" s="26">
        <v>10.5</v>
      </c>
      <c r="U56" s="26">
        <v>11.5</v>
      </c>
      <c r="V56" s="26" t="s">
        <v>182</v>
      </c>
      <c r="W56" s="26" t="s">
        <v>160</v>
      </c>
      <c r="X56" s="26" t="s">
        <v>183</v>
      </c>
      <c r="Y56" s="26">
        <f t="shared" ref="Y56:Y65" si="80">IF(V56="中修",MIN(24,MIN(S56,U56)),IF(V56="大修",MIN(24,MIN(S56,U56)),""))</f>
        <v>10.5</v>
      </c>
      <c r="Z56" s="26"/>
      <c r="AA56" s="26" t="s">
        <v>184</v>
      </c>
      <c r="AB56" s="26"/>
      <c r="AC56" s="26"/>
      <c r="AD56" s="26" t="s">
        <v>145</v>
      </c>
      <c r="AE56" s="26">
        <v>4</v>
      </c>
      <c r="AF56" s="99"/>
      <c r="AG56" s="92">
        <v>70</v>
      </c>
      <c r="AH56" s="92">
        <f t="shared" ref="AH56:AH65" si="81">ROUND(P56*1000*Y56*AG56/10000,0)</f>
        <v>64</v>
      </c>
      <c r="AI56" s="92">
        <f t="shared" ref="AI56:AI65" si="82">ROUND(Q56*1000*Y56*AG56/10000,0)</f>
        <v>64</v>
      </c>
      <c r="AJ56" s="26">
        <f t="shared" ref="AJ56:AJ65" si="83">IF(AL56&lt;&gt;"",ROUND(AI56*AL56,0),IF(AN56&lt;&gt;"",ROUND(AI56*AN56,0),"缺折扣系数"))</f>
        <v>64</v>
      </c>
      <c r="AK56" s="92">
        <v>2011</v>
      </c>
      <c r="AL56" s="26" t="str">
        <f>IF(AND(AK56&lt;&gt;"",AM56&lt;&gt;""),"确认折扣年度",IF($V56="大修",IF(AND($V56="大修",AK56="",AM56=""),1,IF(AK56&lt;&gt;"",LOOKUP(AK56,{1900,2016,2017,2018,2019,2020,2021,2022,2023,2024,2025},{1,0.9,0.8,0.7,0.6,0.5,0.4,0.3,0.2,0.1,0}),IF(AM56&lt;&gt;"",LOOKUP(AM56,{1900,2021,2022,2023,2024,2025},{1,0.8,0.6,0.4,0.2,0})))),""))</f>
        <v/>
      </c>
      <c r="AM56" s="92"/>
      <c r="AN56" s="26">
        <f>IF(AND(AK56&lt;&gt;"",AM56&lt;&gt;""),"确认折扣年度",IF($V56="中修",IF(AND($V56="中修",AK56="",AM56=""),1,IF(AK56&lt;&gt;"",LOOKUP(AK56,{1900,2021,2022,2023,2024,2025},{1,0.8,0.6,0.4,0.2,0}),IF(AM56&lt;&gt;"",LOOKUP(AM56,{1900,2021,2022,2023,2024,2025},{1,0.8,0.6,0.4,0.2,0})))),""))</f>
        <v>1</v>
      </c>
      <c r="AO56" s="26" t="s">
        <v>146</v>
      </c>
      <c r="AP56" s="26" t="s">
        <v>146</v>
      </c>
      <c r="AQ56" s="26" t="s">
        <v>147</v>
      </c>
      <c r="AR56" s="26"/>
      <c r="AS56" s="26" t="s">
        <v>366</v>
      </c>
      <c r="AT56" s="26"/>
      <c r="AU56" s="26" t="s">
        <v>146</v>
      </c>
      <c r="AV56" s="26" t="s">
        <v>147</v>
      </c>
      <c r="AW56" s="26"/>
      <c r="AX56" s="110"/>
      <c r="AY56" s="110"/>
      <c r="AZ56" s="111"/>
      <c r="BA56" s="26">
        <v>85</v>
      </c>
      <c r="BB56" s="26">
        <v>77.11</v>
      </c>
      <c r="BC56" s="26">
        <v>77.11</v>
      </c>
      <c r="BD56" s="26">
        <v>0</v>
      </c>
      <c r="BE56" s="26" t="s">
        <v>149</v>
      </c>
      <c r="BF56" s="26" t="s">
        <v>150</v>
      </c>
      <c r="BG56" s="26"/>
      <c r="BH56" s="26">
        <v>2011</v>
      </c>
      <c r="BI56" s="26" t="s">
        <v>150</v>
      </c>
      <c r="BJ56" s="26" t="s">
        <v>367</v>
      </c>
      <c r="BK56" s="26" t="s">
        <v>150</v>
      </c>
      <c r="BL56" s="26" t="s">
        <v>150</v>
      </c>
      <c r="BM56" s="26"/>
      <c r="BN56" s="26"/>
      <c r="BO56" s="26"/>
      <c r="BP56" s="26"/>
      <c r="BQ56" s="26" t="s">
        <v>368</v>
      </c>
      <c r="BR56" s="26">
        <v>67.983</v>
      </c>
      <c r="BS56" s="26">
        <v>68.847</v>
      </c>
      <c r="BT56" s="26">
        <f t="shared" ref="BT56:BT65" si="84">SUM(BU56:BZ56)</f>
        <v>0.864</v>
      </c>
      <c r="BU56" s="26"/>
      <c r="BV56" s="26"/>
      <c r="BW56" s="26">
        <f t="shared" ref="BW56:BW64" si="85">CE56+CF56</f>
        <v>0.864</v>
      </c>
      <c r="BX56" s="26">
        <v>0</v>
      </c>
      <c r="BY56" s="26">
        <v>0</v>
      </c>
      <c r="BZ56" s="26"/>
      <c r="CA56" s="117" t="s">
        <v>369</v>
      </c>
      <c r="CB56" s="26" t="s">
        <v>166</v>
      </c>
      <c r="CC56" s="26">
        <v>0</v>
      </c>
      <c r="CD56" s="26">
        <v>0</v>
      </c>
      <c r="CE56" s="26">
        <v>0.864</v>
      </c>
      <c r="CF56" s="92">
        <f t="shared" ref="CF56:CF65" si="86">CC56+CD56</f>
        <v>0</v>
      </c>
      <c r="CG56" s="84">
        <f t="shared" ref="CG56:CG65" si="87">Q56-BU56-BV56-BW56-BX56-BY56-BZ56</f>
        <v>4.32986979603811e-15</v>
      </c>
      <c r="CH56" s="124">
        <v>2</v>
      </c>
      <c r="CI56" s="84">
        <v>2</v>
      </c>
      <c r="CJ56" s="84"/>
      <c r="CK56" s="84">
        <v>33</v>
      </c>
      <c r="CL56" s="84"/>
      <c r="CM56" s="84"/>
      <c r="CN56" s="84"/>
      <c r="CO56" s="84"/>
      <c r="CP56" s="84"/>
      <c r="CQ56" s="84"/>
      <c r="CR56" s="84"/>
      <c r="CT56" s="84"/>
      <c r="CU56" s="84"/>
      <c r="CV56" s="84"/>
      <c r="CW56" s="84" t="str">
        <f t="shared" ref="CW56:CW65" si="88">J56&amp;K56&amp;L56</f>
        <v>S20790.34591.209</v>
      </c>
      <c r="CX56" s="84" t="s">
        <v>182</v>
      </c>
      <c r="CZ56" s="26" t="s">
        <v>370</v>
      </c>
      <c r="DA56" s="92">
        <v>0.864000000000004</v>
      </c>
      <c r="DB56" s="92"/>
      <c r="DC56" s="92"/>
      <c r="DD56" s="92"/>
      <c r="DE56" s="26"/>
      <c r="DF56" s="26"/>
      <c r="DG56" s="26"/>
      <c r="DH56" s="26"/>
      <c r="DI56" s="26"/>
      <c r="DJ56" s="26">
        <v>2003</v>
      </c>
      <c r="DK56" s="26">
        <v>2011</v>
      </c>
      <c r="DL56" s="26" t="s">
        <v>139</v>
      </c>
      <c r="DM56" s="26">
        <v>10.5</v>
      </c>
      <c r="DN56" s="26">
        <v>10.5</v>
      </c>
      <c r="DO56" s="26">
        <v>11.5</v>
      </c>
      <c r="DP56" s="26" t="b">
        <v>1</v>
      </c>
      <c r="DQ56" s="26">
        <v>1</v>
      </c>
      <c r="DR56" s="26" t="s">
        <v>149</v>
      </c>
      <c r="DS56" s="26" t="s">
        <v>167</v>
      </c>
      <c r="DT56" s="26" t="s">
        <v>150</v>
      </c>
      <c r="DU56" s="26" t="s">
        <v>150</v>
      </c>
      <c r="DV56" s="26" t="s">
        <v>150</v>
      </c>
      <c r="DW56" s="26"/>
      <c r="DX56" s="26"/>
      <c r="DY56" s="26"/>
      <c r="DZ56" s="26">
        <f t="shared" si="61"/>
        <v>0.864000000000004</v>
      </c>
      <c r="EA56" s="26">
        <v>0.864000000000004</v>
      </c>
      <c r="EB56" s="26">
        <v>0</v>
      </c>
      <c r="EC56" s="26">
        <v>0</v>
      </c>
      <c r="ED56" s="26">
        <v>0</v>
      </c>
      <c r="EE56" s="26">
        <v>0.864000000000004</v>
      </c>
      <c r="EF56" s="26">
        <v>0</v>
      </c>
      <c r="EG56" s="26">
        <v>0</v>
      </c>
      <c r="EH56" s="26">
        <v>0</v>
      </c>
      <c r="EI56" s="146">
        <f t="shared" ref="EI56:EI65" si="89">P56-DZ56</f>
        <v>0</v>
      </c>
      <c r="EJ56" s="84">
        <f t="shared" ref="EJ56:EJ65" si="90">L56-K56</f>
        <v>0.864000000000004</v>
      </c>
      <c r="EK56" s="84">
        <f t="shared" ref="EK56:EK65" si="91">EJ56-DZ56</f>
        <v>0</v>
      </c>
      <c r="EL56" s="84">
        <f t="shared" si="62"/>
        <v>3.99680288865056e-15</v>
      </c>
      <c r="EN56" s="84">
        <f t="shared" si="77"/>
        <v>0</v>
      </c>
    </row>
    <row r="57" ht="30" customHeight="1" spans="1:144">
      <c r="A57" s="87" t="str">
        <f t="shared" si="59"/>
        <v>S20791.20991.5</v>
      </c>
      <c r="B57" s="87" t="e">
        <f>VLOOKUP(A57,[1]大中修明细表!$A$10:$N$544,14,0)</f>
        <v>#N/A</v>
      </c>
      <c r="C57" s="87" t="str">
        <f t="shared" si="60"/>
        <v>S20791.20991.5</v>
      </c>
      <c r="D57" s="87" t="e">
        <f>VLOOKUP(C57,[1]大中修明细表!$B$10:$N$544,13,0)</f>
        <v>#N/A</v>
      </c>
      <c r="E57" s="87" t="s">
        <v>371</v>
      </c>
      <c r="F57" s="96">
        <v>45</v>
      </c>
      <c r="G57" s="26" t="s">
        <v>13</v>
      </c>
      <c r="H57" s="26" t="s">
        <v>364</v>
      </c>
      <c r="I57" s="26">
        <v>430212</v>
      </c>
      <c r="J57" s="26" t="s">
        <v>365</v>
      </c>
      <c r="K57" s="26">
        <v>91.209</v>
      </c>
      <c r="L57" s="26">
        <v>91.5</v>
      </c>
      <c r="M57" s="26" t="s">
        <v>365</v>
      </c>
      <c r="N57" s="26">
        <v>91.209</v>
      </c>
      <c r="O57" s="26">
        <v>91.5</v>
      </c>
      <c r="P57" s="26">
        <f t="shared" si="78"/>
        <v>0.290999999999997</v>
      </c>
      <c r="Q57" s="26">
        <f t="shared" si="79"/>
        <v>0.290999999999997</v>
      </c>
      <c r="R57" s="26" t="s">
        <v>139</v>
      </c>
      <c r="S57" s="26">
        <v>10.5</v>
      </c>
      <c r="T57" s="26">
        <v>10.5</v>
      </c>
      <c r="U57" s="26">
        <v>11.5</v>
      </c>
      <c r="V57" s="26" t="s">
        <v>182</v>
      </c>
      <c r="W57" s="26" t="s">
        <v>160</v>
      </c>
      <c r="X57" s="26" t="s">
        <v>183</v>
      </c>
      <c r="Y57" s="26">
        <f t="shared" si="80"/>
        <v>10.5</v>
      </c>
      <c r="Z57" s="26"/>
      <c r="AA57" s="26" t="s">
        <v>184</v>
      </c>
      <c r="AB57" s="26"/>
      <c r="AC57" s="26"/>
      <c r="AD57" s="26" t="s">
        <v>145</v>
      </c>
      <c r="AE57" s="26">
        <v>4</v>
      </c>
      <c r="AF57" s="99"/>
      <c r="AG57" s="92">
        <v>70</v>
      </c>
      <c r="AH57" s="92">
        <f t="shared" si="81"/>
        <v>21</v>
      </c>
      <c r="AI57" s="92">
        <f t="shared" si="82"/>
        <v>21</v>
      </c>
      <c r="AJ57" s="26">
        <f t="shared" si="83"/>
        <v>21</v>
      </c>
      <c r="AK57" s="92">
        <v>2011</v>
      </c>
      <c r="AL57" s="26" t="str">
        <f>IF(AND(AK57&lt;&gt;"",AM57&lt;&gt;""),"确认折扣年度",IF($V57="大修",IF(AND($V57="大修",AK57="",AM57=""),1,IF(AK57&lt;&gt;"",LOOKUP(AK57,{1900,2016,2017,2018,2019,2020,2021,2022,2023,2024,2025},{1,0.9,0.8,0.7,0.6,0.5,0.4,0.3,0.2,0.1,0}),IF(AM57&lt;&gt;"",LOOKUP(AM57,{1900,2021,2022,2023,2024,2025},{1,0.8,0.6,0.4,0.2,0})))),""))</f>
        <v/>
      </c>
      <c r="AM57" s="92"/>
      <c r="AN57" s="26">
        <f>IF(AND(AK57&lt;&gt;"",AM57&lt;&gt;""),"确认折扣年度",IF($V57="中修",IF(AND($V57="中修",AK57="",AM57=""),1,IF(AK57&lt;&gt;"",LOOKUP(AK57,{1900,2021,2022,2023,2024,2025},{1,0.8,0.6,0.4,0.2,0}),IF(AM57&lt;&gt;"",LOOKUP(AM57,{1900,2021,2022,2023,2024,2025},{1,0.8,0.6,0.4,0.2,0})))),""))</f>
        <v>1</v>
      </c>
      <c r="AO57" s="26" t="s">
        <v>146</v>
      </c>
      <c r="AP57" s="26" t="s">
        <v>146</v>
      </c>
      <c r="AQ57" s="26" t="s">
        <v>147</v>
      </c>
      <c r="AR57" s="26"/>
      <c r="AS57" s="26" t="s">
        <v>366</v>
      </c>
      <c r="AT57" s="26"/>
      <c r="AU57" s="26" t="s">
        <v>175</v>
      </c>
      <c r="AV57" s="26" t="s">
        <v>372</v>
      </c>
      <c r="AW57" s="26"/>
      <c r="AX57" s="113"/>
      <c r="AY57" s="110"/>
      <c r="AZ57" s="111"/>
      <c r="BA57" s="26">
        <v>85</v>
      </c>
      <c r="BB57" s="26">
        <v>30.88</v>
      </c>
      <c r="BC57" s="26">
        <v>28.92</v>
      </c>
      <c r="BD57" s="26">
        <v>0</v>
      </c>
      <c r="BE57" s="26" t="s">
        <v>149</v>
      </c>
      <c r="BF57" s="26" t="s">
        <v>150</v>
      </c>
      <c r="BG57" s="26"/>
      <c r="BH57" s="26">
        <v>2011</v>
      </c>
      <c r="BI57" s="26" t="s">
        <v>150</v>
      </c>
      <c r="BJ57" s="26" t="s">
        <v>373</v>
      </c>
      <c r="BK57" s="26" t="s">
        <v>150</v>
      </c>
      <c r="BL57" s="26" t="s">
        <v>150</v>
      </c>
      <c r="BM57" s="26"/>
      <c r="BN57" s="26"/>
      <c r="BO57" s="26"/>
      <c r="BP57" s="26"/>
      <c r="BQ57" s="26" t="s">
        <v>368</v>
      </c>
      <c r="BR57" s="26">
        <v>68.847</v>
      </c>
      <c r="BS57" s="26">
        <v>69.193</v>
      </c>
      <c r="BT57" s="26">
        <f t="shared" si="84"/>
        <v>0.290999999999997</v>
      </c>
      <c r="BU57" s="26"/>
      <c r="BV57" s="26"/>
      <c r="BW57" s="26">
        <f t="shared" si="85"/>
        <v>0.290999999999997</v>
      </c>
      <c r="BX57" s="26">
        <v>0</v>
      </c>
      <c r="BY57" s="26">
        <v>0</v>
      </c>
      <c r="BZ57" s="26"/>
      <c r="CA57" s="117" t="s">
        <v>374</v>
      </c>
      <c r="CB57" s="26" t="s">
        <v>166</v>
      </c>
      <c r="CC57" s="26">
        <v>0</v>
      </c>
      <c r="CD57" s="26">
        <v>0</v>
      </c>
      <c r="CE57" s="26">
        <v>0.290999999999997</v>
      </c>
      <c r="CF57" s="92">
        <f t="shared" si="86"/>
        <v>0</v>
      </c>
      <c r="CG57" s="84">
        <f t="shared" si="87"/>
        <v>0</v>
      </c>
      <c r="CH57" s="124">
        <v>2</v>
      </c>
      <c r="CI57" s="84">
        <v>2</v>
      </c>
      <c r="CJ57" s="84"/>
      <c r="CK57" s="84">
        <v>35</v>
      </c>
      <c r="CL57" s="84"/>
      <c r="CM57" s="84"/>
      <c r="CN57" s="84"/>
      <c r="CO57" s="84"/>
      <c r="CP57" s="84"/>
      <c r="CQ57" s="84"/>
      <c r="CR57" s="84"/>
      <c r="CT57" s="84"/>
      <c r="CU57" s="84"/>
      <c r="CV57" s="84"/>
      <c r="CW57" s="84" t="str">
        <f t="shared" si="88"/>
        <v>S20791.20991.5</v>
      </c>
      <c r="CX57" s="84" t="s">
        <v>182</v>
      </c>
      <c r="CZ57" s="26"/>
      <c r="DA57" s="92">
        <v>0</v>
      </c>
      <c r="DB57" s="92"/>
      <c r="DC57" s="92" t="s">
        <v>375</v>
      </c>
      <c r="DD57" s="92"/>
      <c r="DE57" s="26"/>
      <c r="DF57" s="26"/>
      <c r="DG57" s="26"/>
      <c r="DH57" s="26"/>
      <c r="DI57" s="26"/>
      <c r="DJ57" s="26">
        <v>2003</v>
      </c>
      <c r="DK57" s="26">
        <v>2011</v>
      </c>
      <c r="DL57" s="26" t="s">
        <v>139</v>
      </c>
      <c r="DM57" s="26">
        <v>10.5</v>
      </c>
      <c r="DN57" s="26">
        <v>10.5</v>
      </c>
      <c r="DO57" s="26">
        <v>11.5</v>
      </c>
      <c r="DP57" s="26" t="e">
        <v>#N/A</v>
      </c>
      <c r="DQ57" s="26" t="e">
        <v>#N/A</v>
      </c>
      <c r="DR57" s="26" t="s">
        <v>149</v>
      </c>
      <c r="DS57" s="26" t="s">
        <v>167</v>
      </c>
      <c r="DT57" s="26" t="s">
        <v>150</v>
      </c>
      <c r="DU57" s="26" t="s">
        <v>150</v>
      </c>
      <c r="DV57" s="26" t="s">
        <v>150</v>
      </c>
      <c r="DW57" s="26"/>
      <c r="DX57" s="26"/>
      <c r="DY57" s="26"/>
      <c r="DZ57" s="26">
        <f t="shared" si="61"/>
        <v>0.290999999999997</v>
      </c>
      <c r="EA57" s="26" t="e">
        <v>#N/A</v>
      </c>
      <c r="EB57" s="26" t="e">
        <v>#N/A</v>
      </c>
      <c r="EC57" s="26"/>
      <c r="ED57" s="26"/>
      <c r="EE57" s="26">
        <v>0.290999999999997</v>
      </c>
      <c r="EF57" s="26"/>
      <c r="EG57" s="26"/>
      <c r="EH57" s="26"/>
      <c r="EI57" s="146">
        <f t="shared" si="89"/>
        <v>0</v>
      </c>
      <c r="EJ57" s="84">
        <f t="shared" si="90"/>
        <v>0.290999999999997</v>
      </c>
      <c r="EK57" s="84">
        <f t="shared" si="91"/>
        <v>0</v>
      </c>
      <c r="EL57" s="84">
        <f t="shared" si="62"/>
        <v>0</v>
      </c>
      <c r="EN57" s="84">
        <f t="shared" si="77"/>
        <v>0</v>
      </c>
    </row>
    <row r="58" ht="48" customHeight="1" spans="1:144">
      <c r="A58" s="87" t="str">
        <f t="shared" si="59"/>
        <v>S207119121</v>
      </c>
      <c r="B58" s="87">
        <f>VLOOKUP(A58,[1]大中修明细表!$A$10:$N$544,14,0)</f>
        <v>2</v>
      </c>
      <c r="C58" s="87" t="str">
        <f t="shared" si="60"/>
        <v>S207119121</v>
      </c>
      <c r="D58" s="87">
        <f>VLOOKUP(C58,[1]大中修明细表!$B$10:$N$544,13,0)</f>
        <v>2</v>
      </c>
      <c r="E58" s="87"/>
      <c r="F58" s="96">
        <v>46</v>
      </c>
      <c r="G58" s="26" t="s">
        <v>13</v>
      </c>
      <c r="H58" s="26" t="s">
        <v>364</v>
      </c>
      <c r="I58" s="26">
        <v>430212</v>
      </c>
      <c r="J58" s="26" t="s">
        <v>365</v>
      </c>
      <c r="K58" s="26">
        <v>119</v>
      </c>
      <c r="L58" s="26">
        <v>121</v>
      </c>
      <c r="M58" s="26" t="s">
        <v>365</v>
      </c>
      <c r="N58" s="26">
        <v>119</v>
      </c>
      <c r="O58" s="26">
        <v>121</v>
      </c>
      <c r="P58" s="26">
        <f t="shared" si="78"/>
        <v>2</v>
      </c>
      <c r="Q58" s="26">
        <f t="shared" si="79"/>
        <v>2</v>
      </c>
      <c r="R58" s="26" t="s">
        <v>139</v>
      </c>
      <c r="S58" s="26">
        <v>10.5</v>
      </c>
      <c r="T58" s="26">
        <v>10.5</v>
      </c>
      <c r="U58" s="26">
        <v>11.5</v>
      </c>
      <c r="V58" s="26" t="s">
        <v>182</v>
      </c>
      <c r="W58" s="26" t="s">
        <v>160</v>
      </c>
      <c r="X58" s="26" t="s">
        <v>183</v>
      </c>
      <c r="Y58" s="26">
        <f t="shared" si="80"/>
        <v>10.5</v>
      </c>
      <c r="Z58" s="26"/>
      <c r="AA58" s="26" t="s">
        <v>184</v>
      </c>
      <c r="AB58" s="26"/>
      <c r="AC58" s="26"/>
      <c r="AD58" s="26" t="s">
        <v>145</v>
      </c>
      <c r="AE58" s="26">
        <v>4</v>
      </c>
      <c r="AF58" s="99"/>
      <c r="AG58" s="92">
        <v>70</v>
      </c>
      <c r="AH58" s="92">
        <f t="shared" si="81"/>
        <v>147</v>
      </c>
      <c r="AI58" s="92">
        <f t="shared" si="82"/>
        <v>147</v>
      </c>
      <c r="AJ58" s="26">
        <f t="shared" si="83"/>
        <v>147</v>
      </c>
      <c r="AK58" s="92">
        <v>2011</v>
      </c>
      <c r="AL58" s="26" t="str">
        <f>IF(AND(AK58&lt;&gt;"",AM58&lt;&gt;""),"确认折扣年度",IF($V58="大修",IF(AND($V58="大修",AK58="",AM58=""),1,IF(AK58&lt;&gt;"",LOOKUP(AK58,{1900,2016,2017,2018,2019,2020,2021,2022,2023,2024,2025},{1,0.9,0.8,0.7,0.6,0.5,0.4,0.3,0.2,0.1,0}),IF(AM58&lt;&gt;"",LOOKUP(AM58,{1900,2021,2022,2023,2024,2025},{1,0.8,0.6,0.4,0.2,0})))),""))</f>
        <v/>
      </c>
      <c r="AM58" s="92"/>
      <c r="AN58" s="26">
        <f>IF(AND(AK58&lt;&gt;"",AM58&lt;&gt;""),"确认折扣年度",IF($V58="中修",IF(AND($V58="中修",AK58="",AM58=""),1,IF(AK58&lt;&gt;"",LOOKUP(AK58,{1900,2021,2022,2023,2024,2025},{1,0.8,0.6,0.4,0.2,0}),IF(AM58&lt;&gt;"",LOOKUP(AM58,{1900,2021,2022,2023,2024,2025},{1,0.8,0.6,0.4,0.2,0})))),""))</f>
        <v>1</v>
      </c>
      <c r="AO58" s="26" t="s">
        <v>146</v>
      </c>
      <c r="AP58" s="26" t="s">
        <v>146</v>
      </c>
      <c r="AQ58" s="26" t="s">
        <v>147</v>
      </c>
      <c r="AR58" s="26" t="s">
        <v>376</v>
      </c>
      <c r="AS58" s="26"/>
      <c r="AT58" s="26"/>
      <c r="AU58" s="26" t="s">
        <v>146</v>
      </c>
      <c r="AV58" s="26" t="s">
        <v>147</v>
      </c>
      <c r="AW58" s="26"/>
      <c r="AX58" s="110" t="s">
        <v>377</v>
      </c>
      <c r="AY58" s="110"/>
      <c r="AZ58" s="111"/>
      <c r="BA58" s="26">
        <v>85</v>
      </c>
      <c r="BB58" s="26">
        <v>178.5</v>
      </c>
      <c r="BC58" s="26">
        <v>178.5</v>
      </c>
      <c r="BD58" s="26">
        <v>0</v>
      </c>
      <c r="BE58" s="26" t="s">
        <v>149</v>
      </c>
      <c r="BF58" s="26" t="s">
        <v>150</v>
      </c>
      <c r="BG58" s="26"/>
      <c r="BH58" s="26">
        <v>2011</v>
      </c>
      <c r="BI58" s="26" t="s">
        <v>150</v>
      </c>
      <c r="BJ58" s="26" t="s">
        <v>378</v>
      </c>
      <c r="BK58" s="26" t="s">
        <v>150</v>
      </c>
      <c r="BL58" s="26" t="s">
        <v>379</v>
      </c>
      <c r="BM58" s="26" t="s">
        <v>234</v>
      </c>
      <c r="BN58" s="26" t="s">
        <v>365</v>
      </c>
      <c r="BO58" s="26">
        <v>115.022</v>
      </c>
      <c r="BP58" s="26">
        <v>120.879</v>
      </c>
      <c r="BQ58" s="26" t="s">
        <v>368</v>
      </c>
      <c r="BR58" s="26">
        <v>96.638</v>
      </c>
      <c r="BS58" s="26">
        <v>98.638</v>
      </c>
      <c r="BT58" s="26">
        <f t="shared" si="84"/>
        <v>1.99999999999999</v>
      </c>
      <c r="BU58" s="26"/>
      <c r="BV58" s="26"/>
      <c r="BW58" s="26">
        <f t="shared" si="85"/>
        <v>1.99999999999999</v>
      </c>
      <c r="BX58" s="26">
        <v>0</v>
      </c>
      <c r="BY58" s="26">
        <v>0</v>
      </c>
      <c r="BZ58" s="26"/>
      <c r="CA58" s="117"/>
      <c r="CB58" s="26" t="s">
        <v>166</v>
      </c>
      <c r="CC58" s="26">
        <v>0.187999999999988</v>
      </c>
      <c r="CD58" s="26">
        <v>0.743</v>
      </c>
      <c r="CE58" s="26">
        <v>1.069</v>
      </c>
      <c r="CF58" s="92">
        <f t="shared" si="86"/>
        <v>0.930999999999988</v>
      </c>
      <c r="CG58" s="84">
        <f t="shared" si="87"/>
        <v>1.19904086659517e-14</v>
      </c>
      <c r="CH58" s="124">
        <v>2</v>
      </c>
      <c r="CI58" s="84">
        <v>2</v>
      </c>
      <c r="CJ58" s="84"/>
      <c r="CK58" s="84">
        <v>36</v>
      </c>
      <c r="CL58" s="84"/>
      <c r="CM58" s="84"/>
      <c r="CN58" s="84"/>
      <c r="CO58" s="84"/>
      <c r="CP58" s="84"/>
      <c r="CQ58" s="84"/>
      <c r="CR58" s="84"/>
      <c r="CT58" s="84"/>
      <c r="CU58" s="84"/>
      <c r="CV58" s="84"/>
      <c r="CW58" s="84" t="str">
        <f t="shared" si="88"/>
        <v>S207119121</v>
      </c>
      <c r="CX58" s="84" t="s">
        <v>182</v>
      </c>
      <c r="CZ58" s="26"/>
      <c r="DA58" s="92">
        <v>2</v>
      </c>
      <c r="DB58" s="92"/>
      <c r="DC58" s="92"/>
      <c r="DD58" s="92"/>
      <c r="DE58" s="26" t="s">
        <v>380</v>
      </c>
      <c r="DF58" s="26"/>
      <c r="DG58" s="26"/>
      <c r="DH58" s="26"/>
      <c r="DI58" s="26"/>
      <c r="DJ58" s="26">
        <v>2003</v>
      </c>
      <c r="DK58" s="26">
        <v>2011</v>
      </c>
      <c r="DL58" s="26" t="s">
        <v>139</v>
      </c>
      <c r="DM58" s="26">
        <v>10.5</v>
      </c>
      <c r="DN58" s="26">
        <v>10.5</v>
      </c>
      <c r="DO58" s="26">
        <v>11.5</v>
      </c>
      <c r="DP58" s="26" t="b">
        <v>1</v>
      </c>
      <c r="DQ58" s="26">
        <v>1</v>
      </c>
      <c r="DR58" s="26" t="s">
        <v>149</v>
      </c>
      <c r="DS58" s="26" t="s">
        <v>167</v>
      </c>
      <c r="DT58" s="26" t="s">
        <v>150</v>
      </c>
      <c r="DU58" s="26" t="s">
        <v>150</v>
      </c>
      <c r="DV58" s="26" t="s">
        <v>379</v>
      </c>
      <c r="DW58" s="26" t="s">
        <v>381</v>
      </c>
      <c r="DX58" s="26" t="s">
        <v>382</v>
      </c>
      <c r="DY58" s="26" t="s">
        <v>380</v>
      </c>
      <c r="DZ58" s="26">
        <f t="shared" si="61"/>
        <v>2</v>
      </c>
      <c r="EA58" s="26">
        <v>2</v>
      </c>
      <c r="EB58" s="26">
        <v>0</v>
      </c>
      <c r="EC58" s="26">
        <v>0</v>
      </c>
      <c r="ED58" s="26">
        <v>0</v>
      </c>
      <c r="EE58" s="26">
        <v>2</v>
      </c>
      <c r="EF58" s="26">
        <v>0</v>
      </c>
      <c r="EG58" s="26">
        <v>0</v>
      </c>
      <c r="EH58" s="26">
        <v>0</v>
      </c>
      <c r="EI58" s="146">
        <f t="shared" si="89"/>
        <v>0</v>
      </c>
      <c r="EJ58" s="84">
        <f t="shared" si="90"/>
        <v>2</v>
      </c>
      <c r="EK58" s="84">
        <f t="shared" si="91"/>
        <v>0</v>
      </c>
      <c r="EL58" s="84">
        <f t="shared" si="62"/>
        <v>1.19904086659517e-14</v>
      </c>
      <c r="EN58" s="84">
        <f t="shared" si="77"/>
        <v>0</v>
      </c>
    </row>
    <row r="59" ht="30" customHeight="1" spans="1:144">
      <c r="A59" s="87" t="str">
        <f t="shared" si="59"/>
        <v>S207138141</v>
      </c>
      <c r="B59" s="87">
        <f>VLOOKUP(A59,[1]大中修明细表!$A$10:$N$544,14,0)</f>
        <v>3</v>
      </c>
      <c r="C59" s="87" t="str">
        <f t="shared" si="60"/>
        <v>S207138141</v>
      </c>
      <c r="D59" s="87">
        <f>VLOOKUP(C59,[1]大中修明细表!$B$10:$N$544,13,0)</f>
        <v>3</v>
      </c>
      <c r="E59" s="87"/>
      <c r="F59" s="96">
        <v>47</v>
      </c>
      <c r="G59" s="26" t="s">
        <v>13</v>
      </c>
      <c r="H59" s="26" t="s">
        <v>364</v>
      </c>
      <c r="I59" s="26">
        <v>430212</v>
      </c>
      <c r="J59" s="26" t="s">
        <v>365</v>
      </c>
      <c r="K59" s="26">
        <v>138</v>
      </c>
      <c r="L59" s="26">
        <v>141</v>
      </c>
      <c r="M59" s="26" t="s">
        <v>365</v>
      </c>
      <c r="N59" s="26">
        <v>138</v>
      </c>
      <c r="O59" s="26">
        <v>141</v>
      </c>
      <c r="P59" s="26">
        <f t="shared" si="78"/>
        <v>3</v>
      </c>
      <c r="Q59" s="26">
        <f t="shared" si="79"/>
        <v>3</v>
      </c>
      <c r="R59" s="26" t="s">
        <v>139</v>
      </c>
      <c r="S59" s="26">
        <v>9</v>
      </c>
      <c r="T59" s="26">
        <v>9</v>
      </c>
      <c r="U59" s="26">
        <v>10</v>
      </c>
      <c r="V59" s="26" t="s">
        <v>182</v>
      </c>
      <c r="W59" s="26" t="s">
        <v>160</v>
      </c>
      <c r="X59" s="26" t="s">
        <v>183</v>
      </c>
      <c r="Y59" s="26">
        <f t="shared" si="80"/>
        <v>9</v>
      </c>
      <c r="Z59" s="26"/>
      <c r="AA59" s="26" t="s">
        <v>184</v>
      </c>
      <c r="AB59" s="26"/>
      <c r="AC59" s="26"/>
      <c r="AD59" s="26" t="s">
        <v>145</v>
      </c>
      <c r="AE59" s="26">
        <v>4</v>
      </c>
      <c r="AF59" s="99"/>
      <c r="AG59" s="92">
        <v>70</v>
      </c>
      <c r="AH59" s="92">
        <f t="shared" si="81"/>
        <v>189</v>
      </c>
      <c r="AI59" s="92">
        <f t="shared" si="82"/>
        <v>189</v>
      </c>
      <c r="AJ59" s="26">
        <f t="shared" si="83"/>
        <v>189</v>
      </c>
      <c r="AK59" s="92">
        <v>2011</v>
      </c>
      <c r="AL59" s="26" t="str">
        <f>IF(AND(AK59&lt;&gt;"",AM59&lt;&gt;""),"确认折扣年度",IF($V59="大修",IF(AND($V59="大修",AK59="",AM59=""),1,IF(AK59&lt;&gt;"",LOOKUP(AK59,{1900,2016,2017,2018,2019,2020,2021,2022,2023,2024,2025},{1,0.9,0.8,0.7,0.6,0.5,0.4,0.3,0.2,0.1,0}),IF(AM59&lt;&gt;"",LOOKUP(AM59,{1900,2021,2022,2023,2024,2025},{1,0.8,0.6,0.4,0.2,0})))),""))</f>
        <v/>
      </c>
      <c r="AM59" s="92"/>
      <c r="AN59" s="26">
        <f>IF(AND(AK59&lt;&gt;"",AM59&lt;&gt;""),"确认折扣年度",IF($V59="中修",IF(AND($V59="中修",AK59="",AM59=""),1,IF(AK59&lt;&gt;"",LOOKUP(AK59,{1900,2021,2022,2023,2024,2025},{1,0.8,0.6,0.4,0.2,0}),IF(AM59&lt;&gt;"",LOOKUP(AM59,{1900,2021,2022,2023,2024,2025},{1,0.8,0.6,0.4,0.2,0})))),""))</f>
        <v>1</v>
      </c>
      <c r="AO59" s="26" t="s">
        <v>146</v>
      </c>
      <c r="AP59" s="26" t="s">
        <v>146</v>
      </c>
      <c r="AQ59" s="26" t="s">
        <v>147</v>
      </c>
      <c r="AR59" s="26" t="s">
        <v>383</v>
      </c>
      <c r="AS59" s="26"/>
      <c r="AT59" s="26"/>
      <c r="AU59" s="26" t="s">
        <v>146</v>
      </c>
      <c r="AV59" s="26" t="s">
        <v>147</v>
      </c>
      <c r="AW59" s="26"/>
      <c r="AX59" s="110" t="s">
        <v>384</v>
      </c>
      <c r="AY59" s="110"/>
      <c r="AZ59" s="111"/>
      <c r="BA59" s="26">
        <v>85</v>
      </c>
      <c r="BB59" s="26">
        <v>229.5</v>
      </c>
      <c r="BC59" s="26">
        <v>229.5</v>
      </c>
      <c r="BD59" s="26">
        <v>0</v>
      </c>
      <c r="BE59" s="26" t="s">
        <v>149</v>
      </c>
      <c r="BF59" s="26" t="s">
        <v>150</v>
      </c>
      <c r="BG59" s="26"/>
      <c r="BH59" s="26">
        <v>2011</v>
      </c>
      <c r="BI59" s="26" t="s">
        <v>150</v>
      </c>
      <c r="BJ59" s="26" t="s">
        <v>385</v>
      </c>
      <c r="BK59" s="26" t="s">
        <v>150</v>
      </c>
      <c r="BL59" s="26" t="s">
        <v>150</v>
      </c>
      <c r="BM59" s="26"/>
      <c r="BN59" s="26"/>
      <c r="BO59" s="26"/>
      <c r="BP59" s="26"/>
      <c r="BQ59" s="26" t="s">
        <v>368</v>
      </c>
      <c r="BR59" s="26">
        <v>115.638</v>
      </c>
      <c r="BS59" s="26">
        <v>118.638</v>
      </c>
      <c r="BT59" s="26">
        <f t="shared" si="84"/>
        <v>3</v>
      </c>
      <c r="BU59" s="26"/>
      <c r="BV59" s="26"/>
      <c r="BW59" s="26">
        <f t="shared" si="85"/>
        <v>3</v>
      </c>
      <c r="BX59" s="26">
        <v>0</v>
      </c>
      <c r="BY59" s="26">
        <v>0</v>
      </c>
      <c r="BZ59" s="26"/>
      <c r="CA59" s="117"/>
      <c r="CB59" s="26" t="s">
        <v>166</v>
      </c>
      <c r="CC59" s="26">
        <v>0</v>
      </c>
      <c r="CD59" s="26">
        <v>2.442</v>
      </c>
      <c r="CE59" s="26">
        <v>0.558</v>
      </c>
      <c r="CF59" s="92">
        <f t="shared" si="86"/>
        <v>2.442</v>
      </c>
      <c r="CG59" s="84">
        <f t="shared" si="87"/>
        <v>0</v>
      </c>
      <c r="CH59" s="124">
        <v>2</v>
      </c>
      <c r="CI59" s="84">
        <v>2</v>
      </c>
      <c r="CJ59" s="84"/>
      <c r="CK59" s="84">
        <v>37</v>
      </c>
      <c r="CL59" s="84"/>
      <c r="CM59" s="84"/>
      <c r="CN59" s="84"/>
      <c r="CO59" s="84"/>
      <c r="CP59" s="84"/>
      <c r="CQ59" s="84"/>
      <c r="CR59" s="84"/>
      <c r="CT59" s="84"/>
      <c r="CU59" s="84"/>
      <c r="CV59" s="84"/>
      <c r="CW59" s="84" t="str">
        <f t="shared" si="88"/>
        <v>S207138141</v>
      </c>
      <c r="CX59" s="84" t="s">
        <v>182</v>
      </c>
      <c r="CZ59" s="26"/>
      <c r="DA59" s="92">
        <v>3</v>
      </c>
      <c r="DB59" s="92"/>
      <c r="DC59" s="92"/>
      <c r="DD59" s="92"/>
      <c r="DE59" s="26"/>
      <c r="DF59" s="26"/>
      <c r="DG59" s="26"/>
      <c r="DH59" s="26"/>
      <c r="DI59" s="26"/>
      <c r="DJ59" s="26">
        <v>2003</v>
      </c>
      <c r="DK59" s="26">
        <v>2011</v>
      </c>
      <c r="DL59" s="26" t="s">
        <v>139</v>
      </c>
      <c r="DM59" s="26">
        <v>9</v>
      </c>
      <c r="DN59" s="26">
        <v>9</v>
      </c>
      <c r="DO59" s="26">
        <v>10</v>
      </c>
      <c r="DP59" s="26" t="b">
        <v>1</v>
      </c>
      <c r="DQ59" s="26">
        <v>1</v>
      </c>
      <c r="DR59" s="26" t="s">
        <v>149</v>
      </c>
      <c r="DS59" s="26" t="s">
        <v>167</v>
      </c>
      <c r="DT59" s="26" t="s">
        <v>150</v>
      </c>
      <c r="DU59" s="26" t="s">
        <v>150</v>
      </c>
      <c r="DV59" s="26" t="s">
        <v>150</v>
      </c>
      <c r="DW59" s="26"/>
      <c r="DX59" s="26"/>
      <c r="DY59" s="26"/>
      <c r="DZ59" s="26">
        <f t="shared" si="61"/>
        <v>3</v>
      </c>
      <c r="EA59" s="26">
        <v>3</v>
      </c>
      <c r="EB59" s="26">
        <v>0</v>
      </c>
      <c r="EC59" s="26">
        <v>0</v>
      </c>
      <c r="ED59" s="26">
        <v>0</v>
      </c>
      <c r="EE59" s="26">
        <v>3</v>
      </c>
      <c r="EF59" s="26">
        <v>0</v>
      </c>
      <c r="EG59" s="26">
        <v>0</v>
      </c>
      <c r="EH59" s="26">
        <v>0</v>
      </c>
      <c r="EI59" s="146">
        <f t="shared" si="89"/>
        <v>0</v>
      </c>
      <c r="EJ59" s="84">
        <f t="shared" si="90"/>
        <v>3</v>
      </c>
      <c r="EK59" s="84">
        <f t="shared" si="91"/>
        <v>0</v>
      </c>
      <c r="EL59" s="84">
        <f t="shared" si="62"/>
        <v>0</v>
      </c>
      <c r="EN59" s="84">
        <f t="shared" si="77"/>
        <v>0</v>
      </c>
    </row>
    <row r="60" ht="60" customHeight="1" spans="1:144">
      <c r="A60" s="87" t="str">
        <f t="shared" si="59"/>
        <v>S3293.374</v>
      </c>
      <c r="B60" s="87">
        <f>VLOOKUP(A60,[1]大中修明细表!$A$10:$N$544,14,0)</f>
        <v>0.63</v>
      </c>
      <c r="C60" s="87" t="str">
        <f t="shared" si="60"/>
        <v>S3293.374</v>
      </c>
      <c r="D60" s="87">
        <f>VLOOKUP(C60,[1]大中修明细表!$B$10:$N$544,13,0)</f>
        <v>0.63</v>
      </c>
      <c r="E60" s="87"/>
      <c r="F60" s="96">
        <v>48</v>
      </c>
      <c r="G60" s="26" t="s">
        <v>13</v>
      </c>
      <c r="H60" s="26" t="s">
        <v>244</v>
      </c>
      <c r="I60" s="26">
        <v>430281</v>
      </c>
      <c r="J60" s="26" t="s">
        <v>386</v>
      </c>
      <c r="K60" s="26">
        <v>3.37</v>
      </c>
      <c r="L60" s="26">
        <v>4</v>
      </c>
      <c r="M60" s="26" t="s">
        <v>386</v>
      </c>
      <c r="N60" s="26">
        <v>3.37</v>
      </c>
      <c r="O60" s="26">
        <v>4</v>
      </c>
      <c r="P60" s="26">
        <f t="shared" si="78"/>
        <v>0.63</v>
      </c>
      <c r="Q60" s="26">
        <f t="shared" si="79"/>
        <v>0.63</v>
      </c>
      <c r="R60" s="26" t="s">
        <v>341</v>
      </c>
      <c r="S60" s="26">
        <v>7</v>
      </c>
      <c r="T60" s="26">
        <v>7</v>
      </c>
      <c r="U60" s="26">
        <v>8</v>
      </c>
      <c r="V60" s="26" t="s">
        <v>182</v>
      </c>
      <c r="W60" s="26" t="s">
        <v>160</v>
      </c>
      <c r="X60" s="26" t="s">
        <v>183</v>
      </c>
      <c r="Y60" s="26">
        <f t="shared" si="80"/>
        <v>7</v>
      </c>
      <c r="Z60" s="26"/>
      <c r="AA60" s="26" t="s">
        <v>184</v>
      </c>
      <c r="AB60" s="26"/>
      <c r="AC60" s="26"/>
      <c r="AD60" s="26" t="s">
        <v>145</v>
      </c>
      <c r="AE60" s="26">
        <v>4</v>
      </c>
      <c r="AF60" s="99"/>
      <c r="AG60" s="92">
        <v>70</v>
      </c>
      <c r="AH60" s="92">
        <f t="shared" si="81"/>
        <v>31</v>
      </c>
      <c r="AI60" s="92">
        <f t="shared" si="82"/>
        <v>31</v>
      </c>
      <c r="AJ60" s="26">
        <f t="shared" si="83"/>
        <v>31</v>
      </c>
      <c r="AK60" s="92">
        <v>2010</v>
      </c>
      <c r="AL60" s="26" t="str">
        <f>IF(AND(AK60&lt;&gt;"",AM60&lt;&gt;""),"确认折扣年度",IF($V60="大修",IF(AND($V60="大修",AK60="",AM60=""),1,IF(AK60&lt;&gt;"",LOOKUP(AK60,{1900,2016,2017,2018,2019,2020,2021,2022,2023,2024,2025},{1,0.9,0.8,0.7,0.6,0.5,0.4,0.3,0.2,0.1,0}),IF(AM60&lt;&gt;"",LOOKUP(AM60,{1900,2021,2022,2023,2024,2025},{1,0.8,0.6,0.4,0.2,0})))),""))</f>
        <v/>
      </c>
      <c r="AM60" s="92"/>
      <c r="AN60" s="26">
        <f>IF(AND(AK60&lt;&gt;"",AM60&lt;&gt;""),"确认折扣年度",IF($V60="中修",IF(AND($V60="中修",AK60="",AM60=""),1,IF(AK60&lt;&gt;"",LOOKUP(AK60,{1900,2021,2022,2023,2024,2025},{1,0.8,0.6,0.4,0.2,0}),IF(AM60&lt;&gt;"",LOOKUP(AM60,{1900,2021,2022,2023,2024,2025},{1,0.8,0.6,0.4,0.2,0})))),""))</f>
        <v>1</v>
      </c>
      <c r="AO60" s="26" t="s">
        <v>146</v>
      </c>
      <c r="AP60" s="26" t="s">
        <v>146</v>
      </c>
      <c r="AQ60" s="26" t="s">
        <v>147</v>
      </c>
      <c r="AR60" s="26" t="s">
        <v>387</v>
      </c>
      <c r="AS60" s="26"/>
      <c r="AT60" s="26"/>
      <c r="AU60" s="26" t="s">
        <v>146</v>
      </c>
      <c r="AV60" s="26" t="s">
        <v>147</v>
      </c>
      <c r="AW60" s="26"/>
      <c r="AX60" s="110" t="s">
        <v>388</v>
      </c>
      <c r="AY60" s="110"/>
      <c r="AZ60" s="111"/>
      <c r="BA60" s="26">
        <v>85</v>
      </c>
      <c r="BB60" s="26">
        <v>37.48</v>
      </c>
      <c r="BC60" s="26">
        <v>37.48</v>
      </c>
      <c r="BD60" s="26">
        <v>0</v>
      </c>
      <c r="BE60" s="26" t="s">
        <v>150</v>
      </c>
      <c r="BF60" s="26" t="s">
        <v>150</v>
      </c>
      <c r="BG60" s="26"/>
      <c r="BH60" s="26">
        <v>2010</v>
      </c>
      <c r="BI60" s="26" t="s">
        <v>150</v>
      </c>
      <c r="BJ60" s="26" t="s">
        <v>150</v>
      </c>
      <c r="BK60" s="26" t="s">
        <v>150</v>
      </c>
      <c r="BL60" s="26" t="s">
        <v>389</v>
      </c>
      <c r="BM60" s="26" t="s">
        <v>234</v>
      </c>
      <c r="BN60" s="26" t="s">
        <v>386</v>
      </c>
      <c r="BO60" s="26">
        <v>0</v>
      </c>
      <c r="BP60" s="26">
        <v>6.477</v>
      </c>
      <c r="BQ60" s="26" t="s">
        <v>390</v>
      </c>
      <c r="BR60" s="26">
        <v>3.37</v>
      </c>
      <c r="BS60" s="26">
        <v>4</v>
      </c>
      <c r="BT60" s="26">
        <f t="shared" si="84"/>
        <v>0.63</v>
      </c>
      <c r="BU60" s="26"/>
      <c r="BV60" s="26"/>
      <c r="BW60" s="26">
        <f t="shared" si="85"/>
        <v>0.63</v>
      </c>
      <c r="BX60" s="26">
        <v>0</v>
      </c>
      <c r="BY60" s="26">
        <v>0</v>
      </c>
      <c r="BZ60" s="26"/>
      <c r="CA60" s="117"/>
      <c r="CB60" s="26" t="s">
        <v>166</v>
      </c>
      <c r="CC60" s="26">
        <v>0</v>
      </c>
      <c r="CD60" s="26">
        <v>0.63</v>
      </c>
      <c r="CE60" s="26">
        <v>0</v>
      </c>
      <c r="CF60" s="92">
        <f t="shared" si="86"/>
        <v>0.63</v>
      </c>
      <c r="CG60" s="84">
        <f t="shared" si="87"/>
        <v>0</v>
      </c>
      <c r="CH60" s="124">
        <v>2</v>
      </c>
      <c r="CI60" s="84">
        <v>2</v>
      </c>
      <c r="CJ60" s="84"/>
      <c r="CK60" s="84">
        <v>72</v>
      </c>
      <c r="CL60" s="84"/>
      <c r="CM60" s="84"/>
      <c r="CN60" s="84"/>
      <c r="CO60" s="84"/>
      <c r="CP60" s="84"/>
      <c r="CQ60" s="84"/>
      <c r="CR60" s="84"/>
      <c r="CT60" s="84"/>
      <c r="CU60" s="84"/>
      <c r="CV60" s="84"/>
      <c r="CW60" s="84" t="str">
        <f t="shared" si="88"/>
        <v>S3293.374</v>
      </c>
      <c r="CX60" s="84" t="s">
        <v>182</v>
      </c>
      <c r="CZ60" s="26" t="s">
        <v>370</v>
      </c>
      <c r="DA60" s="92">
        <v>0.63</v>
      </c>
      <c r="DB60" s="92"/>
      <c r="DC60" s="26"/>
      <c r="DD60" s="92"/>
      <c r="DE60" s="26" t="s">
        <v>391</v>
      </c>
      <c r="DF60" s="26"/>
      <c r="DG60" s="26"/>
      <c r="DH60" s="26"/>
      <c r="DI60" s="26"/>
      <c r="DJ60" s="26">
        <v>2010</v>
      </c>
      <c r="DK60" s="26"/>
      <c r="DL60" s="26" t="s">
        <v>341</v>
      </c>
      <c r="DM60" s="26">
        <v>7</v>
      </c>
      <c r="DN60" s="26">
        <v>7</v>
      </c>
      <c r="DO60" s="26">
        <v>8</v>
      </c>
      <c r="DP60" s="26" t="b">
        <v>1</v>
      </c>
      <c r="DQ60" s="26">
        <v>1</v>
      </c>
      <c r="DR60" s="26" t="s">
        <v>149</v>
      </c>
      <c r="DS60" s="26" t="s">
        <v>167</v>
      </c>
      <c r="DT60" s="26" t="s">
        <v>150</v>
      </c>
      <c r="DU60" s="26" t="s">
        <v>150</v>
      </c>
      <c r="DV60" s="26" t="s">
        <v>389</v>
      </c>
      <c r="DW60" s="26" t="s">
        <v>392</v>
      </c>
      <c r="DX60" s="26" t="s">
        <v>382</v>
      </c>
      <c r="DY60" s="26" t="s">
        <v>391</v>
      </c>
      <c r="DZ60" s="26">
        <f t="shared" si="61"/>
        <v>0.63</v>
      </c>
      <c r="EA60" s="26">
        <v>0.63</v>
      </c>
      <c r="EB60" s="26">
        <v>0</v>
      </c>
      <c r="EC60" s="26">
        <v>0</v>
      </c>
      <c r="ED60" s="26">
        <v>0</v>
      </c>
      <c r="EE60" s="26">
        <v>0.63</v>
      </c>
      <c r="EF60" s="26">
        <v>0</v>
      </c>
      <c r="EG60" s="26">
        <v>0</v>
      </c>
      <c r="EH60" s="26">
        <v>0</v>
      </c>
      <c r="EI60" s="146">
        <f t="shared" si="89"/>
        <v>0</v>
      </c>
      <c r="EJ60" s="84">
        <f t="shared" si="90"/>
        <v>0.63</v>
      </c>
      <c r="EK60" s="84">
        <f t="shared" si="91"/>
        <v>0</v>
      </c>
      <c r="EL60" s="84">
        <f t="shared" si="62"/>
        <v>0</v>
      </c>
      <c r="EN60" s="84">
        <f t="shared" si="77"/>
        <v>0</v>
      </c>
    </row>
    <row r="61" ht="30" customHeight="1" spans="1:144">
      <c r="A61" s="87" t="str">
        <f t="shared" si="59"/>
        <v>S32958.28759</v>
      </c>
      <c r="B61" s="87">
        <f>VLOOKUP(A61,[1]大中修明细表!$A$10:$N$544,14,0)</f>
        <v>0.713000000000001</v>
      </c>
      <c r="C61" s="87" t="str">
        <f t="shared" si="60"/>
        <v>S32958.28759</v>
      </c>
      <c r="D61" s="87">
        <f>VLOOKUP(C61,[1]大中修明细表!$B$10:$N$544,13,0)</f>
        <v>0.713000000000001</v>
      </c>
      <c r="E61" s="87"/>
      <c r="F61" s="96">
        <v>49</v>
      </c>
      <c r="G61" s="26" t="s">
        <v>13</v>
      </c>
      <c r="H61" s="26" t="s">
        <v>364</v>
      </c>
      <c r="I61" s="26">
        <v>430212</v>
      </c>
      <c r="J61" s="26" t="s">
        <v>386</v>
      </c>
      <c r="K61" s="26">
        <v>58.287</v>
      </c>
      <c r="L61" s="26">
        <v>59</v>
      </c>
      <c r="M61" s="26" t="s">
        <v>386</v>
      </c>
      <c r="N61" s="26">
        <v>58.287</v>
      </c>
      <c r="O61" s="26">
        <v>59</v>
      </c>
      <c r="P61" s="26">
        <f t="shared" si="78"/>
        <v>0.713000000000001</v>
      </c>
      <c r="Q61" s="26">
        <f t="shared" si="79"/>
        <v>0.713000000000001</v>
      </c>
      <c r="R61" s="26" t="s">
        <v>196</v>
      </c>
      <c r="S61" s="26">
        <v>24</v>
      </c>
      <c r="T61" s="26">
        <v>24</v>
      </c>
      <c r="U61" s="26">
        <v>36</v>
      </c>
      <c r="V61" s="26" t="s">
        <v>182</v>
      </c>
      <c r="W61" s="26" t="s">
        <v>160</v>
      </c>
      <c r="X61" s="26" t="s">
        <v>183</v>
      </c>
      <c r="Y61" s="26">
        <f t="shared" si="80"/>
        <v>24</v>
      </c>
      <c r="Z61" s="26"/>
      <c r="AA61" s="26" t="s">
        <v>184</v>
      </c>
      <c r="AB61" s="26"/>
      <c r="AC61" s="26"/>
      <c r="AD61" s="26" t="s">
        <v>145</v>
      </c>
      <c r="AE61" s="26">
        <v>4</v>
      </c>
      <c r="AF61" s="99"/>
      <c r="AG61" s="92">
        <v>70</v>
      </c>
      <c r="AH61" s="92">
        <f t="shared" si="81"/>
        <v>120</v>
      </c>
      <c r="AI61" s="92">
        <f t="shared" si="82"/>
        <v>120</v>
      </c>
      <c r="AJ61" s="26">
        <f t="shared" si="83"/>
        <v>120</v>
      </c>
      <c r="AK61" s="92"/>
      <c r="AL61" s="26" t="str">
        <f>IF(AND(AK61&lt;&gt;"",AM61&lt;&gt;""),"确认折扣年度",IF($V61="大修",IF(AND($V61="大修",AK61="",AM61=""),1,IF(AK61&lt;&gt;"",LOOKUP(AK61,{1900,2016,2017,2018,2019,2020,2021,2022,2023,2024,2025},{1,0.9,0.8,0.7,0.6,0.5,0.4,0.3,0.2,0.1,0}),IF(AM61&lt;&gt;"",LOOKUP(AM61,{1900,2021,2022,2023,2024,2025},{1,0.8,0.6,0.4,0.2,0})))),""))</f>
        <v/>
      </c>
      <c r="AM61" s="92">
        <v>2020</v>
      </c>
      <c r="AN61" s="26">
        <f>IF(AND(AK61&lt;&gt;"",AM61&lt;&gt;""),"确认折扣年度",IF($V61="中修",IF(AND($V61="中修",AK61="",AM61=""),1,IF(AK61&lt;&gt;"",LOOKUP(AK61,{1900,2021,2022,2023,2024,2025},{1,0.8,0.6,0.4,0.2,0}),IF(AM61&lt;&gt;"",LOOKUP(AM61,{1900,2021,2022,2023,2024,2025},{1,0.8,0.6,0.4,0.2,0})))),""))</f>
        <v>1</v>
      </c>
      <c r="AO61" s="26" t="s">
        <v>146</v>
      </c>
      <c r="AP61" s="26" t="s">
        <v>146</v>
      </c>
      <c r="AQ61" s="26" t="s">
        <v>197</v>
      </c>
      <c r="AR61" s="26" t="s">
        <v>393</v>
      </c>
      <c r="AS61" s="26" t="s">
        <v>146</v>
      </c>
      <c r="AT61" s="26"/>
      <c r="AU61" s="26" t="s">
        <v>175</v>
      </c>
      <c r="AV61" s="26" t="s">
        <v>176</v>
      </c>
      <c r="AW61" s="26"/>
      <c r="AX61" s="113" t="s">
        <v>394</v>
      </c>
      <c r="AY61" s="110" t="s">
        <v>394</v>
      </c>
      <c r="AZ61" s="111"/>
      <c r="BA61" s="26">
        <v>85</v>
      </c>
      <c r="BB61" s="26">
        <v>145.45</v>
      </c>
      <c r="BC61" s="26">
        <v>145.45</v>
      </c>
      <c r="BD61" s="26">
        <v>0</v>
      </c>
      <c r="BE61" s="26" t="s">
        <v>149</v>
      </c>
      <c r="BF61" s="26" t="s">
        <v>150</v>
      </c>
      <c r="BG61" s="26" t="s">
        <v>395</v>
      </c>
      <c r="BH61" s="26">
        <v>2013</v>
      </c>
      <c r="BI61" s="26" t="s">
        <v>150</v>
      </c>
      <c r="BJ61" s="26" t="s">
        <v>150</v>
      </c>
      <c r="BK61" s="26" t="s">
        <v>150</v>
      </c>
      <c r="BL61" s="26" t="s">
        <v>150</v>
      </c>
      <c r="BM61" s="26"/>
      <c r="BN61" s="26"/>
      <c r="BO61" s="26"/>
      <c r="BP61" s="26"/>
      <c r="BQ61" s="26" t="s">
        <v>386</v>
      </c>
      <c r="BR61" s="26">
        <v>58.287</v>
      </c>
      <c r="BS61" s="26">
        <v>59</v>
      </c>
      <c r="BT61" s="26">
        <f t="shared" si="84"/>
        <v>0.713</v>
      </c>
      <c r="BU61" s="26"/>
      <c r="BV61" s="26"/>
      <c r="BW61" s="26">
        <f t="shared" si="85"/>
        <v>0</v>
      </c>
      <c r="BX61" s="26">
        <v>0.713</v>
      </c>
      <c r="BY61" s="26">
        <v>0</v>
      </c>
      <c r="BZ61" s="26"/>
      <c r="CA61" s="117"/>
      <c r="CB61" s="26" t="s">
        <v>166</v>
      </c>
      <c r="CC61" s="26">
        <v>0</v>
      </c>
      <c r="CD61" s="26">
        <v>0</v>
      </c>
      <c r="CE61" s="26">
        <v>0</v>
      </c>
      <c r="CF61" s="92">
        <f t="shared" si="86"/>
        <v>0</v>
      </c>
      <c r="CG61" s="84">
        <f t="shared" si="87"/>
        <v>9.99200722162641e-16</v>
      </c>
      <c r="CH61" s="124">
        <v>2</v>
      </c>
      <c r="CI61" s="84">
        <v>2</v>
      </c>
      <c r="CJ61" s="84"/>
      <c r="CK61" s="84">
        <v>38</v>
      </c>
      <c r="CL61" s="84"/>
      <c r="CM61" s="84"/>
      <c r="CN61" s="84"/>
      <c r="CO61" s="84"/>
      <c r="CP61" s="84"/>
      <c r="CQ61" s="84"/>
      <c r="CR61" s="84"/>
      <c r="CT61" s="84"/>
      <c r="CU61" s="84"/>
      <c r="CV61" s="84"/>
      <c r="CW61" s="84" t="str">
        <f t="shared" si="88"/>
        <v>S32958.28759</v>
      </c>
      <c r="CX61" s="84" t="s">
        <v>182</v>
      </c>
      <c r="CZ61" s="26"/>
      <c r="DA61" s="92">
        <v>0.713000000000001</v>
      </c>
      <c r="DB61" s="92"/>
      <c r="DC61" s="92"/>
      <c r="DD61" s="92"/>
      <c r="DE61" s="26"/>
      <c r="DF61" s="26" t="s">
        <v>396</v>
      </c>
      <c r="DG61" s="26" t="s">
        <v>396</v>
      </c>
      <c r="DH61" s="26"/>
      <c r="DI61" s="26" t="s">
        <v>397</v>
      </c>
      <c r="DJ61" s="26">
        <v>2010</v>
      </c>
      <c r="DK61" s="26">
        <v>2013</v>
      </c>
      <c r="DL61" s="26" t="s">
        <v>196</v>
      </c>
      <c r="DM61" s="26">
        <v>24</v>
      </c>
      <c r="DN61" s="26">
        <v>24</v>
      </c>
      <c r="DO61" s="26">
        <v>36</v>
      </c>
      <c r="DP61" s="26" t="b">
        <v>1</v>
      </c>
      <c r="DQ61" s="26">
        <v>1</v>
      </c>
      <c r="DR61" s="26" t="s">
        <v>149</v>
      </c>
      <c r="DS61" s="101" t="s">
        <v>167</v>
      </c>
      <c r="DT61" s="26" t="s">
        <v>150</v>
      </c>
      <c r="DU61" s="26" t="s">
        <v>150</v>
      </c>
      <c r="DV61" s="26" t="s">
        <v>150</v>
      </c>
      <c r="DW61" s="26"/>
      <c r="DX61" s="26"/>
      <c r="DY61" s="26"/>
      <c r="DZ61" s="26">
        <f t="shared" si="61"/>
        <v>0.713000000000001</v>
      </c>
      <c r="EA61" s="26">
        <v>0.713000000000001</v>
      </c>
      <c r="EB61" s="26">
        <v>0</v>
      </c>
      <c r="EC61" s="26">
        <v>0</v>
      </c>
      <c r="ED61" s="26">
        <v>0</v>
      </c>
      <c r="EE61" s="26">
        <v>0</v>
      </c>
      <c r="EF61" s="26">
        <v>0.713000000000001</v>
      </c>
      <c r="EG61" s="26">
        <v>0</v>
      </c>
      <c r="EH61" s="26">
        <v>0</v>
      </c>
      <c r="EI61" s="146">
        <f t="shared" si="89"/>
        <v>0</v>
      </c>
      <c r="EJ61" s="84">
        <f t="shared" si="90"/>
        <v>0.713000000000001</v>
      </c>
      <c r="EK61" s="84">
        <f t="shared" si="91"/>
        <v>0</v>
      </c>
      <c r="EL61" s="84">
        <f t="shared" si="62"/>
        <v>0</v>
      </c>
      <c r="EN61" s="84">
        <f t="shared" si="77"/>
        <v>0.713000000000001</v>
      </c>
    </row>
    <row r="62" ht="30" customHeight="1" spans="1:144">
      <c r="A62" s="87" t="str">
        <f t="shared" si="59"/>
        <v>S3337172</v>
      </c>
      <c r="B62" s="87" t="e">
        <f>VLOOKUP(A62,[1]大中修明细表!$A$10:$N$544,14,0)</f>
        <v>#N/A</v>
      </c>
      <c r="C62" s="87" t="str">
        <f t="shared" si="60"/>
        <v>WZX6.2477.247</v>
      </c>
      <c r="D62" s="87" t="e">
        <f>VLOOKUP(C62,[1]大中修明细表!$B$10:$N$544,13,0)</f>
        <v>#N/A</v>
      </c>
      <c r="E62" s="87" t="s">
        <v>371</v>
      </c>
      <c r="F62" s="96">
        <v>50</v>
      </c>
      <c r="G62" s="26" t="s">
        <v>13</v>
      </c>
      <c r="H62" s="26" t="s">
        <v>256</v>
      </c>
      <c r="I62" s="26">
        <v>430223</v>
      </c>
      <c r="J62" s="26" t="s">
        <v>398</v>
      </c>
      <c r="K62" s="26">
        <v>71</v>
      </c>
      <c r="L62" s="26">
        <v>72</v>
      </c>
      <c r="M62" s="26" t="s">
        <v>399</v>
      </c>
      <c r="N62" s="26">
        <v>6.247</v>
      </c>
      <c r="O62" s="26">
        <v>7.247</v>
      </c>
      <c r="P62" s="26">
        <f t="shared" si="78"/>
        <v>1</v>
      </c>
      <c r="Q62" s="26">
        <f t="shared" si="79"/>
        <v>1</v>
      </c>
      <c r="R62" s="26" t="s">
        <v>139</v>
      </c>
      <c r="S62" s="26">
        <v>8.5</v>
      </c>
      <c r="T62" s="26">
        <v>8.5</v>
      </c>
      <c r="U62" s="26">
        <v>12.5</v>
      </c>
      <c r="V62" s="26" t="s">
        <v>182</v>
      </c>
      <c r="W62" s="26" t="s">
        <v>160</v>
      </c>
      <c r="X62" s="26" t="s">
        <v>183</v>
      </c>
      <c r="Y62" s="26">
        <f t="shared" si="80"/>
        <v>8.5</v>
      </c>
      <c r="Z62" s="26"/>
      <c r="AA62" s="26" t="s">
        <v>184</v>
      </c>
      <c r="AB62" s="26"/>
      <c r="AC62" s="26"/>
      <c r="AD62" s="26" t="s">
        <v>145</v>
      </c>
      <c r="AE62" s="26">
        <v>4</v>
      </c>
      <c r="AF62" s="99"/>
      <c r="AG62" s="92">
        <v>70</v>
      </c>
      <c r="AH62" s="92">
        <f t="shared" si="81"/>
        <v>60</v>
      </c>
      <c r="AI62" s="92">
        <f t="shared" si="82"/>
        <v>60</v>
      </c>
      <c r="AJ62" s="26">
        <f t="shared" si="83"/>
        <v>48</v>
      </c>
      <c r="AK62" s="92"/>
      <c r="AL62" s="26" t="str">
        <f>IF(AND(AK62&lt;&gt;"",AM62&lt;&gt;""),"确认折扣年度",IF($V62="大修",IF(AND($V62="大修",AK62="",AM62=""),1,IF(AK62&lt;&gt;"",LOOKUP(AK62,{1900,2016,2017,2018,2019,2020,2021,2022,2023,2024,2025},{1,0.9,0.8,0.7,0.6,0.5,0.4,0.3,0.2,0.1,0}),IF(AM62&lt;&gt;"",LOOKUP(AM62,{1900,2021,2022,2023,2024,2025},{1,0.8,0.6,0.4,0.2,0})))),""))</f>
        <v/>
      </c>
      <c r="AM62" s="92">
        <v>2021</v>
      </c>
      <c r="AN62" s="26">
        <f>IF(AND(AK62&lt;&gt;"",AM62&lt;&gt;""),"确认折扣年度",IF($V62="中修",IF(AND($V62="中修",AK62="",AM62=""),1,IF(AK62&lt;&gt;"",LOOKUP(AK62,{1900,2021,2022,2023,2024,2025},{1,0.8,0.6,0.4,0.2,0}),IF(AM62&lt;&gt;"",LOOKUP(AM62,{1900,2021,2022,2023,2024,2025},{1,0.8,0.6,0.4,0.2,0})))),""))</f>
        <v>0.8</v>
      </c>
      <c r="AO62" s="26" t="s">
        <v>146</v>
      </c>
      <c r="AP62" s="26" t="s">
        <v>146</v>
      </c>
      <c r="AQ62" s="26" t="s">
        <v>197</v>
      </c>
      <c r="AR62" s="26"/>
      <c r="AS62" s="26" t="s">
        <v>366</v>
      </c>
      <c r="AT62" s="26"/>
      <c r="AU62" s="26"/>
      <c r="AV62" s="26"/>
      <c r="AW62" s="26"/>
      <c r="AX62" s="113" t="s">
        <v>400</v>
      </c>
      <c r="AY62" s="110"/>
      <c r="AZ62" s="111"/>
      <c r="BA62" s="26">
        <v>85</v>
      </c>
      <c r="BB62" s="26">
        <v>144.5</v>
      </c>
      <c r="BC62" s="26">
        <v>130.05</v>
      </c>
      <c r="BD62" s="26">
        <v>0</v>
      </c>
      <c r="BE62" s="26" t="s">
        <v>149</v>
      </c>
      <c r="BF62" s="26" t="s">
        <v>150</v>
      </c>
      <c r="BG62" s="26" t="s">
        <v>401</v>
      </c>
      <c r="BH62" s="26">
        <v>2011</v>
      </c>
      <c r="BI62" s="26" t="s">
        <v>150</v>
      </c>
      <c r="BJ62" s="26" t="s">
        <v>150</v>
      </c>
      <c r="BK62" s="26" t="s">
        <v>150</v>
      </c>
      <c r="BL62" s="26" t="s">
        <v>150</v>
      </c>
      <c r="BM62" s="26"/>
      <c r="BN62" s="26"/>
      <c r="BO62" s="26"/>
      <c r="BP62" s="26"/>
      <c r="BQ62" s="26" t="s">
        <v>402</v>
      </c>
      <c r="BR62" s="26">
        <v>6.247</v>
      </c>
      <c r="BS62" s="26">
        <v>8.247</v>
      </c>
      <c r="BT62" s="26">
        <f t="shared" si="84"/>
        <v>1</v>
      </c>
      <c r="BU62" s="26"/>
      <c r="BV62" s="26"/>
      <c r="BW62" s="26">
        <f t="shared" si="85"/>
        <v>1</v>
      </c>
      <c r="BX62" s="26">
        <v>0</v>
      </c>
      <c r="BY62" s="26">
        <v>0</v>
      </c>
      <c r="BZ62" s="26"/>
      <c r="CA62" s="119"/>
      <c r="CB62" s="120" t="s">
        <v>166</v>
      </c>
      <c r="CC62" s="120">
        <v>0</v>
      </c>
      <c r="CD62" s="120">
        <v>0</v>
      </c>
      <c r="CE62" s="120">
        <v>1</v>
      </c>
      <c r="CF62" s="92">
        <f t="shared" si="86"/>
        <v>0</v>
      </c>
      <c r="CG62" s="84">
        <f t="shared" si="87"/>
        <v>0</v>
      </c>
      <c r="CH62" s="124">
        <v>2</v>
      </c>
      <c r="CI62" s="84">
        <v>2</v>
      </c>
      <c r="CJ62" s="84"/>
      <c r="CL62" s="84"/>
      <c r="CM62" s="84"/>
      <c r="CN62" s="84"/>
      <c r="CO62" s="84"/>
      <c r="CP62" s="84"/>
      <c r="CQ62" s="84"/>
      <c r="CR62" s="84"/>
      <c r="CT62" s="84"/>
      <c r="CU62" s="84"/>
      <c r="CV62" s="84"/>
      <c r="CW62" s="84" t="str">
        <f t="shared" si="88"/>
        <v>S3337172</v>
      </c>
      <c r="CX62" s="84" t="s">
        <v>182</v>
      </c>
      <c r="CZ62" s="26" t="s">
        <v>375</v>
      </c>
      <c r="DA62" s="92">
        <v>0</v>
      </c>
      <c r="DB62" s="92"/>
      <c r="DC62" s="92" t="s">
        <v>375</v>
      </c>
      <c r="DD62" s="92"/>
      <c r="DE62" s="26" t="s">
        <v>403</v>
      </c>
      <c r="DF62" s="26" t="s">
        <v>403</v>
      </c>
      <c r="DG62" s="26"/>
      <c r="DH62" s="26"/>
      <c r="DI62" s="26" t="s">
        <v>404</v>
      </c>
      <c r="DJ62" s="26">
        <v>2011</v>
      </c>
      <c r="DK62" s="26"/>
      <c r="DL62" s="26" t="s">
        <v>139</v>
      </c>
      <c r="DM62" s="26">
        <v>8.5</v>
      </c>
      <c r="DN62" s="26">
        <v>8.5</v>
      </c>
      <c r="DO62" s="26">
        <v>12.5</v>
      </c>
      <c r="DP62" s="26" t="e">
        <v>#N/A</v>
      </c>
      <c r="DQ62" s="26" t="e">
        <v>#N/A</v>
      </c>
      <c r="DR62" s="26" t="s">
        <v>149</v>
      </c>
      <c r="DS62" s="26" t="s">
        <v>167</v>
      </c>
      <c r="DT62" s="26" t="s">
        <v>150</v>
      </c>
      <c r="DU62" s="26" t="s">
        <v>150</v>
      </c>
      <c r="DV62" s="26" t="s">
        <v>150</v>
      </c>
      <c r="DW62" s="26"/>
      <c r="DX62" s="26"/>
      <c r="DY62" s="26"/>
      <c r="DZ62" s="26">
        <f t="shared" si="61"/>
        <v>1</v>
      </c>
      <c r="EA62" s="26"/>
      <c r="EB62" s="26"/>
      <c r="EC62" s="26"/>
      <c r="ED62" s="26"/>
      <c r="EE62" s="26">
        <v>1</v>
      </c>
      <c r="EF62" s="26"/>
      <c r="EG62" s="26"/>
      <c r="EH62" s="26"/>
      <c r="EI62" s="146">
        <f t="shared" si="89"/>
        <v>0</v>
      </c>
      <c r="EJ62" s="84">
        <f t="shared" si="90"/>
        <v>1</v>
      </c>
      <c r="EK62" s="84">
        <f t="shared" si="91"/>
        <v>0</v>
      </c>
      <c r="EL62" s="84">
        <f t="shared" si="62"/>
        <v>0</v>
      </c>
      <c r="EN62" s="84">
        <f t="shared" si="77"/>
        <v>0</v>
      </c>
    </row>
    <row r="63" ht="30" customHeight="1" spans="1:144">
      <c r="A63" s="87" t="str">
        <f t="shared" si="59"/>
        <v>S3337273</v>
      </c>
      <c r="B63" s="87" t="e">
        <f>VLOOKUP(A63,[1]大中修明细表!$A$10:$N$544,14,0)</f>
        <v>#N/A</v>
      </c>
      <c r="C63" s="87" t="str">
        <f t="shared" si="60"/>
        <v>WZX7.2478.247</v>
      </c>
      <c r="D63" s="87" t="e">
        <f>VLOOKUP(C63,[1]大中修明细表!$B$10:$N$544,13,0)</f>
        <v>#N/A</v>
      </c>
      <c r="E63" s="87" t="s">
        <v>371</v>
      </c>
      <c r="F63" s="96">
        <v>51</v>
      </c>
      <c r="G63" s="26" t="s">
        <v>13</v>
      </c>
      <c r="H63" s="26" t="s">
        <v>256</v>
      </c>
      <c r="I63" s="26">
        <v>430223</v>
      </c>
      <c r="J63" s="26" t="s">
        <v>398</v>
      </c>
      <c r="K63" s="26">
        <v>72</v>
      </c>
      <c r="L63" s="26">
        <v>73</v>
      </c>
      <c r="M63" s="26" t="s">
        <v>399</v>
      </c>
      <c r="N63" s="26">
        <v>7.247</v>
      </c>
      <c r="O63" s="26">
        <v>8.247</v>
      </c>
      <c r="P63" s="26">
        <f t="shared" si="78"/>
        <v>1</v>
      </c>
      <c r="Q63" s="26">
        <f t="shared" si="79"/>
        <v>1</v>
      </c>
      <c r="R63" s="26" t="s">
        <v>139</v>
      </c>
      <c r="S63" s="26">
        <v>8.5</v>
      </c>
      <c r="T63" s="26">
        <v>8.5</v>
      </c>
      <c r="U63" s="26">
        <v>12.5</v>
      </c>
      <c r="V63" s="26" t="s">
        <v>182</v>
      </c>
      <c r="W63" s="26" t="s">
        <v>160</v>
      </c>
      <c r="X63" s="26" t="s">
        <v>183</v>
      </c>
      <c r="Y63" s="26">
        <f t="shared" si="80"/>
        <v>8.5</v>
      </c>
      <c r="Z63" s="26"/>
      <c r="AA63" s="26" t="s">
        <v>184</v>
      </c>
      <c r="AB63" s="26"/>
      <c r="AC63" s="26"/>
      <c r="AD63" s="26" t="s">
        <v>145</v>
      </c>
      <c r="AE63" s="26">
        <v>4</v>
      </c>
      <c r="AF63" s="99"/>
      <c r="AG63" s="92">
        <v>70</v>
      </c>
      <c r="AH63" s="92">
        <f t="shared" si="81"/>
        <v>60</v>
      </c>
      <c r="AI63" s="92">
        <f t="shared" si="82"/>
        <v>60</v>
      </c>
      <c r="AJ63" s="26">
        <f t="shared" si="83"/>
        <v>60</v>
      </c>
      <c r="AK63" s="92"/>
      <c r="AL63" s="26" t="str">
        <f>IF(AND(AK63&lt;&gt;"",AM63&lt;&gt;""),"确认折扣年度",IF($V63="大修",IF(AND($V63="大修",AK63="",AM63=""),1,IF(AK63&lt;&gt;"",LOOKUP(AK63,{1900,2016,2017,2018,2019,2020,2021,2022,2023,2024,2025},{1,0.9,0.8,0.7,0.6,0.5,0.4,0.3,0.2,0.1,0}),IF(AM63&lt;&gt;"",LOOKUP(AM63,{1900,2021,2022,2023,2024,2025},{1,0.8,0.6,0.4,0.2,0})))),""))</f>
        <v/>
      </c>
      <c r="AM63" s="92">
        <v>2020</v>
      </c>
      <c r="AN63" s="26">
        <f>IF(AND(AK63&lt;&gt;"",AM63&lt;&gt;""),"确认折扣年度",IF($V63="中修",IF(AND($V63="中修",AK63="",AM63=""),1,IF(AK63&lt;&gt;"",LOOKUP(AK63,{1900,2021,2022,2023,2024,2025},{1,0.8,0.6,0.4,0.2,0}),IF(AM63&lt;&gt;"",LOOKUP(AM63,{1900,2021,2022,2023,2024,2025},{1,0.8,0.6,0.4,0.2,0})))),""))</f>
        <v>1</v>
      </c>
      <c r="AO63" s="26" t="s">
        <v>146</v>
      </c>
      <c r="AP63" s="26" t="s">
        <v>146</v>
      </c>
      <c r="AQ63" s="26" t="s">
        <v>197</v>
      </c>
      <c r="AR63" s="26"/>
      <c r="AS63" s="26" t="s">
        <v>366</v>
      </c>
      <c r="AT63" s="26"/>
      <c r="AU63" s="26"/>
      <c r="AV63" s="26"/>
      <c r="AW63" s="26"/>
      <c r="AX63" s="113" t="s">
        <v>405</v>
      </c>
      <c r="AY63" s="110"/>
      <c r="AZ63" s="111"/>
      <c r="BA63" s="26">
        <v>85</v>
      </c>
      <c r="BB63" s="26">
        <v>144.5</v>
      </c>
      <c r="BC63" s="26">
        <v>130.05</v>
      </c>
      <c r="BD63" s="26">
        <v>0</v>
      </c>
      <c r="BE63" s="26" t="s">
        <v>149</v>
      </c>
      <c r="BF63" s="26" t="s">
        <v>150</v>
      </c>
      <c r="BG63" s="26" t="s">
        <v>401</v>
      </c>
      <c r="BH63" s="26">
        <v>2011</v>
      </c>
      <c r="BI63" s="26" t="s">
        <v>150</v>
      </c>
      <c r="BJ63" s="26" t="s">
        <v>150</v>
      </c>
      <c r="BK63" s="26" t="s">
        <v>150</v>
      </c>
      <c r="BL63" s="26" t="s">
        <v>150</v>
      </c>
      <c r="BM63" s="26"/>
      <c r="BN63" s="26"/>
      <c r="BO63" s="26"/>
      <c r="BP63" s="26"/>
      <c r="BQ63" s="26" t="s">
        <v>402</v>
      </c>
      <c r="BR63" s="26">
        <v>6.247</v>
      </c>
      <c r="BS63" s="26">
        <v>8.247</v>
      </c>
      <c r="BT63" s="26">
        <f t="shared" si="84"/>
        <v>1</v>
      </c>
      <c r="BU63" s="26"/>
      <c r="BV63" s="26"/>
      <c r="BW63" s="26">
        <f t="shared" si="85"/>
        <v>1</v>
      </c>
      <c r="BX63" s="26">
        <v>0</v>
      </c>
      <c r="BY63" s="26">
        <v>0</v>
      </c>
      <c r="BZ63" s="26"/>
      <c r="CA63" s="119"/>
      <c r="CB63" s="120" t="s">
        <v>166</v>
      </c>
      <c r="CC63" s="120">
        <v>0</v>
      </c>
      <c r="CD63" s="120">
        <v>0</v>
      </c>
      <c r="CE63" s="120">
        <v>1</v>
      </c>
      <c r="CF63" s="92">
        <f t="shared" si="86"/>
        <v>0</v>
      </c>
      <c r="CG63" s="84">
        <f t="shared" si="87"/>
        <v>0</v>
      </c>
      <c r="CH63" s="124">
        <v>2</v>
      </c>
      <c r="CI63" s="84">
        <v>2</v>
      </c>
      <c r="CJ63" s="84"/>
      <c r="CL63" s="84"/>
      <c r="CM63" s="84"/>
      <c r="CN63" s="84"/>
      <c r="CO63" s="84"/>
      <c r="CP63" s="84"/>
      <c r="CQ63" s="84"/>
      <c r="CR63" s="84"/>
      <c r="CT63" s="84"/>
      <c r="CU63" s="84"/>
      <c r="CV63" s="84"/>
      <c r="CW63" s="84" t="str">
        <f t="shared" si="88"/>
        <v>S3337273</v>
      </c>
      <c r="CX63" s="84" t="s">
        <v>182</v>
      </c>
      <c r="CZ63" s="26" t="s">
        <v>375</v>
      </c>
      <c r="DA63" s="92">
        <v>0</v>
      </c>
      <c r="DB63" s="92"/>
      <c r="DC63" s="92" t="s">
        <v>375</v>
      </c>
      <c r="DD63" s="92"/>
      <c r="DE63" s="26"/>
      <c r="DF63" s="26" t="s">
        <v>406</v>
      </c>
      <c r="DG63" s="26"/>
      <c r="DH63" s="26"/>
      <c r="DI63" s="26" t="s">
        <v>407</v>
      </c>
      <c r="DJ63" s="26">
        <v>2011</v>
      </c>
      <c r="DK63" s="26"/>
      <c r="DL63" s="26" t="s">
        <v>139</v>
      </c>
      <c r="DM63" s="26">
        <v>8.5</v>
      </c>
      <c r="DN63" s="26">
        <v>8.5</v>
      </c>
      <c r="DO63" s="26">
        <v>12.5</v>
      </c>
      <c r="DP63" s="26" t="e">
        <v>#N/A</v>
      </c>
      <c r="DQ63" s="26" t="e">
        <v>#N/A</v>
      </c>
      <c r="DR63" s="26" t="s">
        <v>149</v>
      </c>
      <c r="DS63" s="26" t="s">
        <v>167</v>
      </c>
      <c r="DT63" s="26" t="s">
        <v>150</v>
      </c>
      <c r="DU63" s="26" t="s">
        <v>150</v>
      </c>
      <c r="DV63" s="26" t="s">
        <v>150</v>
      </c>
      <c r="DW63" s="26"/>
      <c r="DX63" s="26"/>
      <c r="DY63" s="26"/>
      <c r="DZ63" s="26">
        <f t="shared" si="61"/>
        <v>1</v>
      </c>
      <c r="EA63" s="26"/>
      <c r="EB63" s="26"/>
      <c r="EC63" s="26"/>
      <c r="ED63" s="26"/>
      <c r="EE63" s="26">
        <v>1</v>
      </c>
      <c r="EF63" s="26"/>
      <c r="EG63" s="26"/>
      <c r="EH63" s="26"/>
      <c r="EI63" s="146">
        <f t="shared" si="89"/>
        <v>0</v>
      </c>
      <c r="EJ63" s="84">
        <f t="shared" si="90"/>
        <v>1</v>
      </c>
      <c r="EK63" s="84">
        <f t="shared" si="91"/>
        <v>0</v>
      </c>
      <c r="EL63" s="84">
        <f t="shared" si="62"/>
        <v>0</v>
      </c>
      <c r="EN63" s="84">
        <f t="shared" si="77"/>
        <v>0</v>
      </c>
    </row>
    <row r="64" ht="30" customHeight="1" spans="1:144">
      <c r="A64" s="87" t="str">
        <f t="shared" si="59"/>
        <v>S3366466</v>
      </c>
      <c r="B64" s="87">
        <f>VLOOKUP(A64,[1]大中修明细表!$A$10:$N$544,14,0)</f>
        <v>2</v>
      </c>
      <c r="C64" s="87" t="str">
        <f t="shared" si="60"/>
        <v>S31580.90482.904</v>
      </c>
      <c r="D64" s="87">
        <f>VLOOKUP(C64,[1]大中修明细表!$B$10:$N$544,13,0)</f>
        <v>2</v>
      </c>
      <c r="E64" s="87"/>
      <c r="F64" s="96">
        <v>52</v>
      </c>
      <c r="G64" s="26" t="s">
        <v>13</v>
      </c>
      <c r="H64" s="26" t="s">
        <v>256</v>
      </c>
      <c r="I64" s="26">
        <v>430223</v>
      </c>
      <c r="J64" s="26" t="s">
        <v>408</v>
      </c>
      <c r="K64" s="26">
        <v>64</v>
      </c>
      <c r="L64" s="26">
        <v>66</v>
      </c>
      <c r="M64" s="26" t="s">
        <v>409</v>
      </c>
      <c r="N64" s="26">
        <v>80.904</v>
      </c>
      <c r="O64" s="26">
        <v>82.904</v>
      </c>
      <c r="P64" s="26">
        <f t="shared" si="78"/>
        <v>2</v>
      </c>
      <c r="Q64" s="26">
        <f t="shared" si="79"/>
        <v>2</v>
      </c>
      <c r="R64" s="26" t="s">
        <v>139</v>
      </c>
      <c r="S64" s="26">
        <v>9</v>
      </c>
      <c r="T64" s="26">
        <v>9</v>
      </c>
      <c r="U64" s="26">
        <v>12</v>
      </c>
      <c r="V64" s="26" t="s">
        <v>182</v>
      </c>
      <c r="W64" s="26" t="s">
        <v>160</v>
      </c>
      <c r="X64" s="26" t="s">
        <v>183</v>
      </c>
      <c r="Y64" s="26">
        <f t="shared" si="80"/>
        <v>9</v>
      </c>
      <c r="Z64" s="26"/>
      <c r="AA64" s="26" t="s">
        <v>184</v>
      </c>
      <c r="AB64" s="26"/>
      <c r="AC64" s="26"/>
      <c r="AD64" s="26" t="s">
        <v>145</v>
      </c>
      <c r="AE64" s="26">
        <v>4</v>
      </c>
      <c r="AF64" s="99"/>
      <c r="AG64" s="92">
        <v>70</v>
      </c>
      <c r="AH64" s="92">
        <f t="shared" si="81"/>
        <v>126</v>
      </c>
      <c r="AI64" s="92">
        <f t="shared" si="82"/>
        <v>126</v>
      </c>
      <c r="AJ64" s="26">
        <f t="shared" si="83"/>
        <v>126</v>
      </c>
      <c r="AK64" s="92">
        <v>2011</v>
      </c>
      <c r="AL64" s="26" t="str">
        <f>IF(AND(AK64&lt;&gt;"",AM64&lt;&gt;""),"确认折扣年度",IF($V64="大修",IF(AND($V64="大修",AK64="",AM64=""),1,IF(AK64&lt;&gt;"",LOOKUP(AK64,{1900,2016,2017,2018,2019,2020,2021,2022,2023,2024,2025},{1,0.9,0.8,0.7,0.6,0.5,0.4,0.3,0.2,0.1,0}),IF(AM64&lt;&gt;"",LOOKUP(AM64,{1900,2021,2022,2023,2024,2025},{1,0.8,0.6,0.4,0.2,0})))),""))</f>
        <v/>
      </c>
      <c r="AM64" s="92"/>
      <c r="AN64" s="26">
        <f>IF(AND(AK64&lt;&gt;"",AM64&lt;&gt;""),"确认折扣年度",IF($V64="中修",IF(AND($V64="中修",AK64="",AM64=""),1,IF(AK64&lt;&gt;"",LOOKUP(AK64,{1900,2021,2022,2023,2024,2025},{1,0.8,0.6,0.4,0.2,0}),IF(AM64&lt;&gt;"",LOOKUP(AM64,{1900,2021,2022,2023,2024,2025},{1,0.8,0.6,0.4,0.2,0})))),""))</f>
        <v>1</v>
      </c>
      <c r="AO64" s="26" t="s">
        <v>146</v>
      </c>
      <c r="AP64" s="26" t="s">
        <v>146</v>
      </c>
      <c r="AQ64" s="26" t="s">
        <v>197</v>
      </c>
      <c r="AR64" s="26" t="s">
        <v>410</v>
      </c>
      <c r="AS64" s="26"/>
      <c r="AT64" s="26"/>
      <c r="AU64" s="26" t="s">
        <v>146</v>
      </c>
      <c r="AV64" s="26" t="s">
        <v>197</v>
      </c>
      <c r="AW64" s="26"/>
      <c r="AX64" s="110" t="s">
        <v>411</v>
      </c>
      <c r="AY64" s="110" t="s">
        <v>412</v>
      </c>
      <c r="AZ64" s="111"/>
      <c r="BA64" s="26">
        <v>85</v>
      </c>
      <c r="BB64" s="26">
        <v>153</v>
      </c>
      <c r="BC64" s="26">
        <v>153</v>
      </c>
      <c r="BD64" s="26">
        <v>0</v>
      </c>
      <c r="BE64" s="26" t="s">
        <v>149</v>
      </c>
      <c r="BF64" s="26" t="s">
        <v>150</v>
      </c>
      <c r="BG64" s="26"/>
      <c r="BH64" s="26">
        <v>2011</v>
      </c>
      <c r="BI64" s="26" t="s">
        <v>150</v>
      </c>
      <c r="BJ64" s="26" t="s">
        <v>413</v>
      </c>
      <c r="BK64" s="26" t="s">
        <v>150</v>
      </c>
      <c r="BL64" s="26" t="s">
        <v>150</v>
      </c>
      <c r="BM64" s="26"/>
      <c r="BN64" s="26"/>
      <c r="BO64" s="26"/>
      <c r="BP64" s="26"/>
      <c r="BQ64" s="26" t="s">
        <v>409</v>
      </c>
      <c r="BR64" s="26">
        <v>81.586</v>
      </c>
      <c r="BS64" s="26">
        <v>83.586</v>
      </c>
      <c r="BT64" s="26">
        <f t="shared" si="84"/>
        <v>2</v>
      </c>
      <c r="BU64" s="26"/>
      <c r="BV64" s="26"/>
      <c r="BW64" s="26">
        <f t="shared" si="85"/>
        <v>2</v>
      </c>
      <c r="BX64" s="26">
        <v>0</v>
      </c>
      <c r="BY64" s="26">
        <v>0</v>
      </c>
      <c r="BZ64" s="26"/>
      <c r="CA64" s="117"/>
      <c r="CB64" s="26" t="s">
        <v>166</v>
      </c>
      <c r="CC64" s="26">
        <v>0</v>
      </c>
      <c r="CD64" s="26">
        <v>0</v>
      </c>
      <c r="CE64" s="26">
        <v>2</v>
      </c>
      <c r="CF64" s="92">
        <f t="shared" si="86"/>
        <v>0</v>
      </c>
      <c r="CG64" s="84">
        <f t="shared" si="87"/>
        <v>0</v>
      </c>
      <c r="CH64" s="124">
        <v>2</v>
      </c>
      <c r="CI64" s="84">
        <v>2</v>
      </c>
      <c r="CJ64" s="84"/>
      <c r="CK64" s="84">
        <v>51</v>
      </c>
      <c r="CL64" s="84"/>
      <c r="CM64" s="84"/>
      <c r="CN64" s="84"/>
      <c r="CO64" s="84"/>
      <c r="CP64" s="84"/>
      <c r="CQ64" s="84"/>
      <c r="CR64" s="84"/>
      <c r="CT64" s="84"/>
      <c r="CU64" s="84"/>
      <c r="CV64" s="84"/>
      <c r="CW64" s="84" t="str">
        <f t="shared" si="88"/>
        <v>S3366466</v>
      </c>
      <c r="CX64" s="84" t="s">
        <v>182</v>
      </c>
      <c r="CZ64" s="26"/>
      <c r="DA64" s="92">
        <v>2</v>
      </c>
      <c r="DB64" s="92"/>
      <c r="DC64" s="92"/>
      <c r="DD64" s="92"/>
      <c r="DE64" s="26"/>
      <c r="DF64" s="26"/>
      <c r="DG64" s="26"/>
      <c r="DH64" s="26"/>
      <c r="DI64" s="26"/>
      <c r="DJ64" s="26">
        <v>1999</v>
      </c>
      <c r="DK64" s="26">
        <v>2011</v>
      </c>
      <c r="DL64" s="26" t="s">
        <v>139</v>
      </c>
      <c r="DM64" s="26">
        <v>9</v>
      </c>
      <c r="DN64" s="26">
        <v>9</v>
      </c>
      <c r="DO64" s="26">
        <v>12</v>
      </c>
      <c r="DP64" s="26" t="b">
        <v>1</v>
      </c>
      <c r="DQ64" s="26">
        <v>1</v>
      </c>
      <c r="DR64" s="26" t="s">
        <v>149</v>
      </c>
      <c r="DS64" s="26" t="s">
        <v>167</v>
      </c>
      <c r="DT64" s="26" t="s">
        <v>150</v>
      </c>
      <c r="DU64" s="26" t="s">
        <v>150</v>
      </c>
      <c r="DV64" s="26" t="s">
        <v>150</v>
      </c>
      <c r="DW64" s="26"/>
      <c r="DX64" s="26"/>
      <c r="DY64" s="26"/>
      <c r="DZ64" s="26">
        <f t="shared" si="61"/>
        <v>2</v>
      </c>
      <c r="EA64" s="26">
        <v>2</v>
      </c>
      <c r="EB64" s="26">
        <v>0</v>
      </c>
      <c r="EC64" s="26">
        <v>0</v>
      </c>
      <c r="ED64" s="26">
        <v>0</v>
      </c>
      <c r="EE64" s="26">
        <v>2</v>
      </c>
      <c r="EF64" s="26">
        <v>0</v>
      </c>
      <c r="EG64" s="26">
        <v>0</v>
      </c>
      <c r="EH64" s="26">
        <v>0</v>
      </c>
      <c r="EI64" s="146">
        <f t="shared" si="89"/>
        <v>0</v>
      </c>
      <c r="EJ64" s="84">
        <f t="shared" si="90"/>
        <v>2</v>
      </c>
      <c r="EK64" s="84">
        <f t="shared" si="91"/>
        <v>0</v>
      </c>
      <c r="EL64" s="84">
        <f t="shared" si="62"/>
        <v>0</v>
      </c>
      <c r="EN64" s="84">
        <f t="shared" si="77"/>
        <v>0</v>
      </c>
    </row>
    <row r="65" s="84" customFormat="1" ht="30" customHeight="1" spans="1:144">
      <c r="A65" s="87" t="str">
        <f t="shared" si="59"/>
        <v>S56345</v>
      </c>
      <c r="B65" s="87">
        <f>VLOOKUP(A65,[1]大中修明细表!$A$10:$N$544,14,0)</f>
        <v>1</v>
      </c>
      <c r="C65" s="87" t="str">
        <f t="shared" si="60"/>
        <v>X06545</v>
      </c>
      <c r="D65" s="87">
        <f>VLOOKUP(C65,[1]大中修明细表!$B$10:$N$544,13,0)</f>
        <v>1</v>
      </c>
      <c r="E65" s="87"/>
      <c r="F65" s="96">
        <v>53</v>
      </c>
      <c r="G65" s="26" t="s">
        <v>13</v>
      </c>
      <c r="H65" s="26" t="s">
        <v>292</v>
      </c>
      <c r="I65" s="26">
        <v>430225</v>
      </c>
      <c r="J65" s="26" t="s">
        <v>414</v>
      </c>
      <c r="K65" s="26">
        <v>4</v>
      </c>
      <c r="L65" s="26">
        <v>5</v>
      </c>
      <c r="M65" s="26" t="s">
        <v>415</v>
      </c>
      <c r="N65" s="26">
        <v>4</v>
      </c>
      <c r="O65" s="26">
        <v>5</v>
      </c>
      <c r="P65" s="26">
        <f t="shared" si="78"/>
        <v>1</v>
      </c>
      <c r="Q65" s="26">
        <f t="shared" si="79"/>
        <v>1</v>
      </c>
      <c r="R65" s="26" t="s">
        <v>139</v>
      </c>
      <c r="S65" s="26">
        <v>7</v>
      </c>
      <c r="T65" s="26">
        <v>7</v>
      </c>
      <c r="U65" s="26">
        <v>9</v>
      </c>
      <c r="V65" s="26" t="s">
        <v>182</v>
      </c>
      <c r="W65" s="26" t="s">
        <v>160</v>
      </c>
      <c r="X65" s="26" t="s">
        <v>345</v>
      </c>
      <c r="Y65" s="26">
        <f t="shared" si="80"/>
        <v>7</v>
      </c>
      <c r="Z65" s="99"/>
      <c r="AA65" s="26" t="s">
        <v>245</v>
      </c>
      <c r="AB65" s="26"/>
      <c r="AC65" s="26"/>
      <c r="AD65" s="26" t="s">
        <v>145</v>
      </c>
      <c r="AE65" s="26">
        <v>4</v>
      </c>
      <c r="AF65" s="99"/>
      <c r="AG65" s="92">
        <v>70</v>
      </c>
      <c r="AH65" s="92">
        <f t="shared" si="81"/>
        <v>49</v>
      </c>
      <c r="AI65" s="92">
        <f t="shared" si="82"/>
        <v>49</v>
      </c>
      <c r="AJ65" s="26">
        <f t="shared" si="83"/>
        <v>49</v>
      </c>
      <c r="AK65" s="92">
        <v>2015</v>
      </c>
      <c r="AL65" s="26" t="str">
        <f>IF(AND(AK65&lt;&gt;"",AM65&lt;&gt;""),"确认折扣年度",IF($V65="大修",IF(AND($V65="大修",AK65="",AM65=""),1,IF(AK65&lt;&gt;"",LOOKUP(AK65,{1900,2016,2017,2018,2019,2020,2021,2022,2023,2024,2025},{1,0.9,0.8,0.7,0.6,0.5,0.4,0.3,0.2,0.1,0}),IF(AM65&lt;&gt;"",LOOKUP(AM65,{1900,2021,2022,2023,2024,2025},{1,0.8,0.6,0.4,0.2,0})))),""))</f>
        <v/>
      </c>
      <c r="AM65" s="92"/>
      <c r="AN65" s="26">
        <f>IF(AND(AK65&lt;&gt;"",AM65&lt;&gt;""),"确认折扣年度",IF($V65="中修",IF(AND($V65="中修",AK65="",AM65=""),1,IF(AK65&lt;&gt;"",LOOKUP(AK65,{1900,2021,2022,2023,2024,2025},{1,0.8,0.6,0.4,0.2,0}),IF(AM65&lt;&gt;"",LOOKUP(AM65,{1900,2021,2022,2023,2024,2025},{1,0.8,0.6,0.4,0.2,0})))),""))</f>
        <v>1</v>
      </c>
      <c r="AO65" s="26" t="s">
        <v>146</v>
      </c>
      <c r="AP65" s="26" t="s">
        <v>146</v>
      </c>
      <c r="AQ65" s="26" t="s">
        <v>274</v>
      </c>
      <c r="AR65" s="26" t="s">
        <v>416</v>
      </c>
      <c r="AS65" s="26" t="s">
        <v>146</v>
      </c>
      <c r="AT65" s="26"/>
      <c r="AU65" s="26" t="s">
        <v>175</v>
      </c>
      <c r="AV65" s="26" t="s">
        <v>176</v>
      </c>
      <c r="AW65" s="26"/>
      <c r="AX65" s="110" t="s">
        <v>417</v>
      </c>
      <c r="AY65" s="110"/>
      <c r="AZ65" s="111"/>
      <c r="BA65" s="26">
        <v>70</v>
      </c>
      <c r="BB65" s="26">
        <v>49</v>
      </c>
      <c r="BC65" s="26">
        <v>49</v>
      </c>
      <c r="BD65" s="26">
        <v>0</v>
      </c>
      <c r="BE65" s="26" t="s">
        <v>149</v>
      </c>
      <c r="BF65" s="26" t="s">
        <v>150</v>
      </c>
      <c r="BG65" s="26" t="s">
        <v>418</v>
      </c>
      <c r="BH65" s="26">
        <v>2015</v>
      </c>
      <c r="BI65" s="26" t="s">
        <v>150</v>
      </c>
      <c r="BJ65" s="26" t="s">
        <v>150</v>
      </c>
      <c r="BK65" s="26" t="s">
        <v>150</v>
      </c>
      <c r="BL65" s="26" t="s">
        <v>150</v>
      </c>
      <c r="BM65" s="26"/>
      <c r="BN65" s="26"/>
      <c r="BO65" s="26"/>
      <c r="BP65" s="26"/>
      <c r="BQ65" s="26" t="s">
        <v>415</v>
      </c>
      <c r="BR65" s="26">
        <v>4</v>
      </c>
      <c r="BS65" s="26">
        <v>5</v>
      </c>
      <c r="BT65" s="26">
        <f t="shared" si="84"/>
        <v>1</v>
      </c>
      <c r="BU65" s="26">
        <v>0</v>
      </c>
      <c r="BV65" s="26">
        <v>0.302</v>
      </c>
      <c r="BW65" s="26">
        <v>0.698</v>
      </c>
      <c r="BX65" s="26">
        <v>0</v>
      </c>
      <c r="BY65" s="26">
        <v>0</v>
      </c>
      <c r="BZ65" s="26"/>
      <c r="CA65" s="117"/>
      <c r="CB65" s="26" t="s">
        <v>166</v>
      </c>
      <c r="CC65" s="26">
        <v>0</v>
      </c>
      <c r="CD65" s="26">
        <v>0.302</v>
      </c>
      <c r="CE65" s="26">
        <v>0.698</v>
      </c>
      <c r="CF65" s="148">
        <f t="shared" si="86"/>
        <v>0.302</v>
      </c>
      <c r="CG65" s="84">
        <f t="shared" si="87"/>
        <v>0</v>
      </c>
      <c r="CH65" s="124">
        <v>2</v>
      </c>
      <c r="CI65" s="84">
        <v>2</v>
      </c>
      <c r="CK65" s="84">
        <v>70</v>
      </c>
      <c r="CW65" s="84" t="str">
        <f t="shared" si="88"/>
        <v>S56345</v>
      </c>
      <c r="CX65" s="84" t="s">
        <v>182</v>
      </c>
      <c r="CZ65" s="26" t="s">
        <v>419</v>
      </c>
      <c r="DA65" s="92">
        <v>0</v>
      </c>
      <c r="DB65" s="92"/>
      <c r="DC65" s="92" t="s">
        <v>298</v>
      </c>
      <c r="DD65" s="92"/>
      <c r="DE65" s="26"/>
      <c r="DF65" s="26"/>
      <c r="DG65" s="26"/>
      <c r="DH65" s="26"/>
      <c r="DI65" s="26"/>
      <c r="DJ65" s="26">
        <v>1960</v>
      </c>
      <c r="DK65" s="26">
        <v>2015</v>
      </c>
      <c r="DL65" s="26" t="s">
        <v>139</v>
      </c>
      <c r="DM65" s="26">
        <v>7</v>
      </c>
      <c r="DN65" s="26">
        <v>7</v>
      </c>
      <c r="DO65" s="26">
        <v>9</v>
      </c>
      <c r="DP65" s="26" t="b">
        <v>1</v>
      </c>
      <c r="DQ65" s="26">
        <v>1</v>
      </c>
      <c r="DR65" s="26" t="s">
        <v>149</v>
      </c>
      <c r="DS65" s="26" t="s">
        <v>167</v>
      </c>
      <c r="DT65" s="26" t="s">
        <v>150</v>
      </c>
      <c r="DU65" s="26" t="s">
        <v>150</v>
      </c>
      <c r="DV65" s="26" t="s">
        <v>150</v>
      </c>
      <c r="DW65" s="26"/>
      <c r="DX65" s="26"/>
      <c r="DY65" s="26"/>
      <c r="DZ65" s="26">
        <f t="shared" si="61"/>
        <v>1</v>
      </c>
      <c r="EA65" s="26">
        <v>1</v>
      </c>
      <c r="EB65" s="26">
        <v>0</v>
      </c>
      <c r="EC65" s="26">
        <v>0.302</v>
      </c>
      <c r="ED65" s="26">
        <v>0</v>
      </c>
      <c r="EE65" s="26">
        <v>0.698</v>
      </c>
      <c r="EF65" s="26">
        <v>0</v>
      </c>
      <c r="EG65" s="26">
        <v>0</v>
      </c>
      <c r="EH65" s="26">
        <v>0</v>
      </c>
      <c r="EI65" s="146">
        <f t="shared" si="89"/>
        <v>0</v>
      </c>
      <c r="EJ65" s="84">
        <f t="shared" si="90"/>
        <v>1</v>
      </c>
      <c r="EK65" s="84">
        <f t="shared" si="91"/>
        <v>0</v>
      </c>
      <c r="EL65" s="84">
        <f t="shared" si="62"/>
        <v>0</v>
      </c>
      <c r="EN65" s="84">
        <f t="shared" si="77"/>
        <v>0</v>
      </c>
    </row>
    <row r="66" ht="30" customHeight="1" spans="1:142">
      <c r="A66" s="87" t="str">
        <f t="shared" si="59"/>
        <v/>
      </c>
      <c r="B66" s="87">
        <f>VLOOKUP(A66,[1]大中修明细表!$A$10:$N$544,14,0)</f>
        <v>22.9650000000001</v>
      </c>
      <c r="C66" s="87" t="str">
        <f t="shared" si="60"/>
        <v/>
      </c>
      <c r="D66" s="87">
        <f>VLOOKUP(C66,[1]大中修明细表!$B$10:$N$544,13,0)</f>
        <v>22.9650000000001</v>
      </c>
      <c r="E66" s="87"/>
      <c r="F66" s="26" t="s">
        <v>420</v>
      </c>
      <c r="G66" s="16" t="s">
        <v>421</v>
      </c>
      <c r="H66" s="26"/>
      <c r="I66" s="26"/>
      <c r="J66" s="26"/>
      <c r="K66" s="26"/>
      <c r="L66" s="26"/>
      <c r="M66" s="26"/>
      <c r="N66" s="26"/>
      <c r="O66" s="26"/>
      <c r="P66" s="16">
        <f>SUBTOTAL(9,P68:P94)</f>
        <v>38.0579999999999</v>
      </c>
      <c r="Q66" s="16">
        <f>SUBTOTAL(9,Q68:Q94)</f>
        <v>38.0579999999999</v>
      </c>
      <c r="R66" s="16"/>
      <c r="S66" s="16"/>
      <c r="T66" s="16"/>
      <c r="U66" s="16"/>
      <c r="V66" s="16"/>
      <c r="W66" s="16"/>
      <c r="X66" s="16"/>
      <c r="Y66" s="16"/>
      <c r="Z66" s="100"/>
      <c r="AA66" s="16"/>
      <c r="AB66" s="16"/>
      <c r="AC66" s="16"/>
      <c r="AD66" s="16"/>
      <c r="AE66" s="16"/>
      <c r="AF66" s="98"/>
      <c r="AG66" s="104"/>
      <c r="AH66" s="16">
        <f>SUBTOTAL(9,AH68:AH94)</f>
        <v>4942</v>
      </c>
      <c r="AI66" s="16">
        <f>SUBTOTAL(9,AI68:AI94)</f>
        <v>4942</v>
      </c>
      <c r="AJ66" s="16">
        <f>SUBTOTAL(9,AJ68:AJ94)</f>
        <v>4920</v>
      </c>
      <c r="AK66" s="92"/>
      <c r="AL66" s="26" t="str">
        <f>IF(AND(AK66&lt;&gt;"",AM66&lt;&gt;""),"确认折扣年度",IF($V66="大修",IF(AND($V66="大修",AK66="",AM66=""),1,IF(AK66&lt;&gt;"",LOOKUP(AK66,{1900,2016,2017,2018,2019,2020,2021,2022,2023,2024,2025},{1,0.9,0.8,0.7,0.6,0.5,0.4,0.3,0.2,0.1,0}),IF(AM66&lt;&gt;"",LOOKUP(AM66,{1900,2021,2022,2023,2024,2025},{1,0.8,0.6,0.4,0.2,0})))),""))</f>
        <v/>
      </c>
      <c r="AM66" s="92"/>
      <c r="AN66" s="26" t="str">
        <f>IF(AND(AK66&lt;&gt;"",AM66&lt;&gt;""),"确认折扣年度",IF($V66="中修",IF(AND($V66="中修",AK66="",AM66=""),1,IF(AK66&lt;&gt;"",LOOKUP(AK66,{1900,2021,2022,2023,2024,2025},{1,0.8,0.6,0.4,0.2,0}),IF(AM66&lt;&gt;"",LOOKUP(AM66,{1900,2021,2022,2023,2024,2025},{1,0.8,0.6,0.4,0.2,0})))),""))</f>
        <v/>
      </c>
      <c r="AO66" s="26"/>
      <c r="AP66" s="26"/>
      <c r="AQ66" s="26"/>
      <c r="AR66" s="26"/>
      <c r="AS66" s="26"/>
      <c r="AT66" s="26"/>
      <c r="AU66" s="26"/>
      <c r="AV66" s="26"/>
      <c r="AW66" s="26"/>
      <c r="AX66" s="110"/>
      <c r="AY66" s="110"/>
      <c r="AZ66" s="111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117"/>
      <c r="CB66" s="26"/>
      <c r="CC66" s="26"/>
      <c r="CD66" s="26"/>
      <c r="CE66" s="26"/>
      <c r="CF66" s="99"/>
      <c r="CG66" s="99"/>
      <c r="CH66" s="117"/>
      <c r="CJ66" s="84"/>
      <c r="CL66" s="84"/>
      <c r="CM66" s="84"/>
      <c r="CN66" s="84"/>
      <c r="CO66" s="84"/>
      <c r="CP66" s="84"/>
      <c r="CQ66" s="84"/>
      <c r="CR66" s="84"/>
      <c r="CT66" s="84"/>
      <c r="CU66" s="84"/>
      <c r="CV66" s="84"/>
      <c r="CZ66" s="26"/>
      <c r="DA66" s="16">
        <f>SUBTOTAL(9,DA68:DA94)</f>
        <v>15.996</v>
      </c>
      <c r="DB66" s="16"/>
      <c r="DC66" s="16"/>
      <c r="DD66" s="1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 t="b">
        <v>1</v>
      </c>
      <c r="DQ66" s="26">
        <v>0</v>
      </c>
      <c r="DR66" s="26"/>
      <c r="DS66" s="139"/>
      <c r="DT66" s="26"/>
      <c r="DU66" s="26"/>
      <c r="DV66" s="26"/>
      <c r="DW66" s="26"/>
      <c r="DX66" s="26"/>
      <c r="DY66" s="26"/>
      <c r="DZ66" s="26">
        <f t="shared" si="61"/>
        <v>0</v>
      </c>
      <c r="EA66" s="26">
        <v>1</v>
      </c>
      <c r="EB66" s="26">
        <v>0</v>
      </c>
      <c r="EC66" s="26"/>
      <c r="ED66" s="26"/>
      <c r="EE66" s="26"/>
      <c r="EF66" s="26"/>
      <c r="EG66" s="26"/>
      <c r="EH66" s="26"/>
      <c r="EI66" s="146"/>
      <c r="EL66" s="84">
        <f t="shared" si="62"/>
        <v>0</v>
      </c>
    </row>
    <row r="67" ht="30" customHeight="1" spans="1:142">
      <c r="A67" s="87" t="str">
        <f t="shared" si="59"/>
        <v/>
      </c>
      <c r="B67" s="87">
        <f>VLOOKUP(A67,[1]大中修明细表!$A$10:$N$544,14,0)</f>
        <v>22.9650000000001</v>
      </c>
      <c r="C67" s="87" t="str">
        <f t="shared" si="60"/>
        <v/>
      </c>
      <c r="D67" s="87">
        <f>VLOOKUP(C67,[1]大中修明细表!$B$10:$N$544,13,0)</f>
        <v>22.9650000000001</v>
      </c>
      <c r="E67" s="87"/>
      <c r="F67" s="26" t="s">
        <v>135</v>
      </c>
      <c r="G67" s="16" t="s">
        <v>136</v>
      </c>
      <c r="H67" s="26"/>
      <c r="I67" s="26"/>
      <c r="J67" s="26"/>
      <c r="K67" s="26"/>
      <c r="L67" s="26"/>
      <c r="M67" s="26"/>
      <c r="N67" s="26"/>
      <c r="O67" s="26"/>
      <c r="P67" s="16">
        <f>SUBTOTAL(9,P68:P83)</f>
        <v>19.567</v>
      </c>
      <c r="Q67" s="16">
        <f>SUBTOTAL(9,Q68:Q83)</f>
        <v>19.567</v>
      </c>
      <c r="R67" s="16"/>
      <c r="S67" s="16"/>
      <c r="T67" s="16"/>
      <c r="U67" s="16"/>
      <c r="V67" s="16"/>
      <c r="W67" s="16"/>
      <c r="X67" s="16"/>
      <c r="Y67" s="16"/>
      <c r="Z67" s="100"/>
      <c r="AA67" s="16"/>
      <c r="AB67" s="16"/>
      <c r="AC67" s="16"/>
      <c r="AD67" s="16"/>
      <c r="AE67" s="16"/>
      <c r="AF67" s="98"/>
      <c r="AG67" s="104"/>
      <c r="AH67" s="16">
        <f>SUBTOTAL(9,AH68:AH83)</f>
        <v>3406</v>
      </c>
      <c r="AI67" s="16">
        <f>SUBTOTAL(9,AI68:AI83)</f>
        <v>3406</v>
      </c>
      <c r="AJ67" s="16">
        <f>SUBTOTAL(9,AJ68:AJ83)</f>
        <v>3406</v>
      </c>
      <c r="AK67" s="92"/>
      <c r="AL67" s="26" t="str">
        <f>IF(AND(AK67&lt;&gt;"",AM67&lt;&gt;""),"确认折扣年度",IF($V67="大修",IF(AND($V67="大修",AK67="",AM67=""),1,IF(AK67&lt;&gt;"",LOOKUP(AK67,{1900,2016,2017,2018,2019,2020,2021,2022,2023,2024,2025},{1,0.9,0.8,0.7,0.6,0.5,0.4,0.3,0.2,0.1,0}),IF(AM67&lt;&gt;"",LOOKUP(AM67,{1900,2021,2022,2023,2024,2025},{1,0.8,0.6,0.4,0.2,0})))),""))</f>
        <v/>
      </c>
      <c r="AM67" s="92"/>
      <c r="AN67" s="26" t="str">
        <f>IF(AND(AK67&lt;&gt;"",AM67&lt;&gt;""),"确认折扣年度",IF($V67="中修",IF(AND($V67="中修",AK67="",AM67=""),1,IF(AK67&lt;&gt;"",LOOKUP(AK67,{1900,2021,2022,2023,2024,2025},{1,0.8,0.6,0.4,0.2,0}),IF(AM67&lt;&gt;"",LOOKUP(AM67,{1900,2021,2022,2023,2024,2025},{1,0.8,0.6,0.4,0.2,0})))),""))</f>
        <v/>
      </c>
      <c r="AO67" s="26"/>
      <c r="AP67" s="26"/>
      <c r="AQ67" s="26"/>
      <c r="AR67" s="26"/>
      <c r="AS67" s="26"/>
      <c r="AT67" s="26"/>
      <c r="AU67" s="26"/>
      <c r="AV67" s="26"/>
      <c r="AW67" s="26"/>
      <c r="AX67" s="110"/>
      <c r="AY67" s="110"/>
      <c r="AZ67" s="111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117"/>
      <c r="CB67" s="26"/>
      <c r="CC67" s="26"/>
      <c r="CD67" s="26"/>
      <c r="CE67" s="26"/>
      <c r="CF67" s="99"/>
      <c r="CG67" s="99"/>
      <c r="CH67" s="117"/>
      <c r="CJ67" s="84"/>
      <c r="CL67" s="84"/>
      <c r="CM67" s="84"/>
      <c r="CN67" s="84"/>
      <c r="CO67" s="84"/>
      <c r="CP67" s="84"/>
      <c r="CQ67" s="84"/>
      <c r="CR67" s="84"/>
      <c r="CT67" s="84"/>
      <c r="CU67" s="84"/>
      <c r="CV67" s="84"/>
      <c r="CZ67" s="26"/>
      <c r="DA67" s="16">
        <f>SUBTOTAL(9,DA68:DA83)</f>
        <v>12.028</v>
      </c>
      <c r="DB67" s="16"/>
      <c r="DC67" s="16"/>
      <c r="DD67" s="1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 t="b">
        <v>1</v>
      </c>
      <c r="DQ67" s="26">
        <v>0</v>
      </c>
      <c r="DR67" s="26"/>
      <c r="DS67" s="139"/>
      <c r="DT67" s="26"/>
      <c r="DU67" s="26"/>
      <c r="DV67" s="26"/>
      <c r="DW67" s="26"/>
      <c r="DX67" s="26"/>
      <c r="DY67" s="26"/>
      <c r="DZ67" s="26">
        <f t="shared" si="61"/>
        <v>0</v>
      </c>
      <c r="EA67" s="26">
        <v>1</v>
      </c>
      <c r="EB67" s="26">
        <v>0</v>
      </c>
      <c r="EC67" s="26"/>
      <c r="ED67" s="26"/>
      <c r="EE67" s="26"/>
      <c r="EF67" s="26"/>
      <c r="EG67" s="26"/>
      <c r="EH67" s="26"/>
      <c r="EI67" s="146"/>
      <c r="EL67" s="84">
        <f t="shared" si="62"/>
        <v>0</v>
      </c>
    </row>
    <row r="68" ht="30" customHeight="1" spans="1:144">
      <c r="A68" s="87" t="str">
        <f t="shared" si="59"/>
        <v>S21949.97850.929</v>
      </c>
      <c r="B68" s="87">
        <f>VLOOKUP(A68,[1]大中修明细表!$A$10:$N$544,14,0)</f>
        <v>0.951000000000001</v>
      </c>
      <c r="C68" s="87" t="str">
        <f t="shared" si="60"/>
        <v>X02220.53321.486</v>
      </c>
      <c r="D68" s="87">
        <f>VLOOKUP(C68,[1]大中修明细表!$B$10:$N$544,13,0)</f>
        <v>0.951000000000001</v>
      </c>
      <c r="E68" s="87"/>
      <c r="F68" s="96">
        <v>54</v>
      </c>
      <c r="G68" s="26" t="s">
        <v>14</v>
      </c>
      <c r="H68" s="26" t="s">
        <v>422</v>
      </c>
      <c r="I68" s="26">
        <v>430321</v>
      </c>
      <c r="J68" s="26" t="s">
        <v>423</v>
      </c>
      <c r="K68" s="26">
        <v>49.978</v>
      </c>
      <c r="L68" s="26">
        <v>50.929</v>
      </c>
      <c r="M68" s="26" t="s">
        <v>424</v>
      </c>
      <c r="N68" s="26">
        <v>20.533</v>
      </c>
      <c r="O68" s="26">
        <v>21.486</v>
      </c>
      <c r="P68" s="26">
        <f t="shared" ref="P68:P83" si="92">L68-K68</f>
        <v>0.951000000000001</v>
      </c>
      <c r="Q68" s="26">
        <f t="shared" ref="Q68:Q79" si="93">L68-K68</f>
        <v>0.951000000000001</v>
      </c>
      <c r="R68" s="26" t="s">
        <v>172</v>
      </c>
      <c r="S68" s="26">
        <v>7</v>
      </c>
      <c r="T68" s="26">
        <v>7</v>
      </c>
      <c r="U68" s="26">
        <v>8.5</v>
      </c>
      <c r="V68" s="26" t="s">
        <v>140</v>
      </c>
      <c r="W68" s="26" t="s">
        <v>160</v>
      </c>
      <c r="X68" s="26" t="s">
        <v>245</v>
      </c>
      <c r="Y68" s="26">
        <f t="shared" ref="Y68:Y83" si="94">IF(V68="中修",MIN(24,MIN(S68,U68)),IF(V68="大修",MIN(24,MIN(S68,U68)),""))</f>
        <v>7</v>
      </c>
      <c r="Z68" s="101"/>
      <c r="AA68" s="26" t="s">
        <v>245</v>
      </c>
      <c r="AB68" s="26" t="s">
        <v>144</v>
      </c>
      <c r="AC68" s="26">
        <v>30</v>
      </c>
      <c r="AD68" s="26" t="s">
        <v>145</v>
      </c>
      <c r="AE68" s="26">
        <v>9</v>
      </c>
      <c r="AF68" s="99"/>
      <c r="AG68" s="92">
        <v>215</v>
      </c>
      <c r="AH68" s="92">
        <f t="shared" ref="AH68:AH83" si="95">ROUND(P68*1000*Y68*AG68/10000,0)</f>
        <v>143</v>
      </c>
      <c r="AI68" s="92">
        <f t="shared" ref="AI68:AI83" si="96">ROUND(Q68*1000*Y68*AG68/10000,0)</f>
        <v>143</v>
      </c>
      <c r="AJ68" s="26">
        <f t="shared" ref="AJ68:AJ83" si="97">IF(AL68&lt;&gt;"",ROUND(AI68*AL68,0),IF(AN68&lt;&gt;"",ROUND(AI68*AN68,0),"缺折扣系数"))</f>
        <v>143</v>
      </c>
      <c r="AK68" s="92">
        <v>1965</v>
      </c>
      <c r="AL68" s="26">
        <f>IF(AND(AK68&lt;&gt;"",AM68&lt;&gt;""),"确认折扣年度",IF($V68="大修",IF(AND($V68="大修",AK68="",AM68=""),1,IF(AK68&lt;&gt;"",LOOKUP(AK68,{1900,2016,2017,2018,2019,2020,2021,2022,2023,2024,2025},{1,0.9,0.8,0.7,0.6,0.5,0.4,0.3,0.2,0.1,0}),IF(AM68&lt;&gt;"",LOOKUP(AM68,{1900,2021,2022,2023,2024,2025},{1,0.8,0.6,0.4,0.2,0})))),""))</f>
        <v>1</v>
      </c>
      <c r="AM68" s="92"/>
      <c r="AN68" s="26" t="str">
        <f>IF(AND(AK68&lt;&gt;"",AM68&lt;&gt;""),"确认折扣年度",IF($V68="中修",IF(AND($V68="中修",AK68="",AM68=""),1,IF(AK68&lt;&gt;"",LOOKUP(AK68,{1900,2021,2022,2023,2024,2025},{1,0.8,0.6,0.4,0.2,0}),IF(AM68&lt;&gt;"",LOOKUP(AM68,{1900,2021,2022,2023,2024,2025},{1,0.8,0.6,0.4,0.2,0})))),""))</f>
        <v/>
      </c>
      <c r="AO68" s="26" t="s">
        <v>146</v>
      </c>
      <c r="AP68" s="26" t="s">
        <v>146</v>
      </c>
      <c r="AQ68" s="26" t="s">
        <v>197</v>
      </c>
      <c r="AR68" s="26"/>
      <c r="AS68" s="26" t="s">
        <v>425</v>
      </c>
      <c r="AT68" s="26"/>
      <c r="AU68" s="26" t="s">
        <v>175</v>
      </c>
      <c r="AV68" s="26" t="s">
        <v>176</v>
      </c>
      <c r="AW68" s="26"/>
      <c r="AX68" s="110"/>
      <c r="AY68" s="110"/>
      <c r="AZ68" s="111"/>
      <c r="BA68" s="26">
        <v>215</v>
      </c>
      <c r="BB68" s="26">
        <v>143.13</v>
      </c>
      <c r="BC68" s="26">
        <v>143.13</v>
      </c>
      <c r="BD68" s="26">
        <v>0</v>
      </c>
      <c r="BE68" s="26" t="s">
        <v>150</v>
      </c>
      <c r="BF68" s="26" t="s">
        <v>150</v>
      </c>
      <c r="BG68" s="26"/>
      <c r="BH68" s="26">
        <v>1965</v>
      </c>
      <c r="BI68" s="26" t="s">
        <v>150</v>
      </c>
      <c r="BJ68" s="26" t="s">
        <v>426</v>
      </c>
      <c r="BK68" s="26" t="s">
        <v>150</v>
      </c>
      <c r="BL68" s="26" t="s">
        <v>150</v>
      </c>
      <c r="BM68" s="26"/>
      <c r="BN68" s="26"/>
      <c r="BO68" s="26"/>
      <c r="BP68" s="26"/>
      <c r="BQ68" s="26"/>
      <c r="BR68" s="26"/>
      <c r="BS68" s="26"/>
      <c r="BT68" s="26">
        <f t="shared" ref="BT68:BT83" si="98">SUM(BU68:BZ68)</f>
        <v>0.951</v>
      </c>
      <c r="BU68" s="26"/>
      <c r="BV68" s="26"/>
      <c r="BW68" s="26">
        <f t="shared" ref="BW68:BW77" si="99">CE68+CF68</f>
        <v>0.951</v>
      </c>
      <c r="BX68" s="26">
        <v>0</v>
      </c>
      <c r="BY68" s="26">
        <v>0</v>
      </c>
      <c r="BZ68" s="26"/>
      <c r="CA68" s="117" t="s">
        <v>427</v>
      </c>
      <c r="CB68" s="26" t="s">
        <v>166</v>
      </c>
      <c r="CC68" s="26">
        <v>0</v>
      </c>
      <c r="CD68" s="26">
        <v>0</v>
      </c>
      <c r="CE68" s="26">
        <v>0.951</v>
      </c>
      <c r="CF68" s="149">
        <f t="shared" ref="CF68:CF79" si="100">CC68+CD68</f>
        <v>0</v>
      </c>
      <c r="CG68" s="84">
        <f t="shared" ref="CG68:CG79" si="101">Q68-BU68-BV68-BW68-BX68-BY68-BZ68</f>
        <v>5.55111512312578e-16</v>
      </c>
      <c r="CH68" s="124">
        <v>3</v>
      </c>
      <c r="CI68" s="84">
        <v>1</v>
      </c>
      <c r="CJ68" s="84"/>
      <c r="CK68" s="84">
        <v>73</v>
      </c>
      <c r="CL68" s="84"/>
      <c r="CM68" s="84"/>
      <c r="CN68" s="84"/>
      <c r="CO68" s="84"/>
      <c r="CP68" s="84"/>
      <c r="CQ68" s="84"/>
      <c r="CR68" s="84"/>
      <c r="CS68" s="84" t="s">
        <v>428</v>
      </c>
      <c r="CT68" s="84"/>
      <c r="CU68" s="84"/>
      <c r="CV68" s="84"/>
      <c r="CW68" s="84" t="str">
        <f t="shared" ref="CW68:CW79" si="102">J68&amp;K68&amp;L68</f>
        <v>S21949.97850.929</v>
      </c>
      <c r="CX68" s="84" t="s">
        <v>140</v>
      </c>
      <c r="CZ68" s="26"/>
      <c r="DA68" s="92">
        <v>0.951000000000001</v>
      </c>
      <c r="DB68" s="92"/>
      <c r="DC68" s="92"/>
      <c r="DD68" s="92"/>
      <c r="DE68" s="26"/>
      <c r="DF68" s="26"/>
      <c r="DG68" s="26"/>
      <c r="DH68" s="26"/>
      <c r="DI68" s="26"/>
      <c r="DJ68" s="26">
        <v>1965</v>
      </c>
      <c r="DK68" s="26"/>
      <c r="DL68" s="26" t="s">
        <v>172</v>
      </c>
      <c r="DM68" s="26">
        <v>7</v>
      </c>
      <c r="DN68" s="26">
        <v>7</v>
      </c>
      <c r="DO68" s="26">
        <v>8.5</v>
      </c>
      <c r="DP68" s="26" t="b">
        <v>1</v>
      </c>
      <c r="DQ68" s="26">
        <v>1</v>
      </c>
      <c r="DR68" s="26" t="s">
        <v>149</v>
      </c>
      <c r="DS68" s="101" t="s">
        <v>167</v>
      </c>
      <c r="DT68" s="26" t="s">
        <v>150</v>
      </c>
      <c r="DU68" s="26" t="s">
        <v>150</v>
      </c>
      <c r="DV68" s="26" t="s">
        <v>150</v>
      </c>
      <c r="DW68" s="26"/>
      <c r="DX68" s="26"/>
      <c r="DY68" s="26"/>
      <c r="DZ68" s="26">
        <f t="shared" si="61"/>
        <v>0.951000000000001</v>
      </c>
      <c r="EA68" s="26">
        <v>0.951000000000001</v>
      </c>
      <c r="EB68" s="26">
        <v>0</v>
      </c>
      <c r="EC68" s="26">
        <v>0</v>
      </c>
      <c r="ED68" s="26">
        <v>0</v>
      </c>
      <c r="EE68" s="26">
        <v>0.951000000000001</v>
      </c>
      <c r="EF68" s="26">
        <v>0</v>
      </c>
      <c r="EG68" s="26">
        <v>0</v>
      </c>
      <c r="EH68" s="26">
        <v>0</v>
      </c>
      <c r="EI68" s="146">
        <f t="shared" ref="EI68:EI83" si="103">P68-DZ68</f>
        <v>0</v>
      </c>
      <c r="EJ68" s="84">
        <f t="shared" ref="EJ68:EJ83" si="104">L68-K68</f>
        <v>0.951000000000001</v>
      </c>
      <c r="EK68" s="84">
        <f t="shared" ref="EK68:EK83" si="105">EJ68-DZ68</f>
        <v>0</v>
      </c>
      <c r="EL68" s="84">
        <f t="shared" si="62"/>
        <v>9.99200722162641e-16</v>
      </c>
      <c r="EN68" s="84">
        <f t="shared" ref="EN68:EN83" si="106">EF68+EG68</f>
        <v>0</v>
      </c>
    </row>
    <row r="69" ht="30" customHeight="1" spans="1:144">
      <c r="A69" s="87" t="str">
        <f t="shared" si="59"/>
        <v>S21950.92951.548</v>
      </c>
      <c r="B69" s="87">
        <f>VLOOKUP(A69,[1]大中修明细表!$A$10:$N$544,14,0)</f>
        <v>0.619</v>
      </c>
      <c r="C69" s="87" t="str">
        <f t="shared" si="60"/>
        <v>X02221.48622.107</v>
      </c>
      <c r="D69" s="87">
        <f>VLOOKUP(C69,[1]大中修明细表!$B$10:$N$544,13,0)</f>
        <v>0.619</v>
      </c>
      <c r="E69" s="87"/>
      <c r="F69" s="96">
        <v>55</v>
      </c>
      <c r="G69" s="26" t="s">
        <v>14</v>
      </c>
      <c r="H69" s="26" t="s">
        <v>422</v>
      </c>
      <c r="I69" s="26">
        <v>430321</v>
      </c>
      <c r="J69" s="26" t="s">
        <v>423</v>
      </c>
      <c r="K69" s="26">
        <v>50.929</v>
      </c>
      <c r="L69" s="26">
        <v>51.548</v>
      </c>
      <c r="M69" s="26" t="s">
        <v>424</v>
      </c>
      <c r="N69" s="26">
        <v>21.486</v>
      </c>
      <c r="O69" s="26">
        <v>22.107</v>
      </c>
      <c r="P69" s="26">
        <f t="shared" si="92"/>
        <v>0.619</v>
      </c>
      <c r="Q69" s="26">
        <f t="shared" si="93"/>
        <v>0.619</v>
      </c>
      <c r="R69" s="26" t="s">
        <v>172</v>
      </c>
      <c r="S69" s="26">
        <v>7</v>
      </c>
      <c r="T69" s="26">
        <v>7</v>
      </c>
      <c r="U69" s="26">
        <v>7.5</v>
      </c>
      <c r="V69" s="26" t="s">
        <v>140</v>
      </c>
      <c r="W69" s="26" t="s">
        <v>141</v>
      </c>
      <c r="X69" s="26" t="s">
        <v>142</v>
      </c>
      <c r="Y69" s="26">
        <f t="shared" si="94"/>
        <v>7</v>
      </c>
      <c r="Z69" s="99"/>
      <c r="AA69" s="26" t="s">
        <v>143</v>
      </c>
      <c r="AB69" s="26" t="s">
        <v>144</v>
      </c>
      <c r="AC69" s="26">
        <v>30</v>
      </c>
      <c r="AD69" s="26" t="s">
        <v>145</v>
      </c>
      <c r="AE69" s="26">
        <v>9</v>
      </c>
      <c r="AF69" s="99"/>
      <c r="AG69" s="92">
        <v>220</v>
      </c>
      <c r="AH69" s="92">
        <f t="shared" si="95"/>
        <v>95</v>
      </c>
      <c r="AI69" s="92">
        <f t="shared" si="96"/>
        <v>95</v>
      </c>
      <c r="AJ69" s="26">
        <f t="shared" si="97"/>
        <v>95</v>
      </c>
      <c r="AK69" s="92">
        <v>1965</v>
      </c>
      <c r="AL69" s="26">
        <f>IF(AND(AK69&lt;&gt;"",AM69&lt;&gt;""),"确认折扣年度",IF($V69="大修",IF(AND($V69="大修",AK69="",AM69=""),1,IF(AK69&lt;&gt;"",LOOKUP(AK69,{1900,2016,2017,2018,2019,2020,2021,2022,2023,2024,2025},{1,0.9,0.8,0.7,0.6,0.5,0.4,0.3,0.2,0.1,0}),IF(AM69&lt;&gt;"",LOOKUP(AM69,{1900,2021,2022,2023,2024,2025},{1,0.8,0.6,0.4,0.2,0})))),""))</f>
        <v>1</v>
      </c>
      <c r="AM69" s="92"/>
      <c r="AN69" s="26" t="str">
        <f>IF(AND(AK69&lt;&gt;"",AM69&lt;&gt;""),"确认折扣年度",IF($V69="中修",IF(AND($V69="中修",AK69="",AM69=""),1,IF(AK69&lt;&gt;"",LOOKUP(AK69,{1900,2021,2022,2023,2024,2025},{1,0.8,0.6,0.4,0.2,0}),IF(AM69&lt;&gt;"",LOOKUP(AM69,{1900,2021,2022,2023,2024,2025},{1,0.8,0.6,0.4,0.2,0})))),""))</f>
        <v/>
      </c>
      <c r="AO69" s="26" t="s">
        <v>146</v>
      </c>
      <c r="AP69" s="26" t="s">
        <v>146</v>
      </c>
      <c r="AQ69" s="26" t="s">
        <v>197</v>
      </c>
      <c r="AR69" s="26"/>
      <c r="AS69" s="26" t="s">
        <v>425</v>
      </c>
      <c r="AT69" s="26"/>
      <c r="AU69" s="26" t="s">
        <v>175</v>
      </c>
      <c r="AV69" s="26" t="s">
        <v>176</v>
      </c>
      <c r="AW69" s="26"/>
      <c r="AX69" s="110"/>
      <c r="AY69" s="110"/>
      <c r="AZ69" s="111"/>
      <c r="BA69" s="26">
        <v>220</v>
      </c>
      <c r="BB69" s="26">
        <v>95.33</v>
      </c>
      <c r="BC69" s="26">
        <v>95.33</v>
      </c>
      <c r="BD69" s="26">
        <v>0</v>
      </c>
      <c r="BE69" s="26" t="s">
        <v>150</v>
      </c>
      <c r="BF69" s="26" t="s">
        <v>150</v>
      </c>
      <c r="BG69" s="26"/>
      <c r="BH69" s="26">
        <v>1965</v>
      </c>
      <c r="BI69" s="26" t="s">
        <v>150</v>
      </c>
      <c r="BJ69" s="26" t="s">
        <v>429</v>
      </c>
      <c r="BK69" s="26" t="s">
        <v>150</v>
      </c>
      <c r="BL69" s="26" t="s">
        <v>150</v>
      </c>
      <c r="BM69" s="26"/>
      <c r="BN69" s="26"/>
      <c r="BO69" s="26"/>
      <c r="BP69" s="26"/>
      <c r="BQ69" s="26" t="s">
        <v>424</v>
      </c>
      <c r="BR69" s="26">
        <v>21.486</v>
      </c>
      <c r="BS69" s="26">
        <v>22.655</v>
      </c>
      <c r="BT69" s="26">
        <f t="shared" si="98"/>
        <v>0.619</v>
      </c>
      <c r="BU69" s="26"/>
      <c r="BV69" s="26"/>
      <c r="BW69" s="26">
        <f t="shared" si="99"/>
        <v>0.619</v>
      </c>
      <c r="BX69" s="26">
        <v>0</v>
      </c>
      <c r="BY69" s="26">
        <v>0</v>
      </c>
      <c r="BZ69" s="26"/>
      <c r="CA69" s="117"/>
      <c r="CB69" s="26" t="s">
        <v>166</v>
      </c>
      <c r="CC69" s="26">
        <v>0</v>
      </c>
      <c r="CD69" s="26">
        <v>0.619</v>
      </c>
      <c r="CE69" s="26">
        <v>0</v>
      </c>
      <c r="CF69" s="92">
        <f t="shared" si="100"/>
        <v>0.619</v>
      </c>
      <c r="CG69" s="84">
        <f t="shared" si="101"/>
        <v>0</v>
      </c>
      <c r="CH69" s="124">
        <v>3</v>
      </c>
      <c r="CI69" s="84">
        <v>1</v>
      </c>
      <c r="CJ69" s="84"/>
      <c r="CK69" s="84">
        <v>74</v>
      </c>
      <c r="CL69" s="84"/>
      <c r="CM69" s="84"/>
      <c r="CN69" s="84"/>
      <c r="CO69" s="84"/>
      <c r="CP69" s="84"/>
      <c r="CQ69" s="84"/>
      <c r="CR69" s="84"/>
      <c r="CS69" s="84" t="s">
        <v>428</v>
      </c>
      <c r="CT69" s="84"/>
      <c r="CU69" s="84"/>
      <c r="CV69" s="84"/>
      <c r="CW69" s="84" t="str">
        <f t="shared" si="102"/>
        <v>S21950.92951.548</v>
      </c>
      <c r="CX69" s="84" t="s">
        <v>140</v>
      </c>
      <c r="CZ69" s="26"/>
      <c r="DA69" s="92">
        <v>0.619</v>
      </c>
      <c r="DB69" s="92"/>
      <c r="DC69" s="92"/>
      <c r="DD69" s="92"/>
      <c r="DE69" s="26"/>
      <c r="DF69" s="26"/>
      <c r="DG69" s="26"/>
      <c r="DH69" s="26"/>
      <c r="DI69" s="26"/>
      <c r="DJ69" s="26">
        <v>1965</v>
      </c>
      <c r="DK69" s="26"/>
      <c r="DL69" s="26" t="s">
        <v>172</v>
      </c>
      <c r="DM69" s="26">
        <v>7</v>
      </c>
      <c r="DN69" s="26">
        <v>7</v>
      </c>
      <c r="DO69" s="26">
        <v>7.5</v>
      </c>
      <c r="DP69" s="26" t="b">
        <v>1</v>
      </c>
      <c r="DQ69" s="26">
        <v>1</v>
      </c>
      <c r="DR69" s="26" t="s">
        <v>149</v>
      </c>
      <c r="DS69" s="101" t="s">
        <v>156</v>
      </c>
      <c r="DT69" s="26" t="s">
        <v>150</v>
      </c>
      <c r="DU69" s="26" t="s">
        <v>150</v>
      </c>
      <c r="DV69" s="26" t="s">
        <v>150</v>
      </c>
      <c r="DW69" s="26"/>
      <c r="DX69" s="26"/>
      <c r="DY69" s="26"/>
      <c r="DZ69" s="26">
        <f t="shared" si="61"/>
        <v>0.619</v>
      </c>
      <c r="EA69" s="26">
        <v>0.619</v>
      </c>
      <c r="EB69" s="26">
        <v>0</v>
      </c>
      <c r="EC69" s="26"/>
      <c r="ED69" s="26">
        <v>0</v>
      </c>
      <c r="EE69" s="26">
        <v>0.619</v>
      </c>
      <c r="EF69" s="26">
        <v>0</v>
      </c>
      <c r="EG69" s="26">
        <v>0</v>
      </c>
      <c r="EH69" s="26">
        <v>0</v>
      </c>
      <c r="EI69" s="146">
        <f t="shared" si="103"/>
        <v>0</v>
      </c>
      <c r="EJ69" s="84">
        <f t="shared" si="104"/>
        <v>0.619</v>
      </c>
      <c r="EK69" s="84">
        <f t="shared" si="105"/>
        <v>0</v>
      </c>
      <c r="EL69" s="84">
        <f t="shared" si="62"/>
        <v>0</v>
      </c>
      <c r="EN69" s="84">
        <f t="shared" si="106"/>
        <v>0</v>
      </c>
    </row>
    <row r="70" ht="30" customHeight="1" spans="1:144">
      <c r="A70" s="87" t="str">
        <f t="shared" si="59"/>
        <v>S21951.54852.423</v>
      </c>
      <c r="B70" s="87">
        <f>VLOOKUP(A70,[1]大中修明细表!$A$10:$N$544,14,0)</f>
        <v>0.875</v>
      </c>
      <c r="C70" s="87" t="str">
        <f t="shared" si="60"/>
        <v>X02222.10722.982</v>
      </c>
      <c r="D70" s="87">
        <f>VLOOKUP(C70,[1]大中修明细表!$B$10:$N$544,13,0)</f>
        <v>0.875</v>
      </c>
      <c r="E70" s="87"/>
      <c r="F70" s="96">
        <v>56</v>
      </c>
      <c r="G70" s="26" t="s">
        <v>14</v>
      </c>
      <c r="H70" s="26" t="s">
        <v>422</v>
      </c>
      <c r="I70" s="26">
        <v>430321</v>
      </c>
      <c r="J70" s="26" t="s">
        <v>423</v>
      </c>
      <c r="K70" s="26">
        <v>51.548</v>
      </c>
      <c r="L70" s="26">
        <v>52.423</v>
      </c>
      <c r="M70" s="26" t="s">
        <v>424</v>
      </c>
      <c r="N70" s="26">
        <v>22.107</v>
      </c>
      <c r="O70" s="26">
        <v>22.982</v>
      </c>
      <c r="P70" s="26">
        <f t="shared" si="92"/>
        <v>0.875</v>
      </c>
      <c r="Q70" s="26">
        <f t="shared" si="93"/>
        <v>0.875</v>
      </c>
      <c r="R70" s="26" t="s">
        <v>172</v>
      </c>
      <c r="S70" s="26">
        <v>7</v>
      </c>
      <c r="T70" s="26">
        <v>7</v>
      </c>
      <c r="U70" s="26">
        <v>7.5</v>
      </c>
      <c r="V70" s="26" t="s">
        <v>140</v>
      </c>
      <c r="W70" s="26" t="s">
        <v>141</v>
      </c>
      <c r="X70" s="26" t="s">
        <v>142</v>
      </c>
      <c r="Y70" s="26">
        <f t="shared" si="94"/>
        <v>7</v>
      </c>
      <c r="Z70" s="99"/>
      <c r="AA70" s="26" t="s">
        <v>143</v>
      </c>
      <c r="AB70" s="26" t="s">
        <v>144</v>
      </c>
      <c r="AC70" s="26">
        <v>30</v>
      </c>
      <c r="AD70" s="26" t="s">
        <v>145</v>
      </c>
      <c r="AE70" s="26">
        <v>9</v>
      </c>
      <c r="AF70" s="99"/>
      <c r="AG70" s="92">
        <v>220</v>
      </c>
      <c r="AH70" s="92">
        <f t="shared" si="95"/>
        <v>135</v>
      </c>
      <c r="AI70" s="92">
        <f t="shared" si="96"/>
        <v>135</v>
      </c>
      <c r="AJ70" s="26">
        <f t="shared" si="97"/>
        <v>135</v>
      </c>
      <c r="AK70" s="92">
        <v>1965</v>
      </c>
      <c r="AL70" s="26">
        <f>IF(AND(AK70&lt;&gt;"",AM70&lt;&gt;""),"确认折扣年度",IF($V70="大修",IF(AND($V70="大修",AK70="",AM70=""),1,IF(AK70&lt;&gt;"",LOOKUP(AK70,{1900,2016,2017,2018,2019,2020,2021,2022,2023,2024,2025},{1,0.9,0.8,0.7,0.6,0.5,0.4,0.3,0.2,0.1,0}),IF(AM70&lt;&gt;"",LOOKUP(AM70,{1900,2021,2022,2023,2024,2025},{1,0.8,0.6,0.4,0.2,0})))),""))</f>
        <v>1</v>
      </c>
      <c r="AM70" s="92"/>
      <c r="AN70" s="26" t="str">
        <f>IF(AND(AK70&lt;&gt;"",AM70&lt;&gt;""),"确认折扣年度",IF($V70="中修",IF(AND($V70="中修",AK70="",AM70=""),1,IF(AK70&lt;&gt;"",LOOKUP(AK70,{1900,2021,2022,2023,2024,2025},{1,0.8,0.6,0.4,0.2,0}),IF(AM70&lt;&gt;"",LOOKUP(AM70,{1900,2021,2022,2023,2024,2025},{1,0.8,0.6,0.4,0.2,0})))),""))</f>
        <v/>
      </c>
      <c r="AO70" s="26" t="s">
        <v>146</v>
      </c>
      <c r="AP70" s="26" t="s">
        <v>146</v>
      </c>
      <c r="AQ70" s="26" t="s">
        <v>197</v>
      </c>
      <c r="AR70" s="26" t="s">
        <v>430</v>
      </c>
      <c r="AS70" s="26" t="s">
        <v>425</v>
      </c>
      <c r="AT70" s="26"/>
      <c r="AU70" s="26" t="s">
        <v>175</v>
      </c>
      <c r="AV70" s="26" t="s">
        <v>176</v>
      </c>
      <c r="AW70" s="26"/>
      <c r="AX70" s="110"/>
      <c r="AY70" s="110"/>
      <c r="AZ70" s="111"/>
      <c r="BA70" s="26">
        <v>220</v>
      </c>
      <c r="BB70" s="26">
        <v>134.75</v>
      </c>
      <c r="BC70" s="26">
        <v>134.75</v>
      </c>
      <c r="BD70" s="26">
        <v>0</v>
      </c>
      <c r="BE70" s="26" t="s">
        <v>150</v>
      </c>
      <c r="BF70" s="26" t="s">
        <v>150</v>
      </c>
      <c r="BG70" s="26" t="s">
        <v>431</v>
      </c>
      <c r="BH70" s="26">
        <v>1965</v>
      </c>
      <c r="BI70" s="26" t="s">
        <v>150</v>
      </c>
      <c r="BJ70" s="26" t="s">
        <v>432</v>
      </c>
      <c r="BK70" s="26" t="s">
        <v>150</v>
      </c>
      <c r="BL70" s="26" t="s">
        <v>150</v>
      </c>
      <c r="BM70" s="26"/>
      <c r="BN70" s="26"/>
      <c r="BO70" s="26"/>
      <c r="BP70" s="26"/>
      <c r="BQ70" s="26" t="s">
        <v>424</v>
      </c>
      <c r="BR70" s="26">
        <v>22.107</v>
      </c>
      <c r="BS70" s="26">
        <v>23.531</v>
      </c>
      <c r="BT70" s="26">
        <f t="shared" si="98"/>
        <v>0.875</v>
      </c>
      <c r="BU70" s="26"/>
      <c r="BV70" s="26"/>
      <c r="BW70" s="26">
        <f t="shared" si="99"/>
        <v>0.875</v>
      </c>
      <c r="BX70" s="26">
        <v>0</v>
      </c>
      <c r="BY70" s="26">
        <v>0</v>
      </c>
      <c r="BZ70" s="26"/>
      <c r="CA70" s="117"/>
      <c r="CB70" s="26" t="s">
        <v>166</v>
      </c>
      <c r="CC70" s="26">
        <v>0</v>
      </c>
      <c r="CD70" s="26">
        <v>0</v>
      </c>
      <c r="CE70" s="26">
        <v>0.875</v>
      </c>
      <c r="CF70" s="92">
        <f t="shared" si="100"/>
        <v>0</v>
      </c>
      <c r="CG70" s="84">
        <f t="shared" si="101"/>
        <v>0</v>
      </c>
      <c r="CH70" s="124">
        <v>3</v>
      </c>
      <c r="CI70" s="84">
        <v>1</v>
      </c>
      <c r="CJ70" s="84"/>
      <c r="CK70" s="84">
        <v>75</v>
      </c>
      <c r="CL70" s="84"/>
      <c r="CM70" s="84"/>
      <c r="CN70" s="84"/>
      <c r="CO70" s="84"/>
      <c r="CP70" s="84"/>
      <c r="CQ70" s="84"/>
      <c r="CR70" s="84"/>
      <c r="CT70" s="84"/>
      <c r="CU70" s="84"/>
      <c r="CV70" s="84"/>
      <c r="CW70" s="84" t="str">
        <f t="shared" si="102"/>
        <v>S21951.54852.423</v>
      </c>
      <c r="CX70" s="84" t="s">
        <v>140</v>
      </c>
      <c r="CZ70" s="26" t="s">
        <v>433</v>
      </c>
      <c r="DA70" s="92">
        <v>0</v>
      </c>
      <c r="DB70" s="92"/>
      <c r="DC70" s="92"/>
      <c r="DD70" s="92"/>
      <c r="DE70" s="26"/>
      <c r="DF70" s="26"/>
      <c r="DG70" s="26"/>
      <c r="DH70" s="26"/>
      <c r="DI70" s="26" t="s">
        <v>434</v>
      </c>
      <c r="DJ70" s="26">
        <v>1965</v>
      </c>
      <c r="DK70" s="26"/>
      <c r="DL70" s="26" t="s">
        <v>172</v>
      </c>
      <c r="DM70" s="26">
        <v>7</v>
      </c>
      <c r="DN70" s="26">
        <v>7</v>
      </c>
      <c r="DO70" s="26">
        <v>7.5</v>
      </c>
      <c r="DP70" s="26" t="b">
        <v>1</v>
      </c>
      <c r="DQ70" s="26">
        <v>1</v>
      </c>
      <c r="DR70" s="26" t="s">
        <v>149</v>
      </c>
      <c r="DS70" s="26" t="s">
        <v>156</v>
      </c>
      <c r="DT70" s="26" t="s">
        <v>150</v>
      </c>
      <c r="DU70" s="26" t="s">
        <v>150</v>
      </c>
      <c r="DV70" s="26" t="s">
        <v>150</v>
      </c>
      <c r="DW70" s="26"/>
      <c r="DX70" s="26"/>
      <c r="DY70" s="26"/>
      <c r="DZ70" s="26">
        <f t="shared" si="61"/>
        <v>0.875</v>
      </c>
      <c r="EA70" s="26">
        <v>0.875</v>
      </c>
      <c r="EB70" s="26">
        <v>0</v>
      </c>
      <c r="EC70" s="26">
        <v>0</v>
      </c>
      <c r="ED70" s="26">
        <v>0</v>
      </c>
      <c r="EE70" s="26">
        <v>0.875</v>
      </c>
      <c r="EF70" s="26">
        <v>0</v>
      </c>
      <c r="EG70" s="26">
        <v>0</v>
      </c>
      <c r="EH70" s="26">
        <v>0</v>
      </c>
      <c r="EI70" s="146">
        <f t="shared" si="103"/>
        <v>0</v>
      </c>
      <c r="EJ70" s="84">
        <f t="shared" si="104"/>
        <v>0.875</v>
      </c>
      <c r="EK70" s="84">
        <f t="shared" si="105"/>
        <v>0</v>
      </c>
      <c r="EL70" s="84">
        <f t="shared" si="62"/>
        <v>0</v>
      </c>
      <c r="EN70" s="84">
        <f t="shared" si="106"/>
        <v>0</v>
      </c>
    </row>
    <row r="71" ht="30" customHeight="1" spans="1:144">
      <c r="A71" s="87" t="str">
        <f t="shared" si="59"/>
        <v>S22202</v>
      </c>
      <c r="B71" s="87" t="e">
        <f>VLOOKUP(A71,[1]大中修明细表!$A$10:$N$544,14,0)</f>
        <v>#N/A</v>
      </c>
      <c r="C71" s="87" t="str">
        <f t="shared" si="60"/>
        <v>X04402</v>
      </c>
      <c r="D71" s="87" t="e">
        <f>VLOOKUP(C71,[1]大中修明细表!$B$10:$N$544,13,0)</f>
        <v>#N/A</v>
      </c>
      <c r="E71" s="87" t="s">
        <v>371</v>
      </c>
      <c r="F71" s="96">
        <v>57</v>
      </c>
      <c r="G71" s="26" t="s">
        <v>14</v>
      </c>
      <c r="H71" s="26" t="s">
        <v>435</v>
      </c>
      <c r="I71" s="26">
        <v>430381</v>
      </c>
      <c r="J71" s="26" t="s">
        <v>436</v>
      </c>
      <c r="K71" s="26">
        <v>0</v>
      </c>
      <c r="L71" s="26">
        <v>2</v>
      </c>
      <c r="M71" s="26" t="s">
        <v>437</v>
      </c>
      <c r="N71" s="26">
        <v>0</v>
      </c>
      <c r="O71" s="26">
        <v>2</v>
      </c>
      <c r="P71" s="26">
        <f t="shared" si="92"/>
        <v>2</v>
      </c>
      <c r="Q71" s="26">
        <f t="shared" si="93"/>
        <v>2</v>
      </c>
      <c r="R71" s="26" t="s">
        <v>172</v>
      </c>
      <c r="S71" s="26">
        <v>7</v>
      </c>
      <c r="T71" s="26">
        <v>6.9</v>
      </c>
      <c r="U71" s="26">
        <v>10</v>
      </c>
      <c r="V71" s="26" t="s">
        <v>140</v>
      </c>
      <c r="W71" s="26" t="s">
        <v>141</v>
      </c>
      <c r="X71" s="26" t="s">
        <v>142</v>
      </c>
      <c r="Y71" s="26">
        <f t="shared" si="94"/>
        <v>7</v>
      </c>
      <c r="Z71" s="99"/>
      <c r="AA71" s="26" t="s">
        <v>143</v>
      </c>
      <c r="AB71" s="26" t="s">
        <v>144</v>
      </c>
      <c r="AC71" s="26">
        <v>30</v>
      </c>
      <c r="AD71" s="26" t="s">
        <v>145</v>
      </c>
      <c r="AE71" s="26">
        <v>9</v>
      </c>
      <c r="AF71" s="99"/>
      <c r="AG71" s="92">
        <v>220</v>
      </c>
      <c r="AH71" s="92">
        <f t="shared" si="95"/>
        <v>308</v>
      </c>
      <c r="AI71" s="92">
        <f t="shared" si="96"/>
        <v>308</v>
      </c>
      <c r="AJ71" s="26">
        <f t="shared" si="97"/>
        <v>308</v>
      </c>
      <c r="AK71" s="92">
        <v>2015</v>
      </c>
      <c r="AL71" s="26">
        <f>IF(AND(AK71&lt;&gt;"",AM71&lt;&gt;""),"确认折扣年度",IF($V71="大修",IF(AND($V71="大修",AK71="",AM71=""),1,IF(AK71&lt;&gt;"",LOOKUP(AK71,{1900,2016,2017,2018,2019,2020,2021,2022,2023,2024,2025},{1,0.9,0.8,0.7,0.6,0.5,0.4,0.3,0.2,0.1,0}),IF(AM71&lt;&gt;"",LOOKUP(AM71,{1900,2021,2022,2023,2024,2025},{1,0.8,0.6,0.4,0.2,0})))),""))</f>
        <v>1</v>
      </c>
      <c r="AM71" s="92"/>
      <c r="AN71" s="26" t="str">
        <f>IF(AND(AK71&lt;&gt;"",AM71&lt;&gt;""),"确认折扣年度",IF($V71="中修",IF(AND($V71="中修",AK71="",AM71=""),1,IF(AK71&lt;&gt;"",LOOKUP(AK71,{1900,2021,2022,2023,2024,2025},{1,0.8,0.6,0.4,0.2,0}),IF(AM71&lt;&gt;"",LOOKUP(AM71,{1900,2021,2022,2023,2024,2025},{1,0.8,0.6,0.4,0.2,0})))),""))</f>
        <v/>
      </c>
      <c r="AO71" s="26" t="s">
        <v>146</v>
      </c>
      <c r="AP71" s="26" t="s">
        <v>146</v>
      </c>
      <c r="AQ71" s="26" t="s">
        <v>197</v>
      </c>
      <c r="AR71" s="26" t="s">
        <v>438</v>
      </c>
      <c r="AS71" s="26" t="s">
        <v>439</v>
      </c>
      <c r="AT71" s="26"/>
      <c r="AU71" s="26"/>
      <c r="AV71" s="26"/>
      <c r="AW71" s="26"/>
      <c r="AX71" s="110"/>
      <c r="AY71" s="110"/>
      <c r="AZ71" s="109"/>
      <c r="BA71" s="26">
        <v>220</v>
      </c>
      <c r="BB71" s="26">
        <v>308</v>
      </c>
      <c r="BC71" s="26">
        <v>308</v>
      </c>
      <c r="BD71" s="26">
        <v>0</v>
      </c>
      <c r="BE71" s="26" t="s">
        <v>150</v>
      </c>
      <c r="BF71" s="26" t="s">
        <v>150</v>
      </c>
      <c r="BG71" s="26" t="s">
        <v>440</v>
      </c>
      <c r="BH71" s="26">
        <v>2009</v>
      </c>
      <c r="BI71" s="26" t="s">
        <v>150</v>
      </c>
      <c r="BJ71" s="26" t="s">
        <v>441</v>
      </c>
      <c r="BK71" s="26" t="s">
        <v>150</v>
      </c>
      <c r="BL71" s="26" t="s">
        <v>150</v>
      </c>
      <c r="BM71" s="26"/>
      <c r="BN71" s="26"/>
      <c r="BO71" s="26"/>
      <c r="BP71" s="26"/>
      <c r="BQ71" s="26" t="s">
        <v>437</v>
      </c>
      <c r="BR71" s="26"/>
      <c r="BS71" s="26">
        <v>2</v>
      </c>
      <c r="BT71" s="26">
        <f t="shared" si="98"/>
        <v>2</v>
      </c>
      <c r="BU71" s="26"/>
      <c r="BV71" s="26"/>
      <c r="BW71" s="26">
        <f t="shared" si="99"/>
        <v>2</v>
      </c>
      <c r="BX71" s="26">
        <v>0</v>
      </c>
      <c r="BY71" s="26">
        <v>0</v>
      </c>
      <c r="BZ71" s="26"/>
      <c r="CA71" s="117"/>
      <c r="CB71" s="26" t="s">
        <v>166</v>
      </c>
      <c r="CC71" s="26">
        <v>0</v>
      </c>
      <c r="CD71" s="26">
        <v>0</v>
      </c>
      <c r="CE71" s="26">
        <v>2</v>
      </c>
      <c r="CF71" s="92">
        <f t="shared" si="100"/>
        <v>0</v>
      </c>
      <c r="CG71" s="84">
        <f t="shared" si="101"/>
        <v>0</v>
      </c>
      <c r="CH71" s="124">
        <v>3</v>
      </c>
      <c r="CI71" s="84">
        <v>1</v>
      </c>
      <c r="CJ71" s="84"/>
      <c r="CL71" s="84"/>
      <c r="CM71" s="84"/>
      <c r="CN71" s="84"/>
      <c r="CO71" s="84"/>
      <c r="CP71" s="84"/>
      <c r="CQ71" s="84"/>
      <c r="CR71" s="84"/>
      <c r="CT71" s="84"/>
      <c r="CU71" s="84"/>
      <c r="CV71" s="84"/>
      <c r="CW71" s="84" t="str">
        <f t="shared" si="102"/>
        <v>S22202</v>
      </c>
      <c r="CX71" s="84" t="s">
        <v>140</v>
      </c>
      <c r="CZ71" s="26" t="s">
        <v>375</v>
      </c>
      <c r="DA71" s="92">
        <v>0</v>
      </c>
      <c r="DB71" s="92"/>
      <c r="DC71" s="92" t="s">
        <v>375</v>
      </c>
      <c r="DD71" s="92"/>
      <c r="DE71" s="26"/>
      <c r="DF71" s="26"/>
      <c r="DG71" s="26"/>
      <c r="DH71" s="26"/>
      <c r="DI71" s="26"/>
      <c r="DJ71" s="26">
        <v>1968</v>
      </c>
      <c r="DK71" s="26">
        <v>2009</v>
      </c>
      <c r="DL71" s="26" t="s">
        <v>172</v>
      </c>
      <c r="DM71" s="26">
        <v>6.9</v>
      </c>
      <c r="DN71" s="26">
        <v>7</v>
      </c>
      <c r="DO71" s="26">
        <v>10</v>
      </c>
      <c r="DP71" s="26" t="e">
        <v>#N/A</v>
      </c>
      <c r="DQ71" s="26" t="e">
        <v>#N/A</v>
      </c>
      <c r="DR71" s="26" t="s">
        <v>149</v>
      </c>
      <c r="DS71" s="26" t="s">
        <v>156</v>
      </c>
      <c r="DT71" s="26" t="s">
        <v>150</v>
      </c>
      <c r="DU71" s="26" t="s">
        <v>150</v>
      </c>
      <c r="DV71" s="26" t="s">
        <v>150</v>
      </c>
      <c r="DW71" s="26"/>
      <c r="DX71" s="26"/>
      <c r="DY71" s="26"/>
      <c r="DZ71" s="26">
        <f t="shared" si="61"/>
        <v>2</v>
      </c>
      <c r="EA71" s="26"/>
      <c r="EB71" s="26"/>
      <c r="EC71" s="26"/>
      <c r="ED71" s="26"/>
      <c r="EE71" s="26">
        <v>2</v>
      </c>
      <c r="EF71" s="26"/>
      <c r="EG71" s="26"/>
      <c r="EH71" s="26"/>
      <c r="EI71" s="146">
        <f t="shared" si="103"/>
        <v>0</v>
      </c>
      <c r="EJ71" s="84">
        <f t="shared" si="104"/>
        <v>2</v>
      </c>
      <c r="EK71" s="84">
        <f t="shared" si="105"/>
        <v>0</v>
      </c>
      <c r="EL71" s="84">
        <f t="shared" si="62"/>
        <v>0</v>
      </c>
      <c r="EN71" s="84">
        <f t="shared" si="106"/>
        <v>0</v>
      </c>
    </row>
    <row r="72" ht="30" customHeight="1" spans="1:144">
      <c r="A72" s="87" t="str">
        <f t="shared" si="59"/>
        <v>S3254242.318</v>
      </c>
      <c r="B72" s="87">
        <f>VLOOKUP(A72,[1]大中修明细表!$A$10:$N$544,14,0)</f>
        <v>0.317999999999998</v>
      </c>
      <c r="C72" s="87" t="str">
        <f t="shared" si="60"/>
        <v>X01913.83314.151</v>
      </c>
      <c r="D72" s="87">
        <f>VLOOKUP(C72,[1]大中修明细表!$B$10:$N$544,13,0)</f>
        <v>0.317999999999998</v>
      </c>
      <c r="E72" s="87"/>
      <c r="F72" s="96">
        <v>58</v>
      </c>
      <c r="G72" s="26" t="s">
        <v>14</v>
      </c>
      <c r="H72" s="26" t="s">
        <v>422</v>
      </c>
      <c r="I72" s="26">
        <v>430321</v>
      </c>
      <c r="J72" s="26" t="s">
        <v>340</v>
      </c>
      <c r="K72" s="26">
        <v>42</v>
      </c>
      <c r="L72" s="26">
        <v>42.318</v>
      </c>
      <c r="M72" s="26" t="s">
        <v>442</v>
      </c>
      <c r="N72" s="26">
        <v>13.833</v>
      </c>
      <c r="O72" s="26">
        <v>14.151</v>
      </c>
      <c r="P72" s="26">
        <f t="shared" si="92"/>
        <v>0.317999999999998</v>
      </c>
      <c r="Q72" s="26">
        <f t="shared" si="93"/>
        <v>0.317999999999998</v>
      </c>
      <c r="R72" s="26" t="s">
        <v>139</v>
      </c>
      <c r="S72" s="26">
        <v>8.5</v>
      </c>
      <c r="T72" s="26">
        <v>8</v>
      </c>
      <c r="U72" s="26">
        <v>9</v>
      </c>
      <c r="V72" s="26" t="s">
        <v>140</v>
      </c>
      <c r="W72" s="26" t="s">
        <v>141</v>
      </c>
      <c r="X72" s="26" t="s">
        <v>142</v>
      </c>
      <c r="Y72" s="26">
        <f t="shared" si="94"/>
        <v>8.5</v>
      </c>
      <c r="Z72" s="99"/>
      <c r="AA72" s="26" t="s">
        <v>143</v>
      </c>
      <c r="AB72" s="26" t="s">
        <v>144</v>
      </c>
      <c r="AC72" s="26">
        <v>30</v>
      </c>
      <c r="AD72" s="26" t="s">
        <v>145</v>
      </c>
      <c r="AE72" s="26">
        <v>9</v>
      </c>
      <c r="AF72" s="99"/>
      <c r="AG72" s="92">
        <v>220</v>
      </c>
      <c r="AH72" s="92">
        <f t="shared" si="95"/>
        <v>59</v>
      </c>
      <c r="AI72" s="92">
        <f t="shared" si="96"/>
        <v>59</v>
      </c>
      <c r="AJ72" s="26">
        <f t="shared" si="97"/>
        <v>59</v>
      </c>
      <c r="AK72" s="92">
        <v>1965</v>
      </c>
      <c r="AL72" s="26">
        <f>IF(AND(AK72&lt;&gt;"",AM72&lt;&gt;""),"确认折扣年度",IF($V72="大修",IF(AND($V72="大修",AK72="",AM72=""),1,IF(AK72&lt;&gt;"",LOOKUP(AK72,{1900,2016,2017,2018,2019,2020,2021,2022,2023,2024,2025},{1,0.9,0.8,0.7,0.6,0.5,0.4,0.3,0.2,0.1,0}),IF(AM72&lt;&gt;"",LOOKUP(AM72,{1900,2021,2022,2023,2024,2025},{1,0.8,0.6,0.4,0.2,0})))),""))</f>
        <v>1</v>
      </c>
      <c r="AM72" s="92"/>
      <c r="AN72" s="26" t="str">
        <f>IF(AND(AK72&lt;&gt;"",AM72&lt;&gt;""),"确认折扣年度",IF($V72="中修",IF(AND($V72="中修",AK72="",AM72=""),1,IF(AK72&lt;&gt;"",LOOKUP(AK72,{1900,2021,2022,2023,2024,2025},{1,0.8,0.6,0.4,0.2,0}),IF(AM72&lt;&gt;"",LOOKUP(AM72,{1900,2021,2022,2023,2024,2025},{1,0.8,0.6,0.4,0.2,0})))),""))</f>
        <v/>
      </c>
      <c r="AO72" s="26" t="s">
        <v>146</v>
      </c>
      <c r="AP72" s="26" t="s">
        <v>146</v>
      </c>
      <c r="AQ72" s="26" t="s">
        <v>147</v>
      </c>
      <c r="AR72" s="26" t="s">
        <v>443</v>
      </c>
      <c r="AS72" s="26"/>
      <c r="AT72" s="26"/>
      <c r="AU72" s="26" t="s">
        <v>146</v>
      </c>
      <c r="AV72" s="26" t="s">
        <v>147</v>
      </c>
      <c r="AW72" s="26"/>
      <c r="AX72" s="110" t="s">
        <v>444</v>
      </c>
      <c r="AY72" s="110"/>
      <c r="AZ72" s="111"/>
      <c r="BA72" s="26">
        <v>220</v>
      </c>
      <c r="BB72" s="26">
        <v>59.47</v>
      </c>
      <c r="BC72" s="26">
        <v>59.47</v>
      </c>
      <c r="BD72" s="26">
        <v>0</v>
      </c>
      <c r="BE72" s="26" t="s">
        <v>149</v>
      </c>
      <c r="BF72" s="26" t="s">
        <v>150</v>
      </c>
      <c r="BG72" s="26"/>
      <c r="BH72" s="26">
        <v>1965</v>
      </c>
      <c r="BI72" s="26" t="s">
        <v>150</v>
      </c>
      <c r="BJ72" s="26" t="s">
        <v>150</v>
      </c>
      <c r="BK72" s="26" t="s">
        <v>150</v>
      </c>
      <c r="BL72" s="26" t="s">
        <v>150</v>
      </c>
      <c r="BM72" s="26"/>
      <c r="BN72" s="26"/>
      <c r="BO72" s="26"/>
      <c r="BP72" s="26"/>
      <c r="BQ72" s="26"/>
      <c r="BR72" s="26"/>
      <c r="BS72" s="26"/>
      <c r="BT72" s="26">
        <f t="shared" si="98"/>
        <v>0.317999999999998</v>
      </c>
      <c r="BU72" s="26"/>
      <c r="BV72" s="26"/>
      <c r="BW72" s="26">
        <f t="shared" si="99"/>
        <v>0.317999999999998</v>
      </c>
      <c r="BX72" s="26">
        <v>0</v>
      </c>
      <c r="BY72" s="26">
        <v>0</v>
      </c>
      <c r="BZ72" s="26"/>
      <c r="CA72" s="117"/>
      <c r="CB72" s="26" t="s">
        <v>166</v>
      </c>
      <c r="CC72" s="26">
        <v>0</v>
      </c>
      <c r="CD72" s="26">
        <v>0.317999999999998</v>
      </c>
      <c r="CE72" s="26">
        <v>0</v>
      </c>
      <c r="CF72" s="92">
        <f t="shared" si="100"/>
        <v>0.317999999999998</v>
      </c>
      <c r="CG72" s="84">
        <f t="shared" si="101"/>
        <v>0</v>
      </c>
      <c r="CH72" s="124">
        <v>3</v>
      </c>
      <c r="CI72" s="84">
        <v>1</v>
      </c>
      <c r="CJ72" s="84"/>
      <c r="CK72" s="84">
        <v>76</v>
      </c>
      <c r="CL72" s="84"/>
      <c r="CM72" s="84"/>
      <c r="CN72" s="84"/>
      <c r="CO72" s="84"/>
      <c r="CP72" s="84"/>
      <c r="CQ72" s="84"/>
      <c r="CR72" s="84"/>
      <c r="CT72" s="84"/>
      <c r="CU72" s="84"/>
      <c r="CV72" s="84"/>
      <c r="CW72" s="84" t="str">
        <f t="shared" si="102"/>
        <v>S3254242.318</v>
      </c>
      <c r="CX72" s="84" t="s">
        <v>140</v>
      </c>
      <c r="CZ72" s="26"/>
      <c r="DA72" s="92">
        <v>0.317999999999998</v>
      </c>
      <c r="DB72" s="92"/>
      <c r="DC72" s="92"/>
      <c r="DD72" s="92"/>
      <c r="DE72" s="26"/>
      <c r="DF72" s="26"/>
      <c r="DG72" s="26"/>
      <c r="DH72" s="26"/>
      <c r="DI72" s="26"/>
      <c r="DJ72" s="26">
        <v>1965</v>
      </c>
      <c r="DK72" s="26"/>
      <c r="DL72" s="26" t="s">
        <v>139</v>
      </c>
      <c r="DM72" s="26">
        <v>8.5</v>
      </c>
      <c r="DN72" s="26">
        <v>8.5</v>
      </c>
      <c r="DO72" s="26">
        <v>9</v>
      </c>
      <c r="DP72" s="26" t="b">
        <v>1</v>
      </c>
      <c r="DQ72" s="26">
        <v>1</v>
      </c>
      <c r="DR72" s="26" t="s">
        <v>149</v>
      </c>
      <c r="DS72" s="26" t="s">
        <v>156</v>
      </c>
      <c r="DT72" s="26" t="s">
        <v>150</v>
      </c>
      <c r="DU72" s="26" t="s">
        <v>150</v>
      </c>
      <c r="DV72" s="26" t="s">
        <v>150</v>
      </c>
      <c r="DW72" s="26"/>
      <c r="DX72" s="26"/>
      <c r="DY72" s="26"/>
      <c r="DZ72" s="26">
        <f t="shared" si="61"/>
        <v>0.318</v>
      </c>
      <c r="EA72" s="26">
        <v>0.317999999999998</v>
      </c>
      <c r="EB72" s="26">
        <v>0</v>
      </c>
      <c r="EC72" s="26">
        <v>0</v>
      </c>
      <c r="ED72" s="26">
        <v>0</v>
      </c>
      <c r="EE72" s="26">
        <v>0.318</v>
      </c>
      <c r="EF72" s="26">
        <v>0</v>
      </c>
      <c r="EG72" s="26">
        <v>0</v>
      </c>
      <c r="EH72" s="26">
        <v>0</v>
      </c>
      <c r="EI72" s="146">
        <f t="shared" si="103"/>
        <v>-2.16493489801906e-15</v>
      </c>
      <c r="EJ72" s="84">
        <f t="shared" si="104"/>
        <v>0.317999999999998</v>
      </c>
      <c r="EK72" s="84">
        <f t="shared" si="105"/>
        <v>-2.16493489801906e-15</v>
      </c>
      <c r="EL72" s="84">
        <f t="shared" si="62"/>
        <v>1.99840144432528e-15</v>
      </c>
      <c r="EN72" s="84">
        <f t="shared" si="106"/>
        <v>0</v>
      </c>
    </row>
    <row r="73" ht="30" customHeight="1" spans="1:144">
      <c r="A73" s="87" t="str">
        <f t="shared" si="59"/>
        <v>S32542.31842.807</v>
      </c>
      <c r="B73" s="87">
        <f>VLOOKUP(A73,[1]大中修明细表!$A$10:$N$544,14,0)</f>
        <v>0.489000000000004</v>
      </c>
      <c r="C73" s="87" t="str">
        <f t="shared" si="60"/>
        <v>X01914.15114.64</v>
      </c>
      <c r="D73" s="87">
        <f>VLOOKUP(C73,[1]大中修明细表!$B$10:$N$544,13,0)</f>
        <v>0.489000000000004</v>
      </c>
      <c r="E73" s="87"/>
      <c r="F73" s="96">
        <v>59</v>
      </c>
      <c r="G73" s="26" t="s">
        <v>14</v>
      </c>
      <c r="H73" s="26" t="s">
        <v>422</v>
      </c>
      <c r="I73" s="26">
        <v>430321</v>
      </c>
      <c r="J73" s="26" t="s">
        <v>340</v>
      </c>
      <c r="K73" s="26">
        <v>42.318</v>
      </c>
      <c r="L73" s="26">
        <v>42.807</v>
      </c>
      <c r="M73" s="26" t="s">
        <v>442</v>
      </c>
      <c r="N73" s="26">
        <v>14.151</v>
      </c>
      <c r="O73" s="26">
        <v>14.64</v>
      </c>
      <c r="P73" s="26">
        <f t="shared" si="92"/>
        <v>0.489000000000004</v>
      </c>
      <c r="Q73" s="26">
        <f t="shared" si="93"/>
        <v>0.489000000000004</v>
      </c>
      <c r="R73" s="26" t="s">
        <v>139</v>
      </c>
      <c r="S73" s="26">
        <v>8.5</v>
      </c>
      <c r="T73" s="26">
        <v>8</v>
      </c>
      <c r="U73" s="26">
        <v>9</v>
      </c>
      <c r="V73" s="26" t="s">
        <v>140</v>
      </c>
      <c r="W73" s="26" t="s">
        <v>141</v>
      </c>
      <c r="X73" s="26" t="s">
        <v>142</v>
      </c>
      <c r="Y73" s="26">
        <f t="shared" si="94"/>
        <v>8.5</v>
      </c>
      <c r="Z73" s="99"/>
      <c r="AA73" s="26" t="s">
        <v>143</v>
      </c>
      <c r="AB73" s="26" t="s">
        <v>144</v>
      </c>
      <c r="AC73" s="26">
        <v>30</v>
      </c>
      <c r="AD73" s="26" t="s">
        <v>145</v>
      </c>
      <c r="AE73" s="26">
        <v>9</v>
      </c>
      <c r="AF73" s="99"/>
      <c r="AG73" s="92">
        <v>220</v>
      </c>
      <c r="AH73" s="92">
        <f t="shared" si="95"/>
        <v>91</v>
      </c>
      <c r="AI73" s="92">
        <f t="shared" si="96"/>
        <v>91</v>
      </c>
      <c r="AJ73" s="26">
        <f t="shared" si="97"/>
        <v>91</v>
      </c>
      <c r="AK73" s="92">
        <v>1965</v>
      </c>
      <c r="AL73" s="26">
        <f>IF(AND(AK73&lt;&gt;"",AM73&lt;&gt;""),"确认折扣年度",IF($V73="大修",IF(AND($V73="大修",AK73="",AM73=""),1,IF(AK73&lt;&gt;"",LOOKUP(AK73,{1900,2016,2017,2018,2019,2020,2021,2022,2023,2024,2025},{1,0.9,0.8,0.7,0.6,0.5,0.4,0.3,0.2,0.1,0}),IF(AM73&lt;&gt;"",LOOKUP(AM73,{1900,2021,2022,2023,2024,2025},{1,0.8,0.6,0.4,0.2,0})))),""))</f>
        <v>1</v>
      </c>
      <c r="AM73" s="92"/>
      <c r="AN73" s="26" t="str">
        <f>IF(AND(AK73&lt;&gt;"",AM73&lt;&gt;""),"确认折扣年度",IF($V73="中修",IF(AND($V73="中修",AK73="",AM73=""),1,IF(AK73&lt;&gt;"",LOOKUP(AK73,{1900,2021,2022,2023,2024,2025},{1,0.8,0.6,0.4,0.2,0}),IF(AM73&lt;&gt;"",LOOKUP(AM73,{1900,2021,2022,2023,2024,2025},{1,0.8,0.6,0.4,0.2,0})))),""))</f>
        <v/>
      </c>
      <c r="AO73" s="26" t="s">
        <v>146</v>
      </c>
      <c r="AP73" s="26" t="s">
        <v>146</v>
      </c>
      <c r="AQ73" s="26" t="s">
        <v>147</v>
      </c>
      <c r="AR73" s="26" t="s">
        <v>443</v>
      </c>
      <c r="AS73" s="26"/>
      <c r="AT73" s="26"/>
      <c r="AU73" s="26" t="s">
        <v>146</v>
      </c>
      <c r="AV73" s="26" t="s">
        <v>147</v>
      </c>
      <c r="AW73" s="26"/>
      <c r="AX73" s="110"/>
      <c r="AY73" s="110"/>
      <c r="AZ73" s="109"/>
      <c r="BA73" s="26">
        <v>220</v>
      </c>
      <c r="BB73" s="26">
        <v>91.44</v>
      </c>
      <c r="BC73" s="26">
        <v>91.44</v>
      </c>
      <c r="BD73" s="26">
        <v>0</v>
      </c>
      <c r="BE73" s="26" t="s">
        <v>149</v>
      </c>
      <c r="BF73" s="26" t="s">
        <v>150</v>
      </c>
      <c r="BG73" s="26"/>
      <c r="BH73" s="26">
        <v>1965</v>
      </c>
      <c r="BI73" s="26" t="s">
        <v>150</v>
      </c>
      <c r="BJ73" s="26" t="s">
        <v>150</v>
      </c>
      <c r="BK73" s="26" t="s">
        <v>150</v>
      </c>
      <c r="BL73" s="26" t="s">
        <v>150</v>
      </c>
      <c r="BM73" s="26"/>
      <c r="BN73" s="26"/>
      <c r="BO73" s="26"/>
      <c r="BP73" s="26"/>
      <c r="BQ73" s="26"/>
      <c r="BR73" s="26"/>
      <c r="BS73" s="26"/>
      <c r="BT73" s="26">
        <f t="shared" si="98"/>
        <v>0.489</v>
      </c>
      <c r="BU73" s="26"/>
      <c r="BV73" s="26"/>
      <c r="BW73" s="26">
        <f t="shared" si="99"/>
        <v>0.489</v>
      </c>
      <c r="BX73" s="26">
        <v>0</v>
      </c>
      <c r="BY73" s="26">
        <v>0</v>
      </c>
      <c r="BZ73" s="26"/>
      <c r="CA73" s="117"/>
      <c r="CB73" s="26" t="s">
        <v>166</v>
      </c>
      <c r="CC73" s="26">
        <v>0</v>
      </c>
      <c r="CD73" s="26">
        <v>0.489</v>
      </c>
      <c r="CE73" s="26">
        <v>0</v>
      </c>
      <c r="CF73" s="92">
        <f t="shared" si="100"/>
        <v>0.489</v>
      </c>
      <c r="CG73" s="84">
        <f t="shared" si="101"/>
        <v>4.32986979603811e-15</v>
      </c>
      <c r="CH73" s="124">
        <v>3</v>
      </c>
      <c r="CI73" s="84">
        <v>1</v>
      </c>
      <c r="CJ73" s="84"/>
      <c r="CK73" s="84">
        <v>77</v>
      </c>
      <c r="CL73" s="84"/>
      <c r="CM73" s="84"/>
      <c r="CN73" s="84"/>
      <c r="CO73" s="84"/>
      <c r="CP73" s="84"/>
      <c r="CQ73" s="84"/>
      <c r="CR73" s="84"/>
      <c r="CT73" s="84"/>
      <c r="CU73" s="84"/>
      <c r="CV73" s="84"/>
      <c r="CW73" s="84" t="str">
        <f t="shared" si="102"/>
        <v>S32542.31842.807</v>
      </c>
      <c r="CX73" s="84" t="s">
        <v>140</v>
      </c>
      <c r="CZ73" s="26"/>
      <c r="DA73" s="92">
        <v>0.489000000000004</v>
      </c>
      <c r="DB73" s="92"/>
      <c r="DC73" s="92"/>
      <c r="DD73" s="92"/>
      <c r="DE73" s="26"/>
      <c r="DF73" s="26"/>
      <c r="DG73" s="26"/>
      <c r="DH73" s="26"/>
      <c r="DI73" s="26"/>
      <c r="DJ73" s="26">
        <v>1965</v>
      </c>
      <c r="DK73" s="26"/>
      <c r="DL73" s="26" t="s">
        <v>139</v>
      </c>
      <c r="DM73" s="26">
        <v>8.5</v>
      </c>
      <c r="DN73" s="26">
        <v>8.5</v>
      </c>
      <c r="DO73" s="26">
        <v>9</v>
      </c>
      <c r="DP73" s="26" t="b">
        <v>1</v>
      </c>
      <c r="DQ73" s="26">
        <v>1</v>
      </c>
      <c r="DR73" s="26" t="s">
        <v>149</v>
      </c>
      <c r="DS73" s="26" t="s">
        <v>156</v>
      </c>
      <c r="DT73" s="26" t="s">
        <v>150</v>
      </c>
      <c r="DU73" s="26" t="s">
        <v>150</v>
      </c>
      <c r="DV73" s="26" t="s">
        <v>150</v>
      </c>
      <c r="DW73" s="26"/>
      <c r="DX73" s="26"/>
      <c r="DY73" s="26"/>
      <c r="DZ73" s="26">
        <f t="shared" si="61"/>
        <v>0.489</v>
      </c>
      <c r="EA73" s="26">
        <v>0.489000000000004</v>
      </c>
      <c r="EB73" s="26">
        <v>0</v>
      </c>
      <c r="EC73" s="26">
        <v>0</v>
      </c>
      <c r="ED73" s="26">
        <v>0</v>
      </c>
      <c r="EE73" s="26">
        <v>0.489</v>
      </c>
      <c r="EF73" s="26">
        <v>0</v>
      </c>
      <c r="EG73" s="26">
        <v>0</v>
      </c>
      <c r="EH73" s="26">
        <v>0</v>
      </c>
      <c r="EI73" s="146">
        <f t="shared" si="103"/>
        <v>4.32986979603811e-15</v>
      </c>
      <c r="EJ73" s="84">
        <f t="shared" si="104"/>
        <v>0.489000000000004</v>
      </c>
      <c r="EK73" s="84">
        <f t="shared" si="105"/>
        <v>4.32986979603811e-15</v>
      </c>
      <c r="EL73" s="84">
        <f t="shared" si="62"/>
        <v>0</v>
      </c>
      <c r="EN73" s="84">
        <f t="shared" si="106"/>
        <v>0</v>
      </c>
    </row>
    <row r="74" ht="30" customHeight="1" spans="1:144">
      <c r="A74" s="87" t="str">
        <f t="shared" si="59"/>
        <v>S32542.80744.553</v>
      </c>
      <c r="B74" s="87">
        <f>VLOOKUP(A74,[1]大中修明细表!$A$10:$N$544,14,0)</f>
        <v>1.746</v>
      </c>
      <c r="C74" s="87" t="str">
        <f t="shared" si="60"/>
        <v>X01914.6416.386</v>
      </c>
      <c r="D74" s="87">
        <f>VLOOKUP(C74,[1]大中修明细表!$B$10:$N$544,13,0)</f>
        <v>1.746</v>
      </c>
      <c r="E74" s="87"/>
      <c r="F74" s="96">
        <v>60</v>
      </c>
      <c r="G74" s="26" t="s">
        <v>14</v>
      </c>
      <c r="H74" s="26" t="s">
        <v>422</v>
      </c>
      <c r="I74" s="26">
        <v>430321</v>
      </c>
      <c r="J74" s="26" t="s">
        <v>340</v>
      </c>
      <c r="K74" s="26">
        <v>42.807</v>
      </c>
      <c r="L74" s="26">
        <v>44.553</v>
      </c>
      <c r="M74" s="26" t="s">
        <v>442</v>
      </c>
      <c r="N74" s="26">
        <v>14.64</v>
      </c>
      <c r="O74" s="26">
        <v>16.386</v>
      </c>
      <c r="P74" s="26">
        <f t="shared" si="92"/>
        <v>1.746</v>
      </c>
      <c r="Q74" s="26">
        <f t="shared" si="93"/>
        <v>1.746</v>
      </c>
      <c r="R74" s="26" t="s">
        <v>139</v>
      </c>
      <c r="S74" s="26">
        <v>8.5</v>
      </c>
      <c r="T74" s="26">
        <v>8</v>
      </c>
      <c r="U74" s="26">
        <v>9</v>
      </c>
      <c r="V74" s="26" t="s">
        <v>140</v>
      </c>
      <c r="W74" s="26" t="s">
        <v>141</v>
      </c>
      <c r="X74" s="26" t="s">
        <v>142</v>
      </c>
      <c r="Y74" s="26">
        <f t="shared" si="94"/>
        <v>8.5</v>
      </c>
      <c r="Z74" s="99"/>
      <c r="AA74" s="26" t="s">
        <v>143</v>
      </c>
      <c r="AB74" s="26" t="s">
        <v>144</v>
      </c>
      <c r="AC74" s="26">
        <v>30</v>
      </c>
      <c r="AD74" s="26" t="s">
        <v>145</v>
      </c>
      <c r="AE74" s="26">
        <v>9</v>
      </c>
      <c r="AF74" s="99"/>
      <c r="AG74" s="92">
        <v>220</v>
      </c>
      <c r="AH74" s="92">
        <f t="shared" si="95"/>
        <v>327</v>
      </c>
      <c r="AI74" s="92">
        <f t="shared" si="96"/>
        <v>327</v>
      </c>
      <c r="AJ74" s="26">
        <f t="shared" si="97"/>
        <v>327</v>
      </c>
      <c r="AK74" s="92">
        <v>1965</v>
      </c>
      <c r="AL74" s="26">
        <f>IF(AND(AK74&lt;&gt;"",AM74&lt;&gt;""),"确认折扣年度",IF($V74="大修",IF(AND($V74="大修",AK74="",AM74=""),1,IF(AK74&lt;&gt;"",LOOKUP(AK74,{1900,2016,2017,2018,2019,2020,2021,2022,2023,2024,2025},{1,0.9,0.8,0.7,0.6,0.5,0.4,0.3,0.2,0.1,0}),IF(AM74&lt;&gt;"",LOOKUP(AM74,{1900,2021,2022,2023,2024,2025},{1,0.8,0.6,0.4,0.2,0})))),""))</f>
        <v>1</v>
      </c>
      <c r="AM74" s="92"/>
      <c r="AN74" s="26" t="str">
        <f>IF(AND(AK74&lt;&gt;"",AM74&lt;&gt;""),"确认折扣年度",IF($V74="中修",IF(AND($V74="中修",AK74="",AM74=""),1,IF(AK74&lt;&gt;"",LOOKUP(AK74,{1900,2021,2022,2023,2024,2025},{1,0.8,0.6,0.4,0.2,0}),IF(AM74&lt;&gt;"",LOOKUP(AM74,{1900,2021,2022,2023,2024,2025},{1,0.8,0.6,0.4,0.2,0})))),""))</f>
        <v/>
      </c>
      <c r="AO74" s="26" t="s">
        <v>146</v>
      </c>
      <c r="AP74" s="26" t="s">
        <v>146</v>
      </c>
      <c r="AQ74" s="26" t="s">
        <v>147</v>
      </c>
      <c r="AR74" s="26" t="s">
        <v>443</v>
      </c>
      <c r="AS74" s="26"/>
      <c r="AT74" s="26"/>
      <c r="AU74" s="26" t="s">
        <v>146</v>
      </c>
      <c r="AV74" s="26" t="s">
        <v>147</v>
      </c>
      <c r="AW74" s="26"/>
      <c r="AX74" s="110"/>
      <c r="AY74" s="110"/>
      <c r="AZ74" s="111"/>
      <c r="BA74" s="26">
        <v>220</v>
      </c>
      <c r="BB74" s="26">
        <v>326.5</v>
      </c>
      <c r="BC74" s="26">
        <v>326.5</v>
      </c>
      <c r="BD74" s="26">
        <v>0</v>
      </c>
      <c r="BE74" s="26" t="s">
        <v>149</v>
      </c>
      <c r="BF74" s="26" t="s">
        <v>150</v>
      </c>
      <c r="BG74" s="26"/>
      <c r="BH74" s="26">
        <v>1965</v>
      </c>
      <c r="BI74" s="26" t="s">
        <v>150</v>
      </c>
      <c r="BJ74" s="26" t="s">
        <v>150</v>
      </c>
      <c r="BK74" s="26" t="s">
        <v>150</v>
      </c>
      <c r="BL74" s="26" t="s">
        <v>150</v>
      </c>
      <c r="BM74" s="26"/>
      <c r="BN74" s="26"/>
      <c r="BO74" s="26"/>
      <c r="BP74" s="26"/>
      <c r="BQ74" s="26"/>
      <c r="BR74" s="26"/>
      <c r="BS74" s="26"/>
      <c r="BT74" s="26">
        <f t="shared" si="98"/>
        <v>1.746</v>
      </c>
      <c r="BU74" s="26"/>
      <c r="BV74" s="26"/>
      <c r="BW74" s="26">
        <f t="shared" si="99"/>
        <v>1.746</v>
      </c>
      <c r="BX74" s="26">
        <v>0</v>
      </c>
      <c r="BY74" s="26">
        <v>0</v>
      </c>
      <c r="BZ74" s="26"/>
      <c r="CA74" s="117"/>
      <c r="CB74" s="26" t="s">
        <v>166</v>
      </c>
      <c r="CC74" s="26">
        <v>0</v>
      </c>
      <c r="CD74" s="26">
        <v>1.746</v>
      </c>
      <c r="CE74" s="26">
        <v>0</v>
      </c>
      <c r="CF74" s="92">
        <f t="shared" si="100"/>
        <v>1.746</v>
      </c>
      <c r="CG74" s="84">
        <f t="shared" si="101"/>
        <v>-4.88498130835069e-15</v>
      </c>
      <c r="CH74" s="124">
        <v>3</v>
      </c>
      <c r="CI74" s="84">
        <v>1</v>
      </c>
      <c r="CJ74" s="84"/>
      <c r="CK74" s="84">
        <v>78</v>
      </c>
      <c r="CL74" s="84"/>
      <c r="CM74" s="84"/>
      <c r="CN74" s="84"/>
      <c r="CO74" s="84"/>
      <c r="CP74" s="84"/>
      <c r="CQ74" s="84"/>
      <c r="CR74" s="84"/>
      <c r="CT74" s="84"/>
      <c r="CU74" s="84"/>
      <c r="CV74" s="84"/>
      <c r="CW74" s="84" t="str">
        <f t="shared" si="102"/>
        <v>S32542.80744.553</v>
      </c>
      <c r="CX74" s="84" t="s">
        <v>140</v>
      </c>
      <c r="CZ74" s="26"/>
      <c r="DA74" s="92">
        <v>1.746</v>
      </c>
      <c r="DB74" s="92"/>
      <c r="DC74" s="92"/>
      <c r="DD74" s="92"/>
      <c r="DE74" s="26"/>
      <c r="DF74" s="26"/>
      <c r="DG74" s="26"/>
      <c r="DH74" s="26"/>
      <c r="DI74" s="26"/>
      <c r="DJ74" s="26">
        <v>1965</v>
      </c>
      <c r="DK74" s="26"/>
      <c r="DL74" s="26" t="s">
        <v>139</v>
      </c>
      <c r="DM74" s="26">
        <v>8.5</v>
      </c>
      <c r="DN74" s="26">
        <v>8.5</v>
      </c>
      <c r="DO74" s="26">
        <v>9</v>
      </c>
      <c r="DP74" s="26" t="b">
        <v>1</v>
      </c>
      <c r="DQ74" s="26">
        <v>1</v>
      </c>
      <c r="DR74" s="26" t="s">
        <v>149</v>
      </c>
      <c r="DS74" s="26" t="s">
        <v>156</v>
      </c>
      <c r="DT74" s="26" t="s">
        <v>150</v>
      </c>
      <c r="DU74" s="26" t="s">
        <v>150</v>
      </c>
      <c r="DV74" s="26" t="s">
        <v>150</v>
      </c>
      <c r="DW74" s="26"/>
      <c r="DX74" s="26"/>
      <c r="DY74" s="26"/>
      <c r="DZ74" s="26">
        <f t="shared" si="61"/>
        <v>1.746</v>
      </c>
      <c r="EA74" s="26">
        <v>1.746</v>
      </c>
      <c r="EB74" s="26">
        <v>0</v>
      </c>
      <c r="EC74" s="26">
        <v>0</v>
      </c>
      <c r="ED74" s="26">
        <v>0</v>
      </c>
      <c r="EE74" s="26">
        <v>1.746</v>
      </c>
      <c r="EF74" s="26">
        <v>0</v>
      </c>
      <c r="EG74" s="26">
        <v>0</v>
      </c>
      <c r="EH74" s="26">
        <v>0</v>
      </c>
      <c r="EI74" s="146">
        <f t="shared" si="103"/>
        <v>-4.88498130835069e-15</v>
      </c>
      <c r="EJ74" s="84">
        <f t="shared" si="104"/>
        <v>1.746</v>
      </c>
      <c r="EK74" s="84">
        <f t="shared" si="105"/>
        <v>-4.88498130835069e-15</v>
      </c>
      <c r="EL74" s="84">
        <f t="shared" si="62"/>
        <v>0</v>
      </c>
      <c r="EN74" s="84">
        <f t="shared" si="106"/>
        <v>0</v>
      </c>
    </row>
    <row r="75" ht="30" customHeight="1" spans="1:144">
      <c r="A75" s="87" t="str">
        <f t="shared" si="59"/>
        <v>S32544.55344.803</v>
      </c>
      <c r="B75" s="87">
        <f>VLOOKUP(A75,[1]大中修明细表!$A$10:$N$544,14,0)</f>
        <v>0.25</v>
      </c>
      <c r="C75" s="87" t="str">
        <f t="shared" si="60"/>
        <v>X01916.38616.636</v>
      </c>
      <c r="D75" s="87">
        <f>VLOOKUP(C75,[1]大中修明细表!$B$10:$N$544,13,0)</f>
        <v>0.25</v>
      </c>
      <c r="E75" s="87"/>
      <c r="F75" s="96">
        <v>61</v>
      </c>
      <c r="G75" s="26" t="s">
        <v>14</v>
      </c>
      <c r="H75" s="26" t="s">
        <v>422</v>
      </c>
      <c r="I75" s="26">
        <v>430321</v>
      </c>
      <c r="J75" s="26" t="s">
        <v>340</v>
      </c>
      <c r="K75" s="26">
        <v>44.553</v>
      </c>
      <c r="L75" s="26">
        <v>44.803</v>
      </c>
      <c r="M75" s="26" t="s">
        <v>442</v>
      </c>
      <c r="N75" s="26">
        <v>16.386</v>
      </c>
      <c r="O75" s="26">
        <v>16.636</v>
      </c>
      <c r="P75" s="26">
        <f t="shared" si="92"/>
        <v>0.25</v>
      </c>
      <c r="Q75" s="26">
        <f t="shared" si="93"/>
        <v>0.25</v>
      </c>
      <c r="R75" s="26" t="s">
        <v>172</v>
      </c>
      <c r="S75" s="26">
        <v>8.5</v>
      </c>
      <c r="T75" s="26">
        <v>8</v>
      </c>
      <c r="U75" s="26">
        <v>9</v>
      </c>
      <c r="V75" s="26" t="s">
        <v>140</v>
      </c>
      <c r="W75" s="26" t="s">
        <v>160</v>
      </c>
      <c r="X75" s="26" t="s">
        <v>245</v>
      </c>
      <c r="Y75" s="26">
        <f t="shared" si="94"/>
        <v>8.5</v>
      </c>
      <c r="Z75" s="101"/>
      <c r="AA75" s="26" t="s">
        <v>245</v>
      </c>
      <c r="AB75" s="26" t="s">
        <v>144</v>
      </c>
      <c r="AC75" s="26">
        <v>30</v>
      </c>
      <c r="AD75" s="26" t="s">
        <v>145</v>
      </c>
      <c r="AE75" s="26">
        <v>9</v>
      </c>
      <c r="AF75" s="99"/>
      <c r="AG75" s="92">
        <v>215</v>
      </c>
      <c r="AH75" s="92">
        <f t="shared" si="95"/>
        <v>46</v>
      </c>
      <c r="AI75" s="92">
        <f t="shared" si="96"/>
        <v>46</v>
      </c>
      <c r="AJ75" s="26">
        <f t="shared" si="97"/>
        <v>46</v>
      </c>
      <c r="AK75" s="92">
        <v>1965</v>
      </c>
      <c r="AL75" s="26">
        <f>IF(AND(AK75&lt;&gt;"",AM75&lt;&gt;""),"确认折扣年度",IF($V75="大修",IF(AND($V75="大修",AK75="",AM75=""),1,IF(AK75&lt;&gt;"",LOOKUP(AK75,{1900,2016,2017,2018,2019,2020,2021,2022,2023,2024,2025},{1,0.9,0.8,0.7,0.6,0.5,0.4,0.3,0.2,0.1,0}),IF(AM75&lt;&gt;"",LOOKUP(AM75,{1900,2021,2022,2023,2024,2025},{1,0.8,0.6,0.4,0.2,0})))),""))</f>
        <v>1</v>
      </c>
      <c r="AM75" s="92"/>
      <c r="AN75" s="26" t="str">
        <f>IF(AND(AK75&lt;&gt;"",AM75&lt;&gt;""),"确认折扣年度",IF($V75="中修",IF(AND($V75="中修",AK75="",AM75=""),1,IF(AK75&lt;&gt;"",LOOKUP(AK75,{1900,2021,2022,2023,2024,2025},{1,0.8,0.6,0.4,0.2,0}),IF(AM75&lt;&gt;"",LOOKUP(AM75,{1900,2021,2022,2023,2024,2025},{1,0.8,0.6,0.4,0.2,0})))),""))</f>
        <v/>
      </c>
      <c r="AO75" s="26" t="s">
        <v>146</v>
      </c>
      <c r="AP75" s="26" t="s">
        <v>146</v>
      </c>
      <c r="AQ75" s="26" t="s">
        <v>147</v>
      </c>
      <c r="AR75" s="26" t="s">
        <v>348</v>
      </c>
      <c r="AS75" s="26" t="s">
        <v>445</v>
      </c>
      <c r="AT75" s="26"/>
      <c r="AU75" s="26" t="s">
        <v>146</v>
      </c>
      <c r="AV75" s="26" t="s">
        <v>147</v>
      </c>
      <c r="AW75" s="26"/>
      <c r="AX75" s="110"/>
      <c r="AY75" s="110"/>
      <c r="AZ75" s="111"/>
      <c r="BA75" s="26">
        <v>215</v>
      </c>
      <c r="BB75" s="26">
        <v>45.69</v>
      </c>
      <c r="BC75" s="26">
        <v>45.69</v>
      </c>
      <c r="BD75" s="26">
        <v>0</v>
      </c>
      <c r="BE75" s="26" t="s">
        <v>150</v>
      </c>
      <c r="BF75" s="26" t="s">
        <v>150</v>
      </c>
      <c r="BG75" s="26"/>
      <c r="BH75" s="26">
        <v>1965</v>
      </c>
      <c r="BI75" s="26" t="s">
        <v>150</v>
      </c>
      <c r="BJ75" s="26" t="s">
        <v>150</v>
      </c>
      <c r="BK75" s="26" t="s">
        <v>150</v>
      </c>
      <c r="BL75" s="26" t="s">
        <v>150</v>
      </c>
      <c r="BM75" s="26"/>
      <c r="BN75" s="26"/>
      <c r="BO75" s="26"/>
      <c r="BP75" s="26"/>
      <c r="BQ75" s="26"/>
      <c r="BR75" s="26"/>
      <c r="BS75" s="26"/>
      <c r="BT75" s="26">
        <f t="shared" si="98"/>
        <v>0.25</v>
      </c>
      <c r="BU75" s="26"/>
      <c r="BV75" s="26"/>
      <c r="BW75" s="26">
        <f t="shared" si="99"/>
        <v>0.25</v>
      </c>
      <c r="BX75" s="26">
        <v>0</v>
      </c>
      <c r="BY75" s="26">
        <v>0</v>
      </c>
      <c r="BZ75" s="26"/>
      <c r="CA75" s="117" t="s">
        <v>446</v>
      </c>
      <c r="CB75" s="26" t="s">
        <v>166</v>
      </c>
      <c r="CC75" s="26">
        <v>0</v>
      </c>
      <c r="CD75" s="26">
        <v>0</v>
      </c>
      <c r="CE75" s="26">
        <v>0.25</v>
      </c>
      <c r="CF75" s="92">
        <f t="shared" si="100"/>
        <v>0</v>
      </c>
      <c r="CG75" s="84">
        <f t="shared" si="101"/>
        <v>0</v>
      </c>
      <c r="CH75" s="124">
        <v>3</v>
      </c>
      <c r="CI75" s="84">
        <v>1</v>
      </c>
      <c r="CJ75" s="84"/>
      <c r="CK75" s="84">
        <v>79</v>
      </c>
      <c r="CL75" s="84"/>
      <c r="CM75" s="84"/>
      <c r="CN75" s="84"/>
      <c r="CO75" s="84"/>
      <c r="CP75" s="84"/>
      <c r="CQ75" s="84"/>
      <c r="CR75" s="84"/>
      <c r="CT75" s="84"/>
      <c r="CU75" s="84"/>
      <c r="CV75" s="84"/>
      <c r="CW75" s="84" t="str">
        <f t="shared" si="102"/>
        <v>S32544.55344.803</v>
      </c>
      <c r="CX75" s="84" t="s">
        <v>140</v>
      </c>
      <c r="CZ75" s="26"/>
      <c r="DA75" s="92">
        <v>0.25</v>
      </c>
      <c r="DB75" s="92"/>
      <c r="DC75" s="92"/>
      <c r="DD75" s="92"/>
      <c r="DE75" s="26"/>
      <c r="DF75" s="26"/>
      <c r="DG75" s="26"/>
      <c r="DH75" s="26"/>
      <c r="DI75" s="26"/>
      <c r="DJ75" s="26">
        <v>1965</v>
      </c>
      <c r="DK75" s="26"/>
      <c r="DL75" s="26" t="s">
        <v>172</v>
      </c>
      <c r="DM75" s="26">
        <v>8.5</v>
      </c>
      <c r="DN75" s="26">
        <v>8.5</v>
      </c>
      <c r="DO75" s="26">
        <v>9</v>
      </c>
      <c r="DP75" s="26" t="b">
        <v>1</v>
      </c>
      <c r="DQ75" s="26">
        <v>1</v>
      </c>
      <c r="DR75" s="26" t="s">
        <v>149</v>
      </c>
      <c r="DS75" s="26" t="s">
        <v>167</v>
      </c>
      <c r="DT75" s="26" t="s">
        <v>150</v>
      </c>
      <c r="DU75" s="26" t="s">
        <v>150</v>
      </c>
      <c r="DV75" s="26" t="s">
        <v>150</v>
      </c>
      <c r="DW75" s="26"/>
      <c r="DX75" s="26"/>
      <c r="DY75" s="26"/>
      <c r="DZ75" s="26">
        <f t="shared" si="61"/>
        <v>0.25</v>
      </c>
      <c r="EA75" s="26">
        <v>0.25</v>
      </c>
      <c r="EB75" s="26">
        <v>0</v>
      </c>
      <c r="EC75" s="26">
        <v>0</v>
      </c>
      <c r="ED75" s="26">
        <v>0</v>
      </c>
      <c r="EE75" s="26">
        <v>0.25</v>
      </c>
      <c r="EF75" s="26">
        <v>0</v>
      </c>
      <c r="EG75" s="26">
        <v>0</v>
      </c>
      <c r="EH75" s="26">
        <v>0</v>
      </c>
      <c r="EI75" s="146">
        <f t="shared" si="103"/>
        <v>0</v>
      </c>
      <c r="EJ75" s="84">
        <f t="shared" si="104"/>
        <v>0.25</v>
      </c>
      <c r="EK75" s="84">
        <f t="shared" si="105"/>
        <v>0</v>
      </c>
      <c r="EL75" s="84">
        <f t="shared" si="62"/>
        <v>0</v>
      </c>
      <c r="EN75" s="84">
        <f t="shared" si="106"/>
        <v>0</v>
      </c>
    </row>
    <row r="76" ht="30" customHeight="1" spans="1:144">
      <c r="A76" s="87" t="str">
        <f t="shared" si="59"/>
        <v>S32544.80344.867</v>
      </c>
      <c r="B76" s="87">
        <f>VLOOKUP(A76,[1]大中修明细表!$A$10:$N$544,14,0)</f>
        <v>0.0640000000000001</v>
      </c>
      <c r="C76" s="87" t="str">
        <f t="shared" si="60"/>
        <v>X01916.63616.7</v>
      </c>
      <c r="D76" s="87">
        <f>VLOOKUP(C76,[1]大中修明细表!$B$10:$N$544,13,0)</f>
        <v>0.0640000000000001</v>
      </c>
      <c r="E76" s="87"/>
      <c r="F76" s="96">
        <v>62</v>
      </c>
      <c r="G76" s="26" t="s">
        <v>14</v>
      </c>
      <c r="H76" s="26" t="s">
        <v>422</v>
      </c>
      <c r="I76" s="26">
        <v>430321</v>
      </c>
      <c r="J76" s="26" t="s">
        <v>340</v>
      </c>
      <c r="K76" s="26">
        <v>44.803</v>
      </c>
      <c r="L76" s="26">
        <v>44.867</v>
      </c>
      <c r="M76" s="26" t="s">
        <v>442</v>
      </c>
      <c r="N76" s="26">
        <v>16.636</v>
      </c>
      <c r="O76" s="26">
        <v>16.7</v>
      </c>
      <c r="P76" s="26">
        <f t="shared" si="92"/>
        <v>0.0640000000000001</v>
      </c>
      <c r="Q76" s="26">
        <f t="shared" si="93"/>
        <v>0.0640000000000001</v>
      </c>
      <c r="R76" s="26" t="s">
        <v>341</v>
      </c>
      <c r="S76" s="26">
        <v>8.5</v>
      </c>
      <c r="T76" s="26">
        <v>8</v>
      </c>
      <c r="U76" s="26">
        <v>9</v>
      </c>
      <c r="V76" s="26" t="s">
        <v>140</v>
      </c>
      <c r="W76" s="26" t="s">
        <v>160</v>
      </c>
      <c r="X76" s="26" t="s">
        <v>245</v>
      </c>
      <c r="Y76" s="26">
        <f t="shared" si="94"/>
        <v>8.5</v>
      </c>
      <c r="Z76" s="101"/>
      <c r="AA76" s="26" t="s">
        <v>245</v>
      </c>
      <c r="AB76" s="26" t="s">
        <v>144</v>
      </c>
      <c r="AC76" s="26">
        <v>30</v>
      </c>
      <c r="AD76" s="26" t="s">
        <v>145</v>
      </c>
      <c r="AE76" s="26">
        <v>9</v>
      </c>
      <c r="AF76" s="99"/>
      <c r="AG76" s="92">
        <v>215</v>
      </c>
      <c r="AH76" s="92">
        <f t="shared" si="95"/>
        <v>12</v>
      </c>
      <c r="AI76" s="92">
        <f t="shared" si="96"/>
        <v>12</v>
      </c>
      <c r="AJ76" s="26">
        <f t="shared" si="97"/>
        <v>12</v>
      </c>
      <c r="AK76" s="92">
        <v>1965</v>
      </c>
      <c r="AL76" s="26">
        <f>IF(AND(AK76&lt;&gt;"",AM76&lt;&gt;""),"确认折扣年度",IF($V76="大修",IF(AND($V76="大修",AK76="",AM76=""),1,IF(AK76&lt;&gt;"",LOOKUP(AK76,{1900,2016,2017,2018,2019,2020,2021,2022,2023,2024,2025},{1,0.9,0.8,0.7,0.6,0.5,0.4,0.3,0.2,0.1,0}),IF(AM76&lt;&gt;"",LOOKUP(AM76,{1900,2021,2022,2023,2024,2025},{1,0.8,0.6,0.4,0.2,0})))),""))</f>
        <v>1</v>
      </c>
      <c r="AM76" s="92"/>
      <c r="AN76" s="26" t="str">
        <f>IF(AND(AK76&lt;&gt;"",AM76&lt;&gt;""),"确认折扣年度",IF($V76="中修",IF(AND($V76="中修",AK76="",AM76=""),1,IF(AK76&lt;&gt;"",LOOKUP(AK76,{1900,2021,2022,2023,2024,2025},{1,0.8,0.6,0.4,0.2,0}),IF(AM76&lt;&gt;"",LOOKUP(AM76,{1900,2021,2022,2023,2024,2025},{1,0.8,0.6,0.4,0.2,0})))),""))</f>
        <v/>
      </c>
      <c r="AO76" s="26" t="s">
        <v>146</v>
      </c>
      <c r="AP76" s="26" t="s">
        <v>146</v>
      </c>
      <c r="AQ76" s="26" t="s">
        <v>147</v>
      </c>
      <c r="AR76" s="26" t="s">
        <v>348</v>
      </c>
      <c r="AS76" s="26" t="s">
        <v>445</v>
      </c>
      <c r="AT76" s="26"/>
      <c r="AU76" s="26" t="s">
        <v>146</v>
      </c>
      <c r="AV76" s="26" t="s">
        <v>147</v>
      </c>
      <c r="AW76" s="26"/>
      <c r="AX76" s="110"/>
      <c r="AY76" s="110"/>
      <c r="AZ76" s="111"/>
      <c r="BA76" s="26">
        <v>215</v>
      </c>
      <c r="BB76" s="26">
        <v>11.7</v>
      </c>
      <c r="BC76" s="26">
        <v>11.7</v>
      </c>
      <c r="BD76" s="26">
        <v>0</v>
      </c>
      <c r="BE76" s="26" t="s">
        <v>150</v>
      </c>
      <c r="BF76" s="26" t="s">
        <v>150</v>
      </c>
      <c r="BG76" s="26"/>
      <c r="BH76" s="26">
        <v>1965</v>
      </c>
      <c r="BI76" s="26" t="s">
        <v>150</v>
      </c>
      <c r="BJ76" s="26" t="s">
        <v>150</v>
      </c>
      <c r="BK76" s="26" t="s">
        <v>150</v>
      </c>
      <c r="BL76" s="26" t="s">
        <v>150</v>
      </c>
      <c r="BM76" s="26"/>
      <c r="BN76" s="26"/>
      <c r="BO76" s="26"/>
      <c r="BP76" s="26"/>
      <c r="BQ76" s="26"/>
      <c r="BR76" s="26"/>
      <c r="BS76" s="26"/>
      <c r="BT76" s="26">
        <f t="shared" si="98"/>
        <v>0.0640000000000001</v>
      </c>
      <c r="BU76" s="26"/>
      <c r="BV76" s="26"/>
      <c r="BW76" s="26">
        <f t="shared" si="99"/>
        <v>0.0640000000000001</v>
      </c>
      <c r="BX76" s="26">
        <v>0</v>
      </c>
      <c r="BY76" s="26">
        <v>0</v>
      </c>
      <c r="BZ76" s="26"/>
      <c r="CA76" s="117" t="s">
        <v>446</v>
      </c>
      <c r="CB76" s="26" t="s">
        <v>166</v>
      </c>
      <c r="CC76" s="26">
        <v>0</v>
      </c>
      <c r="CD76" s="26">
        <v>0</v>
      </c>
      <c r="CE76" s="26">
        <v>0.0640000000000001</v>
      </c>
      <c r="CF76" s="92">
        <f t="shared" si="100"/>
        <v>0</v>
      </c>
      <c r="CG76" s="84">
        <f t="shared" si="101"/>
        <v>0</v>
      </c>
      <c r="CH76" s="124">
        <v>3</v>
      </c>
      <c r="CI76" s="84">
        <v>1</v>
      </c>
      <c r="CJ76" s="84"/>
      <c r="CK76" s="84">
        <v>80</v>
      </c>
      <c r="CL76" s="84"/>
      <c r="CM76" s="84"/>
      <c r="CN76" s="84"/>
      <c r="CO76" s="84"/>
      <c r="CP76" s="84"/>
      <c r="CQ76" s="84"/>
      <c r="CR76" s="84"/>
      <c r="CT76" s="84"/>
      <c r="CU76" s="84"/>
      <c r="CV76" s="84"/>
      <c r="CW76" s="84" t="str">
        <f t="shared" si="102"/>
        <v>S32544.80344.867</v>
      </c>
      <c r="CX76" s="84" t="s">
        <v>140</v>
      </c>
      <c r="CZ76" s="26"/>
      <c r="DA76" s="92">
        <v>0.0640000000000001</v>
      </c>
      <c r="DB76" s="92"/>
      <c r="DC76" s="92"/>
      <c r="DD76" s="92"/>
      <c r="DE76" s="26"/>
      <c r="DF76" s="26"/>
      <c r="DG76" s="26"/>
      <c r="DH76" s="26"/>
      <c r="DI76" s="26"/>
      <c r="DJ76" s="26">
        <v>1965</v>
      </c>
      <c r="DK76" s="26"/>
      <c r="DL76" s="26" t="s">
        <v>341</v>
      </c>
      <c r="DM76" s="26">
        <v>8.5</v>
      </c>
      <c r="DN76" s="26">
        <v>8.5</v>
      </c>
      <c r="DO76" s="26">
        <v>9</v>
      </c>
      <c r="DP76" s="26" t="b">
        <v>1</v>
      </c>
      <c r="DQ76" s="26">
        <v>1</v>
      </c>
      <c r="DR76" s="26" t="s">
        <v>149</v>
      </c>
      <c r="DS76" s="26" t="s">
        <v>167</v>
      </c>
      <c r="DT76" s="26" t="s">
        <v>150</v>
      </c>
      <c r="DU76" s="26" t="s">
        <v>150</v>
      </c>
      <c r="DV76" s="26" t="s">
        <v>150</v>
      </c>
      <c r="DW76" s="26"/>
      <c r="DX76" s="26"/>
      <c r="DY76" s="26"/>
      <c r="DZ76" s="26">
        <f t="shared" si="61"/>
        <v>0.0640000000000001</v>
      </c>
      <c r="EA76" s="26">
        <v>0.0640000000000001</v>
      </c>
      <c r="EB76" s="26">
        <v>0</v>
      </c>
      <c r="EC76" s="26">
        <v>0</v>
      </c>
      <c r="ED76" s="26">
        <v>0</v>
      </c>
      <c r="EE76" s="26">
        <v>0.0640000000000001</v>
      </c>
      <c r="EF76" s="26">
        <v>0</v>
      </c>
      <c r="EG76" s="26">
        <v>0</v>
      </c>
      <c r="EH76" s="26">
        <v>0</v>
      </c>
      <c r="EI76" s="146">
        <f t="shared" si="103"/>
        <v>0</v>
      </c>
      <c r="EJ76" s="84">
        <f t="shared" si="104"/>
        <v>0.0640000000000001</v>
      </c>
      <c r="EK76" s="84">
        <f t="shared" si="105"/>
        <v>0</v>
      </c>
      <c r="EL76" s="84">
        <f t="shared" si="62"/>
        <v>0</v>
      </c>
      <c r="EN76" s="84">
        <f t="shared" si="106"/>
        <v>0</v>
      </c>
    </row>
    <row r="77" ht="30" customHeight="1" spans="1:144">
      <c r="A77" s="87" t="str">
        <f t="shared" si="59"/>
        <v>S327181.864182</v>
      </c>
      <c r="B77" s="87">
        <f>VLOOKUP(A77,[1]大中修明细表!$A$10:$N$544,14,0)</f>
        <v>0.135999999999996</v>
      </c>
      <c r="C77" s="87" t="str">
        <f t="shared" si="60"/>
        <v>X04322.43322.569</v>
      </c>
      <c r="D77" s="87">
        <f>VLOOKUP(C77,[1]大中修明细表!$B$10:$N$544,13,0)</f>
        <v>0.135999999999996</v>
      </c>
      <c r="E77" s="87"/>
      <c r="F77" s="96">
        <v>63</v>
      </c>
      <c r="G77" s="26" t="s">
        <v>14</v>
      </c>
      <c r="H77" s="26" t="s">
        <v>435</v>
      </c>
      <c r="I77" s="26">
        <v>430381</v>
      </c>
      <c r="J77" s="26" t="s">
        <v>447</v>
      </c>
      <c r="K77" s="26">
        <v>181.864</v>
      </c>
      <c r="L77" s="26">
        <v>182</v>
      </c>
      <c r="M77" s="26" t="s">
        <v>448</v>
      </c>
      <c r="N77" s="26">
        <v>22.433</v>
      </c>
      <c r="O77" s="26">
        <v>22.569</v>
      </c>
      <c r="P77" s="26">
        <f t="shared" si="92"/>
        <v>0.135999999999996</v>
      </c>
      <c r="Q77" s="26">
        <f t="shared" si="93"/>
        <v>0.135999999999996</v>
      </c>
      <c r="R77" s="26" t="s">
        <v>341</v>
      </c>
      <c r="S77" s="26">
        <v>6</v>
      </c>
      <c r="T77" s="26">
        <v>6</v>
      </c>
      <c r="U77" s="26">
        <v>10</v>
      </c>
      <c r="V77" s="26" t="s">
        <v>140</v>
      </c>
      <c r="W77" s="26" t="s">
        <v>141</v>
      </c>
      <c r="X77" s="26" t="s">
        <v>449</v>
      </c>
      <c r="Y77" s="26">
        <f t="shared" si="94"/>
        <v>6</v>
      </c>
      <c r="Z77" s="99"/>
      <c r="AA77" s="26" t="s">
        <v>450</v>
      </c>
      <c r="AB77" s="26" t="s">
        <v>451</v>
      </c>
      <c r="AC77" s="26">
        <v>10</v>
      </c>
      <c r="AD77" s="26" t="s">
        <v>145</v>
      </c>
      <c r="AE77" s="26">
        <v>5</v>
      </c>
      <c r="AF77" s="99"/>
      <c r="AG77" s="92">
        <v>190</v>
      </c>
      <c r="AH77" s="92">
        <f t="shared" si="95"/>
        <v>16</v>
      </c>
      <c r="AI77" s="92">
        <f t="shared" si="96"/>
        <v>16</v>
      </c>
      <c r="AJ77" s="26">
        <f t="shared" si="97"/>
        <v>16</v>
      </c>
      <c r="AK77" s="92">
        <v>1972</v>
      </c>
      <c r="AL77" s="26">
        <f>IF(AND(AK77&lt;&gt;"",AM77&lt;&gt;""),"确认折扣年度",IF($V77="大修",IF(AND($V77="大修",AK77="",AM77=""),1,IF(AK77&lt;&gt;"",LOOKUP(AK77,{1900,2016,2017,2018,2019,2020,2021,2022,2023,2024,2025},{1,0.9,0.8,0.7,0.6,0.5,0.4,0.3,0.2,0.1,0}),IF(AM77&lt;&gt;"",LOOKUP(AM77,{1900,2021,2022,2023,2024,2025},{1,0.8,0.6,0.4,0.2,0})))),""))</f>
        <v>1</v>
      </c>
      <c r="AM77" s="92"/>
      <c r="AN77" s="26" t="str">
        <f>IF(AND(AK77&lt;&gt;"",AM77&lt;&gt;""),"确认折扣年度",IF($V77="中修",IF(AND($V77="中修",AK77="",AM77=""),1,IF(AK77&lt;&gt;"",LOOKUP(AK77,{1900,2021,2022,2023,2024,2025},{1,0.8,0.6,0.4,0.2,0}),IF(AM77&lt;&gt;"",LOOKUP(AM77,{1900,2021,2022,2023,2024,2025},{1,0.8,0.6,0.4,0.2,0})))),""))</f>
        <v/>
      </c>
      <c r="AO77" s="26" t="s">
        <v>146</v>
      </c>
      <c r="AP77" s="26" t="s">
        <v>146</v>
      </c>
      <c r="AQ77" s="26" t="s">
        <v>147</v>
      </c>
      <c r="AR77" s="26"/>
      <c r="AS77" s="26" t="s">
        <v>452</v>
      </c>
      <c r="AT77" s="26"/>
      <c r="AU77" s="26" t="s">
        <v>175</v>
      </c>
      <c r="AV77" s="26" t="s">
        <v>453</v>
      </c>
      <c r="AW77" s="26"/>
      <c r="AX77" s="110" t="s">
        <v>454</v>
      </c>
      <c r="AY77" s="110"/>
      <c r="AZ77" s="111"/>
      <c r="BA77" s="26">
        <v>190</v>
      </c>
      <c r="BB77" s="26">
        <v>79.8</v>
      </c>
      <c r="BC77" s="26">
        <v>79.8</v>
      </c>
      <c r="BD77" s="26">
        <v>0</v>
      </c>
      <c r="BE77" s="26" t="s">
        <v>150</v>
      </c>
      <c r="BF77" s="26" t="s">
        <v>150</v>
      </c>
      <c r="BG77" s="26"/>
      <c r="BH77" s="26">
        <v>1972</v>
      </c>
      <c r="BI77" s="26" t="s">
        <v>150</v>
      </c>
      <c r="BJ77" s="26" t="s">
        <v>150</v>
      </c>
      <c r="BK77" s="26" t="s">
        <v>150</v>
      </c>
      <c r="BL77" s="26" t="s">
        <v>150</v>
      </c>
      <c r="BM77" s="26"/>
      <c r="BN77" s="26"/>
      <c r="BO77" s="26"/>
      <c r="BP77" s="26"/>
      <c r="BQ77" s="26" t="s">
        <v>448</v>
      </c>
      <c r="BR77" s="26">
        <v>22.433</v>
      </c>
      <c r="BS77" s="26">
        <v>23.133</v>
      </c>
      <c r="BT77" s="26">
        <f t="shared" si="98"/>
        <v>0.135999999999996</v>
      </c>
      <c r="BU77" s="26"/>
      <c r="BV77" s="26"/>
      <c r="BW77" s="26">
        <f t="shared" si="99"/>
        <v>0</v>
      </c>
      <c r="BX77" s="26">
        <v>0.135999999999996</v>
      </c>
      <c r="BY77" s="26">
        <v>0</v>
      </c>
      <c r="BZ77" s="26"/>
      <c r="CA77" s="117"/>
      <c r="CB77" s="26" t="s">
        <v>166</v>
      </c>
      <c r="CC77" s="26">
        <v>0</v>
      </c>
      <c r="CD77" s="26">
        <v>0</v>
      </c>
      <c r="CE77" s="26">
        <v>0</v>
      </c>
      <c r="CF77" s="92">
        <f t="shared" si="100"/>
        <v>0</v>
      </c>
      <c r="CG77" s="84">
        <f t="shared" si="101"/>
        <v>-3.33066907387547e-16</v>
      </c>
      <c r="CH77" s="124">
        <v>3</v>
      </c>
      <c r="CI77" s="84">
        <v>1</v>
      </c>
      <c r="CJ77" s="84"/>
      <c r="CK77" s="84">
        <v>89</v>
      </c>
      <c r="CL77" s="84"/>
      <c r="CM77" s="84"/>
      <c r="CN77" s="84"/>
      <c r="CO77" s="84"/>
      <c r="CP77" s="84"/>
      <c r="CQ77" s="84"/>
      <c r="CR77" s="84"/>
      <c r="CT77" s="84"/>
      <c r="CU77" s="84"/>
      <c r="CV77" s="84"/>
      <c r="CW77" s="84" t="str">
        <f t="shared" si="102"/>
        <v>S327181.864182</v>
      </c>
      <c r="CX77" s="84" t="s">
        <v>140</v>
      </c>
      <c r="CZ77" s="26" t="s">
        <v>455</v>
      </c>
      <c r="DA77" s="92">
        <v>0.136</v>
      </c>
      <c r="DB77" s="92"/>
      <c r="DC77" s="92"/>
      <c r="DD77" s="92"/>
      <c r="DE77" s="26"/>
      <c r="DF77" s="26"/>
      <c r="DG77" s="26"/>
      <c r="DH77" s="26"/>
      <c r="DI77" s="26"/>
      <c r="DJ77" s="26">
        <v>1972</v>
      </c>
      <c r="DK77" s="26"/>
      <c r="DL77" s="26" t="s">
        <v>341</v>
      </c>
      <c r="DM77" s="26">
        <v>6</v>
      </c>
      <c r="DN77" s="26">
        <v>6</v>
      </c>
      <c r="DO77" s="26">
        <v>10</v>
      </c>
      <c r="DP77" s="26" t="b">
        <v>1</v>
      </c>
      <c r="DQ77" s="26">
        <v>1</v>
      </c>
      <c r="DR77" s="26" t="s">
        <v>149</v>
      </c>
      <c r="DS77" s="26" t="s">
        <v>156</v>
      </c>
      <c r="DT77" s="26" t="s">
        <v>150</v>
      </c>
      <c r="DU77" s="26" t="s">
        <v>150</v>
      </c>
      <c r="DV77" s="26" t="s">
        <v>150</v>
      </c>
      <c r="DW77" s="26"/>
      <c r="DX77" s="26"/>
      <c r="DY77" s="26"/>
      <c r="DZ77" s="26">
        <f t="shared" si="61"/>
        <v>0.135999999999996</v>
      </c>
      <c r="EA77" s="26">
        <v>0.135999999999996</v>
      </c>
      <c r="EB77" s="26">
        <v>0</v>
      </c>
      <c r="EC77" s="26">
        <v>0</v>
      </c>
      <c r="ED77" s="26">
        <v>0</v>
      </c>
      <c r="EE77" s="26">
        <v>0</v>
      </c>
      <c r="EF77" s="26">
        <v>0.135999999999996</v>
      </c>
      <c r="EG77" s="26">
        <v>0</v>
      </c>
      <c r="EH77" s="26">
        <v>0</v>
      </c>
      <c r="EI77" s="146">
        <f t="shared" si="103"/>
        <v>-3.33066907387547e-16</v>
      </c>
      <c r="EJ77" s="84">
        <f t="shared" si="104"/>
        <v>0.135999999999996</v>
      </c>
      <c r="EK77" s="84">
        <f t="shared" si="105"/>
        <v>-3.33066907387547e-16</v>
      </c>
      <c r="EL77" s="84">
        <f t="shared" si="62"/>
        <v>0</v>
      </c>
      <c r="EN77" s="84">
        <f t="shared" si="106"/>
        <v>0.135999999999996</v>
      </c>
    </row>
    <row r="78" s="84" customFormat="1" ht="58" customHeight="1" spans="1:144">
      <c r="A78" s="87" t="str">
        <f t="shared" si="59"/>
        <v>S327182182.564</v>
      </c>
      <c r="B78" s="87">
        <f>VLOOKUP(A78,[1]大中修明细表!$A$10:$N$544,14,0)</f>
        <v>0.563999999999993</v>
      </c>
      <c r="C78" s="87" t="str">
        <f t="shared" si="60"/>
        <v>X04322.56923.133</v>
      </c>
      <c r="D78" s="87">
        <f>VLOOKUP(C78,[1]大中修明细表!$B$10:$N$544,13,0)</f>
        <v>0.563999999999993</v>
      </c>
      <c r="E78" s="87"/>
      <c r="F78" s="96">
        <v>64</v>
      </c>
      <c r="G78" s="26" t="s">
        <v>14</v>
      </c>
      <c r="H78" s="26" t="s">
        <v>435</v>
      </c>
      <c r="I78" s="26">
        <v>430381</v>
      </c>
      <c r="J78" s="26" t="s">
        <v>447</v>
      </c>
      <c r="K78" s="26">
        <v>182</v>
      </c>
      <c r="L78" s="26">
        <v>182.564</v>
      </c>
      <c r="M78" s="26" t="s">
        <v>448</v>
      </c>
      <c r="N78" s="26">
        <v>22.569</v>
      </c>
      <c r="O78" s="26">
        <v>23.133</v>
      </c>
      <c r="P78" s="26">
        <f t="shared" si="92"/>
        <v>0.563999999999993</v>
      </c>
      <c r="Q78" s="26">
        <f t="shared" si="93"/>
        <v>0.563999999999993</v>
      </c>
      <c r="R78" s="26" t="s">
        <v>341</v>
      </c>
      <c r="S78" s="26">
        <v>6</v>
      </c>
      <c r="T78" s="26">
        <v>6</v>
      </c>
      <c r="U78" s="26">
        <v>10</v>
      </c>
      <c r="V78" s="26" t="s">
        <v>140</v>
      </c>
      <c r="W78" s="26" t="s">
        <v>141</v>
      </c>
      <c r="X78" s="26" t="s">
        <v>449</v>
      </c>
      <c r="Y78" s="26">
        <f t="shared" si="94"/>
        <v>6</v>
      </c>
      <c r="Z78" s="99"/>
      <c r="AA78" s="26" t="s">
        <v>450</v>
      </c>
      <c r="AB78" s="26" t="s">
        <v>451</v>
      </c>
      <c r="AC78" s="26">
        <v>10</v>
      </c>
      <c r="AD78" s="26" t="s">
        <v>145</v>
      </c>
      <c r="AE78" s="26">
        <v>5</v>
      </c>
      <c r="AF78" s="99"/>
      <c r="AG78" s="92">
        <v>190</v>
      </c>
      <c r="AH78" s="92">
        <f t="shared" si="95"/>
        <v>64</v>
      </c>
      <c r="AI78" s="92">
        <f t="shared" si="96"/>
        <v>64</v>
      </c>
      <c r="AJ78" s="26">
        <f t="shared" si="97"/>
        <v>64</v>
      </c>
      <c r="AK78" s="92">
        <v>1972</v>
      </c>
      <c r="AL78" s="26">
        <f>IF(AND(AK78&lt;&gt;"",AM78&lt;&gt;""),"确认折扣年度",IF($V78="大修",IF(AND($V78="大修",AK78="",AM78=""),1,IF(AK78&lt;&gt;"",LOOKUP(AK78,{1900,2016,2017,2018,2019,2020,2021,2022,2023,2024,2025},{1,0.9,0.8,0.7,0.6,0.5,0.4,0.3,0.2,0.1,0}),IF(AM78&lt;&gt;"",LOOKUP(AM78,{1900,2021,2022,2023,2024,2025},{1,0.8,0.6,0.4,0.2,0})))),""))</f>
        <v>1</v>
      </c>
      <c r="AM78" s="92"/>
      <c r="AN78" s="26" t="str">
        <f>IF(AND(AK78&lt;&gt;"",AM78&lt;&gt;""),"确认折扣年度",IF($V78="中修",IF(AND($V78="中修",AK78="",AM78=""),1,IF(AK78&lt;&gt;"",LOOKUP(AK78,{1900,2021,2022,2023,2024,2025},{1,0.8,0.6,0.4,0.2,0}),IF(AM78&lt;&gt;"",LOOKUP(AM78,{1900,2021,2022,2023,2024,2025},{1,0.8,0.6,0.4,0.2,0})))),""))</f>
        <v/>
      </c>
      <c r="AO78" s="26" t="s">
        <v>146</v>
      </c>
      <c r="AP78" s="26" t="s">
        <v>146</v>
      </c>
      <c r="AQ78" s="26" t="s">
        <v>274</v>
      </c>
      <c r="AR78" s="26" t="s">
        <v>456</v>
      </c>
      <c r="AS78" s="26" t="s">
        <v>452</v>
      </c>
      <c r="AT78" s="26"/>
      <c r="AU78" s="26" t="s">
        <v>146</v>
      </c>
      <c r="AV78" s="26" t="s">
        <v>274</v>
      </c>
      <c r="AW78" s="26"/>
      <c r="AX78" s="110" t="s">
        <v>454</v>
      </c>
      <c r="AY78" s="110"/>
      <c r="AZ78" s="111"/>
      <c r="BA78" s="26">
        <v>190</v>
      </c>
      <c r="BB78" s="26">
        <v>79.8</v>
      </c>
      <c r="BC78" s="26">
        <v>79.8</v>
      </c>
      <c r="BD78" s="26">
        <v>0</v>
      </c>
      <c r="BE78" s="26" t="s">
        <v>150</v>
      </c>
      <c r="BF78" s="26" t="s">
        <v>150</v>
      </c>
      <c r="BG78" s="26"/>
      <c r="BH78" s="26">
        <v>1972</v>
      </c>
      <c r="BI78" s="26" t="s">
        <v>150</v>
      </c>
      <c r="BJ78" s="26" t="s">
        <v>150</v>
      </c>
      <c r="BK78" s="26" t="s">
        <v>150</v>
      </c>
      <c r="BL78" s="26" t="s">
        <v>150</v>
      </c>
      <c r="BM78" s="26"/>
      <c r="BN78" s="26"/>
      <c r="BO78" s="26"/>
      <c r="BP78" s="26"/>
      <c r="BQ78" s="26" t="s">
        <v>448</v>
      </c>
      <c r="BR78" s="26">
        <v>22.433</v>
      </c>
      <c r="BS78" s="26">
        <v>23.133</v>
      </c>
      <c r="BT78" s="26">
        <f t="shared" si="98"/>
        <v>0.563999999999993</v>
      </c>
      <c r="BU78" s="26">
        <v>0.063999999999993</v>
      </c>
      <c r="BV78" s="26">
        <v>0</v>
      </c>
      <c r="BW78" s="26">
        <v>0</v>
      </c>
      <c r="BX78" s="26">
        <v>0.5</v>
      </c>
      <c r="BY78" s="26">
        <v>0</v>
      </c>
      <c r="BZ78" s="26"/>
      <c r="CA78" s="117"/>
      <c r="CB78" s="26" t="s">
        <v>166</v>
      </c>
      <c r="CC78" s="26">
        <v>0.063999999999993</v>
      </c>
      <c r="CD78" s="26">
        <v>0</v>
      </c>
      <c r="CE78" s="26">
        <v>0</v>
      </c>
      <c r="CF78" s="92">
        <f t="shared" si="100"/>
        <v>0.063999999999993</v>
      </c>
      <c r="CG78" s="84">
        <f t="shared" si="101"/>
        <v>0</v>
      </c>
      <c r="CH78" s="124">
        <v>3</v>
      </c>
      <c r="CI78" s="84">
        <v>1</v>
      </c>
      <c r="CK78" s="84">
        <v>89</v>
      </c>
      <c r="CW78" s="84" t="str">
        <f t="shared" si="102"/>
        <v>S327182182.564</v>
      </c>
      <c r="CX78" s="84" t="s">
        <v>140</v>
      </c>
      <c r="CZ78" s="26" t="s">
        <v>457</v>
      </c>
      <c r="DA78" s="92">
        <v>0.563999999999993</v>
      </c>
      <c r="DB78" s="92"/>
      <c r="DC78" s="26"/>
      <c r="DD78" s="92"/>
      <c r="DE78" s="26"/>
      <c r="DF78" s="26"/>
      <c r="DG78" s="26"/>
      <c r="DH78" s="26"/>
      <c r="DI78" s="26"/>
      <c r="DJ78" s="26">
        <v>1972</v>
      </c>
      <c r="DK78" s="26"/>
      <c r="DL78" s="26" t="s">
        <v>341</v>
      </c>
      <c r="DM78" s="26">
        <v>6</v>
      </c>
      <c r="DN78" s="26">
        <v>6</v>
      </c>
      <c r="DO78" s="26">
        <v>10</v>
      </c>
      <c r="DP78" s="26" t="b">
        <v>1</v>
      </c>
      <c r="DQ78" s="26">
        <v>1</v>
      </c>
      <c r="DR78" s="26" t="s">
        <v>149</v>
      </c>
      <c r="DS78" s="26" t="s">
        <v>156</v>
      </c>
      <c r="DT78" s="26" t="s">
        <v>150</v>
      </c>
      <c r="DU78" s="26" t="s">
        <v>150</v>
      </c>
      <c r="DV78" s="26" t="s">
        <v>150</v>
      </c>
      <c r="DW78" s="26"/>
      <c r="DX78" s="26"/>
      <c r="DY78" s="26"/>
      <c r="DZ78" s="26">
        <f t="shared" si="61"/>
        <v>0.564</v>
      </c>
      <c r="EA78" s="26">
        <v>0.563999999999993</v>
      </c>
      <c r="EB78" s="26">
        <v>7.105427357601e-15</v>
      </c>
      <c r="EC78" s="26">
        <v>0.064</v>
      </c>
      <c r="ED78" s="26">
        <v>0</v>
      </c>
      <c r="EE78" s="26">
        <v>0</v>
      </c>
      <c r="EF78" s="26">
        <v>0.5</v>
      </c>
      <c r="EG78" s="26">
        <v>0</v>
      </c>
      <c r="EH78" s="26">
        <v>0</v>
      </c>
      <c r="EI78" s="146">
        <f t="shared" si="103"/>
        <v>-7.105427357601e-15</v>
      </c>
      <c r="EJ78" s="84">
        <f t="shared" si="104"/>
        <v>0.563999999999993</v>
      </c>
      <c r="EK78" s="84">
        <f t="shared" si="105"/>
        <v>-7.105427357601e-15</v>
      </c>
      <c r="EL78" s="84">
        <f t="shared" si="62"/>
        <v>0</v>
      </c>
      <c r="EN78" s="84">
        <f t="shared" si="106"/>
        <v>0.5</v>
      </c>
    </row>
    <row r="79" ht="30" customHeight="1" spans="1:144">
      <c r="A79" s="87" t="str">
        <f t="shared" si="59"/>
        <v>S3284041</v>
      </c>
      <c r="B79" s="87">
        <f>VLOOKUP(A79,[1]大中修明细表!$A$10:$N$544,14,0)</f>
        <v>1</v>
      </c>
      <c r="C79" s="87" t="str">
        <f t="shared" si="60"/>
        <v>S31145.31646.316</v>
      </c>
      <c r="D79" s="87">
        <f>VLOOKUP(C79,[1]大中修明细表!$B$10:$N$544,13,0)</f>
        <v>1</v>
      </c>
      <c r="E79" s="87"/>
      <c r="F79" s="96">
        <v>65</v>
      </c>
      <c r="G79" s="26" t="s">
        <v>14</v>
      </c>
      <c r="H79" s="26" t="s">
        <v>435</v>
      </c>
      <c r="I79" s="26">
        <v>430381</v>
      </c>
      <c r="J79" s="26" t="s">
        <v>458</v>
      </c>
      <c r="K79" s="26">
        <v>40</v>
      </c>
      <c r="L79" s="26">
        <v>41</v>
      </c>
      <c r="M79" s="26" t="s">
        <v>459</v>
      </c>
      <c r="N79" s="26">
        <v>45.316</v>
      </c>
      <c r="O79" s="26">
        <v>46.316</v>
      </c>
      <c r="P79" s="26">
        <f t="shared" si="92"/>
        <v>1</v>
      </c>
      <c r="Q79" s="26">
        <f t="shared" si="93"/>
        <v>1</v>
      </c>
      <c r="R79" s="26" t="s">
        <v>341</v>
      </c>
      <c r="S79" s="26">
        <v>7</v>
      </c>
      <c r="T79" s="26">
        <v>6</v>
      </c>
      <c r="U79" s="26">
        <v>9</v>
      </c>
      <c r="V79" s="26" t="s">
        <v>140</v>
      </c>
      <c r="W79" s="26" t="s">
        <v>141</v>
      </c>
      <c r="X79" s="26" t="s">
        <v>449</v>
      </c>
      <c r="Y79" s="26">
        <f t="shared" si="94"/>
        <v>7</v>
      </c>
      <c r="Z79" s="99"/>
      <c r="AA79" s="26" t="s">
        <v>450</v>
      </c>
      <c r="AB79" s="26" t="s">
        <v>451</v>
      </c>
      <c r="AC79" s="26">
        <v>10</v>
      </c>
      <c r="AD79" s="26" t="s">
        <v>145</v>
      </c>
      <c r="AE79" s="26">
        <v>5</v>
      </c>
      <c r="AF79" s="99"/>
      <c r="AG79" s="92">
        <v>190</v>
      </c>
      <c r="AH79" s="92">
        <f t="shared" si="95"/>
        <v>133</v>
      </c>
      <c r="AI79" s="92">
        <f t="shared" si="96"/>
        <v>133</v>
      </c>
      <c r="AJ79" s="26">
        <f t="shared" si="97"/>
        <v>133</v>
      </c>
      <c r="AK79" s="92">
        <v>2011</v>
      </c>
      <c r="AL79" s="26">
        <f>IF(AND(AK79&lt;&gt;"",AM79&lt;&gt;""),"确认折扣年度",IF($V79="大修",IF(AND($V79="大修",AK79="",AM79=""),1,IF(AK79&lt;&gt;"",LOOKUP(AK79,{1900,2016,2017,2018,2019,2020,2021,2022,2023,2024,2025},{1,0.9,0.8,0.7,0.6,0.5,0.4,0.3,0.2,0.1,0}),IF(AM79&lt;&gt;"",LOOKUP(AM79,{1900,2021,2022,2023,2024,2025},{1,0.8,0.6,0.4,0.2,0})))),""))</f>
        <v>1</v>
      </c>
      <c r="AM79" s="92"/>
      <c r="AN79" s="26" t="str">
        <f>IF(AND(AK79&lt;&gt;"",AM79&lt;&gt;""),"确认折扣年度",IF($V79="中修",IF(AND($V79="中修",AK79="",AM79=""),1,IF(AK79&lt;&gt;"",LOOKUP(AK79,{1900,2021,2022,2023,2024,2025},{1,0.8,0.6,0.4,0.2,0}),IF(AM79&lt;&gt;"",LOOKUP(AM79,{1900,2021,2022,2023,2024,2025},{1,0.8,0.6,0.4,0.2,0})))),""))</f>
        <v/>
      </c>
      <c r="AO79" s="26" t="s">
        <v>146</v>
      </c>
      <c r="AP79" s="26" t="s">
        <v>146</v>
      </c>
      <c r="AQ79" s="26" t="s">
        <v>147</v>
      </c>
      <c r="AR79" s="26" t="s">
        <v>460</v>
      </c>
      <c r="AS79" s="26"/>
      <c r="AT79" s="26"/>
      <c r="AU79" s="26" t="s">
        <v>146</v>
      </c>
      <c r="AV79" s="26" t="s">
        <v>147</v>
      </c>
      <c r="AW79" s="26"/>
      <c r="AX79" s="110"/>
      <c r="AY79" s="110" t="s">
        <v>461</v>
      </c>
      <c r="AZ79" s="111"/>
      <c r="BA79" s="26">
        <v>190</v>
      </c>
      <c r="BB79" s="26">
        <v>133</v>
      </c>
      <c r="BC79" s="26">
        <v>133</v>
      </c>
      <c r="BD79" s="26">
        <v>0</v>
      </c>
      <c r="BE79" s="26" t="s">
        <v>150</v>
      </c>
      <c r="BF79" s="26" t="s">
        <v>150</v>
      </c>
      <c r="BG79" s="26"/>
      <c r="BH79" s="26">
        <v>2009</v>
      </c>
      <c r="BI79" s="26" t="s">
        <v>150</v>
      </c>
      <c r="BJ79" s="26" t="s">
        <v>150</v>
      </c>
      <c r="BK79" s="26" t="s">
        <v>150</v>
      </c>
      <c r="BL79" s="26" t="s">
        <v>462</v>
      </c>
      <c r="BM79" s="26" t="s">
        <v>234</v>
      </c>
      <c r="BN79" s="26" t="s">
        <v>458</v>
      </c>
      <c r="BO79" s="26">
        <v>35.013</v>
      </c>
      <c r="BP79" s="26">
        <v>48.37</v>
      </c>
      <c r="BQ79" s="26" t="s">
        <v>459</v>
      </c>
      <c r="BR79" s="26">
        <v>45.316</v>
      </c>
      <c r="BS79" s="26">
        <v>46.316</v>
      </c>
      <c r="BT79" s="26">
        <f t="shared" si="98"/>
        <v>1</v>
      </c>
      <c r="BU79" s="26"/>
      <c r="BV79" s="26"/>
      <c r="BW79" s="26">
        <f>CE79+CF79</f>
        <v>0</v>
      </c>
      <c r="BX79" s="26">
        <v>1</v>
      </c>
      <c r="BY79" s="26">
        <v>0</v>
      </c>
      <c r="BZ79" s="26"/>
      <c r="CA79" s="117"/>
      <c r="CB79" s="26" t="s">
        <v>166</v>
      </c>
      <c r="CC79" s="26">
        <v>0</v>
      </c>
      <c r="CD79" s="26">
        <v>0</v>
      </c>
      <c r="CE79" s="26">
        <v>0</v>
      </c>
      <c r="CF79" s="88">
        <f t="shared" si="100"/>
        <v>0</v>
      </c>
      <c r="CG79" s="84">
        <f t="shared" si="101"/>
        <v>0</v>
      </c>
      <c r="CH79" s="124">
        <v>3</v>
      </c>
      <c r="CI79" s="84">
        <v>1</v>
      </c>
      <c r="CJ79" s="84"/>
      <c r="CK79" s="84">
        <v>90</v>
      </c>
      <c r="CL79" s="84"/>
      <c r="CM79" s="84"/>
      <c r="CN79" s="84"/>
      <c r="CO79" s="84"/>
      <c r="CP79" s="84"/>
      <c r="CQ79" s="84"/>
      <c r="CR79" s="84"/>
      <c r="CT79" s="84"/>
      <c r="CU79" s="84"/>
      <c r="CV79" s="84"/>
      <c r="CW79" s="84" t="str">
        <f t="shared" si="102"/>
        <v>S3284041</v>
      </c>
      <c r="CX79" s="84" t="s">
        <v>140</v>
      </c>
      <c r="CZ79" s="26"/>
      <c r="DA79" s="92">
        <v>1</v>
      </c>
      <c r="DB79" s="92"/>
      <c r="DC79" s="92"/>
      <c r="DD79" s="92"/>
      <c r="DE79" s="26"/>
      <c r="DF79" s="26"/>
      <c r="DG79" s="26"/>
      <c r="DH79" s="26"/>
      <c r="DI79" s="26"/>
      <c r="DJ79" s="26">
        <v>1970</v>
      </c>
      <c r="DK79" s="26">
        <v>2009</v>
      </c>
      <c r="DL79" s="26" t="s">
        <v>341</v>
      </c>
      <c r="DM79" s="26">
        <v>6</v>
      </c>
      <c r="DN79" s="26">
        <v>7</v>
      </c>
      <c r="DO79" s="26">
        <v>9</v>
      </c>
      <c r="DP79" s="26" t="b">
        <v>0</v>
      </c>
      <c r="DQ79" s="26">
        <v>1</v>
      </c>
      <c r="DR79" s="26" t="s">
        <v>149</v>
      </c>
      <c r="DS79" s="26" t="s">
        <v>156</v>
      </c>
      <c r="DT79" s="26" t="s">
        <v>150</v>
      </c>
      <c r="DU79" s="26" t="s">
        <v>150</v>
      </c>
      <c r="DV79" s="26" t="s">
        <v>462</v>
      </c>
      <c r="DW79" s="26" t="s">
        <v>463</v>
      </c>
      <c r="DX79" s="26" t="s">
        <v>237</v>
      </c>
      <c r="DY79" s="26" t="s">
        <v>464</v>
      </c>
      <c r="DZ79" s="26">
        <f t="shared" si="61"/>
        <v>1</v>
      </c>
      <c r="EA79" s="26">
        <v>1</v>
      </c>
      <c r="EB79" s="26">
        <v>0</v>
      </c>
      <c r="EC79" s="26">
        <v>0</v>
      </c>
      <c r="ED79" s="26">
        <v>0</v>
      </c>
      <c r="EE79" s="26">
        <v>0</v>
      </c>
      <c r="EF79" s="26">
        <v>1</v>
      </c>
      <c r="EG79" s="26">
        <v>0</v>
      </c>
      <c r="EH79" s="26">
        <v>0</v>
      </c>
      <c r="EI79" s="146">
        <f t="shared" si="103"/>
        <v>0</v>
      </c>
      <c r="EJ79" s="84">
        <f t="shared" si="104"/>
        <v>1</v>
      </c>
      <c r="EK79" s="84">
        <f t="shared" si="105"/>
        <v>0</v>
      </c>
      <c r="EL79" s="84">
        <f t="shared" si="62"/>
        <v>0</v>
      </c>
      <c r="EN79" s="84">
        <f t="shared" si="106"/>
        <v>1</v>
      </c>
    </row>
    <row r="80" ht="30" customHeight="1" spans="1:144">
      <c r="A80" s="87" t="str">
        <f t="shared" si="59"/>
        <v>S330155.336155.436</v>
      </c>
      <c r="B80" s="87">
        <f>VLOOKUP(A80,[1]大中修明细表!$A$10:$N$544,14,0)</f>
        <v>0.0999999999999943</v>
      </c>
      <c r="C80" s="87" t="str">
        <f t="shared" si="60"/>
        <v>Y21600.1</v>
      </c>
      <c r="D80" s="87">
        <f>VLOOKUP(C80,[1]大中修明细表!$B$10:$N$544,13,0)</f>
        <v>0.0999999999999943</v>
      </c>
      <c r="E80" s="87"/>
      <c r="F80" s="96">
        <v>66</v>
      </c>
      <c r="G80" s="26" t="s">
        <v>14</v>
      </c>
      <c r="H80" s="26" t="s">
        <v>422</v>
      </c>
      <c r="I80" s="26">
        <v>430321</v>
      </c>
      <c r="J80" s="26" t="s">
        <v>465</v>
      </c>
      <c r="K80" s="26">
        <v>155.336</v>
      </c>
      <c r="L80" s="26">
        <v>155.436</v>
      </c>
      <c r="M80" s="26" t="s">
        <v>466</v>
      </c>
      <c r="N80" s="26">
        <v>0</v>
      </c>
      <c r="O80" s="147">
        <v>0.1</v>
      </c>
      <c r="P80" s="26">
        <f t="shared" si="92"/>
        <v>0.0999999999999943</v>
      </c>
      <c r="Q80" s="26">
        <f t="shared" ref="Q80:Q83" si="107">L80-K80</f>
        <v>0.0999999999999943</v>
      </c>
      <c r="R80" s="26" t="s">
        <v>139</v>
      </c>
      <c r="S80" s="26">
        <v>10</v>
      </c>
      <c r="T80" s="26">
        <v>8.5</v>
      </c>
      <c r="U80" s="26">
        <v>12</v>
      </c>
      <c r="V80" s="26" t="s">
        <v>140</v>
      </c>
      <c r="W80" s="26" t="s">
        <v>141</v>
      </c>
      <c r="X80" s="26" t="s">
        <v>142</v>
      </c>
      <c r="Y80" s="26">
        <f t="shared" si="94"/>
        <v>10</v>
      </c>
      <c r="Z80" s="99"/>
      <c r="AA80" s="26" t="s">
        <v>143</v>
      </c>
      <c r="AB80" s="26" t="s">
        <v>144</v>
      </c>
      <c r="AC80" s="26">
        <v>30</v>
      </c>
      <c r="AD80" s="26" t="s">
        <v>145</v>
      </c>
      <c r="AE80" s="26">
        <v>9</v>
      </c>
      <c r="AF80" s="99"/>
      <c r="AG80" s="92">
        <v>220</v>
      </c>
      <c r="AH80" s="92">
        <f t="shared" si="95"/>
        <v>22</v>
      </c>
      <c r="AI80" s="92">
        <f t="shared" si="96"/>
        <v>22</v>
      </c>
      <c r="AJ80" s="26">
        <f t="shared" si="97"/>
        <v>22</v>
      </c>
      <c r="AK80" s="92">
        <v>2011</v>
      </c>
      <c r="AL80" s="26">
        <f>IF(AND(AK80&lt;&gt;"",AM80&lt;&gt;""),"确认折扣年度",IF($V80="大修",IF(AND($V80="大修",AK80="",AM80=""),1,IF(AK80&lt;&gt;"",LOOKUP(AK80,{1900,2016,2017,2018,2019,2020,2021,2022,2023,2024,2025},{1,0.9,0.8,0.7,0.6,0.5,0.4,0.3,0.2,0.1,0}),IF(AM80&lt;&gt;"",LOOKUP(AM80,{1900,2021,2022,2023,2024,2025},{1,0.8,0.6,0.4,0.2,0})))),""))</f>
        <v>1</v>
      </c>
      <c r="AM80" s="92"/>
      <c r="AN80" s="26" t="str">
        <f>IF(AND(AK80&lt;&gt;"",AM80&lt;&gt;""),"确认折扣年度",IF($V80="中修",IF(AND($V80="中修",AK80="",AM80=""),1,IF(AK80&lt;&gt;"",LOOKUP(AK80,{1900,2021,2022,2023,2024,2025},{1,0.8,0.6,0.4,0.2,0}),IF(AM80&lt;&gt;"",LOOKUP(AM80,{1900,2021,2022,2023,2024,2025},{1,0.8,0.6,0.4,0.2,0})))),""))</f>
        <v/>
      </c>
      <c r="AO80" s="26" t="s">
        <v>146</v>
      </c>
      <c r="AP80" s="26" t="s">
        <v>146</v>
      </c>
      <c r="AQ80" s="26" t="s">
        <v>147</v>
      </c>
      <c r="AR80" s="26" t="s">
        <v>467</v>
      </c>
      <c r="AS80" s="26" t="s">
        <v>468</v>
      </c>
      <c r="AT80" s="26"/>
      <c r="AU80" s="26" t="s">
        <v>175</v>
      </c>
      <c r="AV80" s="26" t="s">
        <v>176</v>
      </c>
      <c r="AW80" s="26"/>
      <c r="AX80" s="110"/>
      <c r="AY80" s="110"/>
      <c r="AZ80" s="109"/>
      <c r="BA80" s="26">
        <v>220</v>
      </c>
      <c r="BB80" s="26">
        <v>22</v>
      </c>
      <c r="BC80" s="26">
        <v>22</v>
      </c>
      <c r="BD80" s="26">
        <v>0</v>
      </c>
      <c r="BE80" s="26" t="s">
        <v>149</v>
      </c>
      <c r="BF80" s="26" t="s">
        <v>150</v>
      </c>
      <c r="BG80" s="26"/>
      <c r="BH80" s="26">
        <v>2011</v>
      </c>
      <c r="BI80" s="26" t="s">
        <v>150</v>
      </c>
      <c r="BJ80" s="26" t="s">
        <v>469</v>
      </c>
      <c r="BK80" s="26" t="s">
        <v>150</v>
      </c>
      <c r="BL80" s="26" t="s">
        <v>470</v>
      </c>
      <c r="BM80" s="26"/>
      <c r="BN80" s="26"/>
      <c r="BO80" s="26"/>
      <c r="BP80" s="26"/>
      <c r="BQ80" s="26" t="s">
        <v>466</v>
      </c>
      <c r="BR80" s="26"/>
      <c r="BS80" s="26">
        <v>10.396</v>
      </c>
      <c r="BT80" s="26">
        <f t="shared" si="98"/>
        <v>0.0999999999999943</v>
      </c>
      <c r="BU80" s="26"/>
      <c r="BV80" s="26"/>
      <c r="BW80" s="26">
        <f>CE80+CF80</f>
        <v>0.0999999999999943</v>
      </c>
      <c r="BX80" s="26">
        <v>0</v>
      </c>
      <c r="BY80" s="26">
        <v>0</v>
      </c>
      <c r="BZ80" s="26"/>
      <c r="CA80" s="117"/>
      <c r="CB80" s="26" t="s">
        <v>166</v>
      </c>
      <c r="CC80" s="26">
        <v>0</v>
      </c>
      <c r="CD80" s="26">
        <v>0.0999999999999943</v>
      </c>
      <c r="CE80" s="26">
        <v>0</v>
      </c>
      <c r="CF80" s="92">
        <f t="shared" ref="CF80:CF83" si="108">CC80+CD80</f>
        <v>0.0999999999999943</v>
      </c>
      <c r="CG80" s="84">
        <f t="shared" ref="CG80:CG83" si="109">Q80-BU80-BV80-BW80-BX80-BY80-BZ80</f>
        <v>0</v>
      </c>
      <c r="CH80" s="124">
        <v>3</v>
      </c>
      <c r="CI80" s="84">
        <v>1</v>
      </c>
      <c r="CJ80" s="84"/>
      <c r="CK80" s="84">
        <v>81</v>
      </c>
      <c r="CL80" s="84"/>
      <c r="CM80" s="84"/>
      <c r="CN80" s="84"/>
      <c r="CO80" s="84"/>
      <c r="CP80" s="84"/>
      <c r="CQ80" s="84"/>
      <c r="CR80" s="84"/>
      <c r="CT80" s="84"/>
      <c r="CU80" s="84"/>
      <c r="CV80" s="84"/>
      <c r="CW80" s="84" t="str">
        <f t="shared" ref="CW80:CW83" si="110">J80&amp;K80&amp;L80</f>
        <v>S330155.336155.436</v>
      </c>
      <c r="CX80" s="84" t="s">
        <v>140</v>
      </c>
      <c r="CZ80" s="26" t="s">
        <v>433</v>
      </c>
      <c r="DA80" s="92">
        <v>0</v>
      </c>
      <c r="DB80" s="92"/>
      <c r="DC80" s="92"/>
      <c r="DD80" s="92"/>
      <c r="DE80" s="26"/>
      <c r="DF80" s="26"/>
      <c r="DG80" s="26"/>
      <c r="DH80" s="26"/>
      <c r="DI80" s="26" t="s">
        <v>471</v>
      </c>
      <c r="DJ80" s="26">
        <v>1965</v>
      </c>
      <c r="DK80" s="26">
        <v>2011</v>
      </c>
      <c r="DL80" s="26" t="s">
        <v>139</v>
      </c>
      <c r="DM80" s="26">
        <v>8.5</v>
      </c>
      <c r="DN80" s="26">
        <v>10</v>
      </c>
      <c r="DO80" s="26">
        <v>12</v>
      </c>
      <c r="DP80" s="26" t="b">
        <v>0</v>
      </c>
      <c r="DQ80" s="26">
        <v>1</v>
      </c>
      <c r="DR80" s="26" t="s">
        <v>149</v>
      </c>
      <c r="DS80" s="26" t="s">
        <v>156</v>
      </c>
      <c r="DT80" s="26" t="s">
        <v>150</v>
      </c>
      <c r="DU80" s="26" t="s">
        <v>150</v>
      </c>
      <c r="DV80" s="26" t="s">
        <v>470</v>
      </c>
      <c r="DW80" s="26"/>
      <c r="DX80" s="26"/>
      <c r="DY80" s="26"/>
      <c r="DZ80" s="26">
        <f t="shared" ref="DZ80:DZ110" si="111">SUM(EC80:EH80)</f>
        <v>0.1</v>
      </c>
      <c r="EA80" s="26">
        <v>0.0999999999999943</v>
      </c>
      <c r="EB80" s="26">
        <v>5.70377078901174e-15</v>
      </c>
      <c r="EC80" s="26">
        <v>0</v>
      </c>
      <c r="ED80" s="26">
        <v>0</v>
      </c>
      <c r="EE80" s="26">
        <v>0.1</v>
      </c>
      <c r="EF80" s="26">
        <v>0</v>
      </c>
      <c r="EG80" s="26">
        <v>0</v>
      </c>
      <c r="EH80" s="26">
        <v>0</v>
      </c>
      <c r="EI80" s="146">
        <f t="shared" si="103"/>
        <v>-5.68989300120393e-15</v>
      </c>
      <c r="EJ80" s="84">
        <f t="shared" si="104"/>
        <v>0.0999999999999943</v>
      </c>
      <c r="EK80" s="84">
        <f t="shared" si="105"/>
        <v>-5.68989300120393e-15</v>
      </c>
      <c r="EL80" s="84">
        <f t="shared" si="62"/>
        <v>5.70377078901174e-15</v>
      </c>
      <c r="EN80" s="84">
        <f t="shared" si="106"/>
        <v>0</v>
      </c>
    </row>
    <row r="81" ht="33.6" customHeight="1" spans="1:144">
      <c r="A81" s="87" t="str">
        <f t="shared" si="59"/>
        <v>S330155.436160</v>
      </c>
      <c r="B81" s="87">
        <f>VLOOKUP(A81,[1]大中修明细表!$A$10:$N$544,14,0)</f>
        <v>4.56399999999999</v>
      </c>
      <c r="C81" s="87" t="str">
        <f t="shared" si="60"/>
        <v>Y2160.14.66399999999999</v>
      </c>
      <c r="D81" s="87">
        <f>VLOOKUP(C81,[1]大中修明细表!$B$10:$N$544,13,0)</f>
        <v>4.56399999999999</v>
      </c>
      <c r="E81" s="87"/>
      <c r="F81" s="96">
        <v>67</v>
      </c>
      <c r="G81" s="26" t="s">
        <v>14</v>
      </c>
      <c r="H81" s="26" t="s">
        <v>422</v>
      </c>
      <c r="I81" s="26">
        <v>430321</v>
      </c>
      <c r="J81" s="26" t="s">
        <v>465</v>
      </c>
      <c r="K81" s="26">
        <v>155.436</v>
      </c>
      <c r="L81" s="26">
        <v>160</v>
      </c>
      <c r="M81" s="26" t="s">
        <v>466</v>
      </c>
      <c r="N81" s="26">
        <v>0.1</v>
      </c>
      <c r="O81" s="26">
        <v>4.66399999999999</v>
      </c>
      <c r="P81" s="26">
        <f t="shared" si="92"/>
        <v>4.56399999999999</v>
      </c>
      <c r="Q81" s="26">
        <f t="shared" si="107"/>
        <v>4.56399999999999</v>
      </c>
      <c r="R81" s="26" t="s">
        <v>139</v>
      </c>
      <c r="S81" s="26">
        <v>8.5</v>
      </c>
      <c r="T81" s="26">
        <v>8.5</v>
      </c>
      <c r="U81" s="26">
        <v>12</v>
      </c>
      <c r="V81" s="26" t="s">
        <v>140</v>
      </c>
      <c r="W81" s="26" t="s">
        <v>141</v>
      </c>
      <c r="X81" s="26" t="s">
        <v>142</v>
      </c>
      <c r="Y81" s="26">
        <f t="shared" si="94"/>
        <v>8.5</v>
      </c>
      <c r="Z81" s="99"/>
      <c r="AA81" s="26" t="s">
        <v>143</v>
      </c>
      <c r="AB81" s="26" t="s">
        <v>144</v>
      </c>
      <c r="AC81" s="26">
        <v>30</v>
      </c>
      <c r="AD81" s="26" t="s">
        <v>145</v>
      </c>
      <c r="AE81" s="26">
        <v>9</v>
      </c>
      <c r="AF81" s="99"/>
      <c r="AG81" s="92">
        <v>220</v>
      </c>
      <c r="AH81" s="92">
        <f t="shared" si="95"/>
        <v>853</v>
      </c>
      <c r="AI81" s="92">
        <f t="shared" si="96"/>
        <v>853</v>
      </c>
      <c r="AJ81" s="26">
        <f t="shared" si="97"/>
        <v>853</v>
      </c>
      <c r="AK81" s="92">
        <v>2011</v>
      </c>
      <c r="AL81" s="26">
        <f>IF(AND(AK81&lt;&gt;"",AM81&lt;&gt;""),"确认折扣年度",IF($V81="大修",IF(AND($V81="大修",AK81="",AM81=""),1,IF(AK81&lt;&gt;"",LOOKUP(AK81,{1900,2016,2017,2018,2019,2020,2021,2022,2023,2024,2025},{1,0.9,0.8,0.7,0.6,0.5,0.4,0.3,0.2,0.1,0}),IF(AM81&lt;&gt;"",LOOKUP(AM81,{1900,2021,2022,2023,2024,2025},{1,0.8,0.6,0.4,0.2,0})))),""))</f>
        <v>1</v>
      </c>
      <c r="AM81" s="92"/>
      <c r="AN81" s="26" t="str">
        <f>IF(AND(AK81&lt;&gt;"",AM81&lt;&gt;""),"确认折扣年度",IF($V81="中修",IF(AND($V81="中修",AK81="",AM81=""),1,IF(AK81&lt;&gt;"",LOOKUP(AK81,{1900,2021,2022,2023,2024,2025},{1,0.8,0.6,0.4,0.2,0}),IF(AM81&lt;&gt;"",LOOKUP(AM81,{1900,2021,2022,2023,2024,2025},{1,0.8,0.6,0.4,0.2,0})))),""))</f>
        <v/>
      </c>
      <c r="AO81" s="26" t="s">
        <v>146</v>
      </c>
      <c r="AP81" s="26" t="s">
        <v>146</v>
      </c>
      <c r="AQ81" s="26" t="s">
        <v>147</v>
      </c>
      <c r="AR81" s="26" t="s">
        <v>467</v>
      </c>
      <c r="AS81" s="26" t="s">
        <v>468</v>
      </c>
      <c r="AT81" s="26"/>
      <c r="AU81" s="26" t="s">
        <v>175</v>
      </c>
      <c r="AV81" s="26" t="s">
        <v>176</v>
      </c>
      <c r="AW81" s="26"/>
      <c r="AX81" s="110"/>
      <c r="AY81" s="110"/>
      <c r="AZ81" s="109"/>
      <c r="BA81" s="26">
        <v>220</v>
      </c>
      <c r="BB81" s="26">
        <v>1955.08</v>
      </c>
      <c r="BC81" s="26">
        <v>1955.08</v>
      </c>
      <c r="BD81" s="26">
        <v>0</v>
      </c>
      <c r="BE81" s="26" t="s">
        <v>149</v>
      </c>
      <c r="BF81" s="26" t="s">
        <v>150</v>
      </c>
      <c r="BG81" s="26"/>
      <c r="BH81" s="26">
        <v>2011</v>
      </c>
      <c r="BI81" s="26" t="s">
        <v>150</v>
      </c>
      <c r="BJ81" s="26" t="s">
        <v>469</v>
      </c>
      <c r="BK81" s="26" t="s">
        <v>150</v>
      </c>
      <c r="BL81" s="26" t="s">
        <v>470</v>
      </c>
      <c r="BM81" s="26"/>
      <c r="BN81" s="26"/>
      <c r="BO81" s="26"/>
      <c r="BP81" s="26"/>
      <c r="BQ81" s="26" t="s">
        <v>466</v>
      </c>
      <c r="BR81" s="26">
        <v>0.1</v>
      </c>
      <c r="BS81" s="26">
        <v>20.851</v>
      </c>
      <c r="BT81" s="26">
        <f t="shared" si="98"/>
        <v>4.56399999999999</v>
      </c>
      <c r="BU81" s="26"/>
      <c r="BV81" s="26"/>
      <c r="BW81" s="26">
        <f>CE81+CF81</f>
        <v>4.56399999999999</v>
      </c>
      <c r="BX81" s="26">
        <v>0</v>
      </c>
      <c r="BY81" s="26">
        <v>0</v>
      </c>
      <c r="BZ81" s="26"/>
      <c r="CA81" s="117"/>
      <c r="CB81" s="26" t="s">
        <v>166</v>
      </c>
      <c r="CC81" s="26">
        <v>0</v>
      </c>
      <c r="CD81" s="26">
        <v>3.56399999999999</v>
      </c>
      <c r="CE81" s="26">
        <v>1</v>
      </c>
      <c r="CF81" s="92">
        <f t="shared" si="108"/>
        <v>3.56399999999999</v>
      </c>
      <c r="CG81" s="84">
        <f t="shared" si="109"/>
        <v>0</v>
      </c>
      <c r="CH81" s="124">
        <v>3</v>
      </c>
      <c r="CI81" s="84">
        <v>1</v>
      </c>
      <c r="CJ81" s="84"/>
      <c r="CK81" s="84">
        <v>82</v>
      </c>
      <c r="CL81" s="84"/>
      <c r="CM81" s="84"/>
      <c r="CN81" s="84"/>
      <c r="CO81" s="84"/>
      <c r="CP81" s="84"/>
      <c r="CQ81" s="84"/>
      <c r="CR81" s="84"/>
      <c r="CT81" s="84"/>
      <c r="CU81" s="84"/>
      <c r="CV81" s="84"/>
      <c r="CW81" s="84" t="str">
        <f t="shared" si="110"/>
        <v>S330155.436160</v>
      </c>
      <c r="CX81" s="84" t="s">
        <v>140</v>
      </c>
      <c r="CZ81" s="26" t="s">
        <v>433</v>
      </c>
      <c r="DA81" s="92">
        <v>0</v>
      </c>
      <c r="DB81" s="92"/>
      <c r="DC81" s="92"/>
      <c r="DD81" s="92"/>
      <c r="DE81" s="26"/>
      <c r="DF81" s="26"/>
      <c r="DG81" s="26"/>
      <c r="DH81" s="26"/>
      <c r="DI81" s="26" t="s">
        <v>471</v>
      </c>
      <c r="DJ81" s="26">
        <v>1965</v>
      </c>
      <c r="DK81" s="26">
        <v>2011</v>
      </c>
      <c r="DL81" s="26" t="s">
        <v>139</v>
      </c>
      <c r="DM81" s="26">
        <v>8.5</v>
      </c>
      <c r="DN81" s="26">
        <v>8.5</v>
      </c>
      <c r="DO81" s="26">
        <v>12</v>
      </c>
      <c r="DP81" s="26" t="b">
        <v>1</v>
      </c>
      <c r="DQ81" s="26">
        <v>1</v>
      </c>
      <c r="DR81" s="26" t="s">
        <v>149</v>
      </c>
      <c r="DS81" s="26" t="s">
        <v>156</v>
      </c>
      <c r="DT81" s="26" t="s">
        <v>150</v>
      </c>
      <c r="DU81" s="26" t="s">
        <v>150</v>
      </c>
      <c r="DV81" s="26" t="s">
        <v>470</v>
      </c>
      <c r="DW81" s="26"/>
      <c r="DX81" s="26"/>
      <c r="DY81" s="26"/>
      <c r="DZ81" s="26">
        <f t="shared" si="111"/>
        <v>4.564</v>
      </c>
      <c r="EA81" s="26">
        <v>4.56399999999999</v>
      </c>
      <c r="EB81" s="26">
        <v>9.76996261670138e-15</v>
      </c>
      <c r="EC81" s="26">
        <v>0</v>
      </c>
      <c r="ED81" s="26">
        <v>0</v>
      </c>
      <c r="EE81" s="26">
        <v>4.564</v>
      </c>
      <c r="EF81" s="26">
        <v>0</v>
      </c>
      <c r="EG81" s="26">
        <v>0</v>
      </c>
      <c r="EH81" s="26">
        <v>0</v>
      </c>
      <c r="EI81" s="146">
        <f t="shared" si="103"/>
        <v>-7.105427357601e-15</v>
      </c>
      <c r="EJ81" s="84">
        <f t="shared" si="104"/>
        <v>4.56399999999999</v>
      </c>
      <c r="EK81" s="84">
        <f t="shared" si="105"/>
        <v>-7.105427357601e-15</v>
      </c>
      <c r="EL81" s="84">
        <f t="shared" si="62"/>
        <v>1.06581410364015e-14</v>
      </c>
      <c r="EN81" s="84">
        <f t="shared" si="106"/>
        <v>0</v>
      </c>
    </row>
    <row r="82" ht="30" customHeight="1" spans="1:144">
      <c r="A82" s="87" t="str">
        <f t="shared" si="59"/>
        <v>S330160164</v>
      </c>
      <c r="B82" s="87">
        <f>VLOOKUP(A82,[1]大中修明细表!$A$10:$N$544,14,0)</f>
        <v>4</v>
      </c>
      <c r="C82" s="87" t="str">
        <f t="shared" si="60"/>
        <v>Y2164.663999999999998.66399999999999</v>
      </c>
      <c r="D82" s="87">
        <f>VLOOKUP(C82,[1]大中修明细表!$B$10:$N$544,13,0)</f>
        <v>4</v>
      </c>
      <c r="E82" s="87"/>
      <c r="F82" s="96">
        <v>68</v>
      </c>
      <c r="G82" s="26" t="s">
        <v>14</v>
      </c>
      <c r="H82" s="26" t="s">
        <v>422</v>
      </c>
      <c r="I82" s="26">
        <v>430321</v>
      </c>
      <c r="J82" s="26" t="s">
        <v>465</v>
      </c>
      <c r="K82" s="26">
        <v>160</v>
      </c>
      <c r="L82" s="26">
        <v>164</v>
      </c>
      <c r="M82" s="26" t="s">
        <v>466</v>
      </c>
      <c r="N82" s="26">
        <v>4.66399999999999</v>
      </c>
      <c r="O82" s="26">
        <v>8.66399999999999</v>
      </c>
      <c r="P82" s="26">
        <f t="shared" si="92"/>
        <v>4</v>
      </c>
      <c r="Q82" s="26">
        <f t="shared" si="107"/>
        <v>4</v>
      </c>
      <c r="R82" s="26" t="s">
        <v>139</v>
      </c>
      <c r="S82" s="26">
        <v>8.5</v>
      </c>
      <c r="T82" s="26">
        <v>8.5</v>
      </c>
      <c r="U82" s="26">
        <v>12</v>
      </c>
      <c r="V82" s="26" t="s">
        <v>140</v>
      </c>
      <c r="W82" s="26" t="s">
        <v>141</v>
      </c>
      <c r="X82" s="26" t="s">
        <v>142</v>
      </c>
      <c r="Y82" s="26">
        <f t="shared" si="94"/>
        <v>8.5</v>
      </c>
      <c r="Z82" s="99"/>
      <c r="AA82" s="26" t="s">
        <v>143</v>
      </c>
      <c r="AB82" s="26" t="s">
        <v>144</v>
      </c>
      <c r="AC82" s="26">
        <v>30</v>
      </c>
      <c r="AD82" s="26" t="s">
        <v>145</v>
      </c>
      <c r="AE82" s="26">
        <v>9</v>
      </c>
      <c r="AF82" s="99"/>
      <c r="AG82" s="92">
        <v>220</v>
      </c>
      <c r="AH82" s="92">
        <f t="shared" si="95"/>
        <v>748</v>
      </c>
      <c r="AI82" s="92">
        <f t="shared" si="96"/>
        <v>748</v>
      </c>
      <c r="AJ82" s="26">
        <f t="shared" si="97"/>
        <v>748</v>
      </c>
      <c r="AK82" s="92">
        <v>2011</v>
      </c>
      <c r="AL82" s="26">
        <f>IF(AND(AK82&lt;&gt;"",AM82&lt;&gt;""),"确认折扣年度",IF($V82="大修",IF(AND($V82="大修",AK82="",AM82=""),1,IF(AK82&lt;&gt;"",LOOKUP(AK82,{1900,2016,2017,2018,2019,2020,2021,2022,2023,2024,2025},{1,0.9,0.8,0.7,0.6,0.5,0.4,0.3,0.2,0.1,0}),IF(AM82&lt;&gt;"",LOOKUP(AM82,{1900,2021,2022,2023,2024,2025},{1,0.8,0.6,0.4,0.2,0})))),""))</f>
        <v>1</v>
      </c>
      <c r="AM82" s="92"/>
      <c r="AN82" s="26" t="str">
        <f>IF(AND(AK82&lt;&gt;"",AM82&lt;&gt;""),"确认折扣年度",IF($V82="中修",IF(AND($V82="中修",AK82="",AM82=""),1,IF(AK82&lt;&gt;"",LOOKUP(AK82,{1900,2021,2022,2023,2024,2025},{1,0.8,0.6,0.4,0.2,0}),IF(AM82&lt;&gt;"",LOOKUP(AM82,{1900,2021,2022,2023,2024,2025},{1,0.8,0.6,0.4,0.2,0})))),""))</f>
        <v/>
      </c>
      <c r="AO82" s="26" t="s">
        <v>146</v>
      </c>
      <c r="AP82" s="26" t="s">
        <v>146</v>
      </c>
      <c r="AQ82" s="26" t="s">
        <v>147</v>
      </c>
      <c r="AR82" s="26" t="s">
        <v>467</v>
      </c>
      <c r="AS82" s="26"/>
      <c r="AT82" s="26"/>
      <c r="AU82" s="26" t="s">
        <v>146</v>
      </c>
      <c r="AV82" s="26" t="s">
        <v>147</v>
      </c>
      <c r="AW82" s="26"/>
      <c r="AX82" s="110"/>
      <c r="AY82" s="110"/>
      <c r="AZ82" s="109"/>
      <c r="BA82" s="26">
        <v>220</v>
      </c>
      <c r="BB82" s="26">
        <v>1955.08</v>
      </c>
      <c r="BC82" s="26">
        <v>1955.08</v>
      </c>
      <c r="BD82" s="26">
        <v>0</v>
      </c>
      <c r="BE82" s="26" t="s">
        <v>149</v>
      </c>
      <c r="BF82" s="26" t="s">
        <v>150</v>
      </c>
      <c r="BG82" s="26"/>
      <c r="BH82" s="26">
        <v>2011</v>
      </c>
      <c r="BI82" s="26" t="s">
        <v>150</v>
      </c>
      <c r="BJ82" s="26" t="s">
        <v>469</v>
      </c>
      <c r="BK82" s="26" t="s">
        <v>150</v>
      </c>
      <c r="BL82" s="26" t="s">
        <v>470</v>
      </c>
      <c r="BM82" s="26"/>
      <c r="BN82" s="26"/>
      <c r="BO82" s="26"/>
      <c r="BP82" s="26"/>
      <c r="BQ82" s="26" t="s">
        <v>466</v>
      </c>
      <c r="BR82" s="26">
        <v>0.1</v>
      </c>
      <c r="BS82" s="26">
        <v>20.851</v>
      </c>
      <c r="BT82" s="26">
        <f t="shared" si="98"/>
        <v>4</v>
      </c>
      <c r="BU82" s="26"/>
      <c r="BV82" s="26"/>
      <c r="BW82" s="26">
        <f>CE82+CF82</f>
        <v>4</v>
      </c>
      <c r="BX82" s="26">
        <v>0</v>
      </c>
      <c r="BY82" s="26">
        <v>0</v>
      </c>
      <c r="BZ82" s="26"/>
      <c r="CA82" s="117"/>
      <c r="CB82" s="26" t="s">
        <v>166</v>
      </c>
      <c r="CC82" s="26">
        <v>0</v>
      </c>
      <c r="CD82" s="26">
        <v>2</v>
      </c>
      <c r="CE82" s="26">
        <v>2</v>
      </c>
      <c r="CF82" s="92">
        <f t="shared" si="108"/>
        <v>2</v>
      </c>
      <c r="CG82" s="84">
        <f t="shared" si="109"/>
        <v>0</v>
      </c>
      <c r="CH82" s="124">
        <v>3</v>
      </c>
      <c r="CI82" s="84">
        <v>1</v>
      </c>
      <c r="CJ82" s="84"/>
      <c r="CK82" s="84">
        <v>82</v>
      </c>
      <c r="CL82" s="84"/>
      <c r="CM82" s="84"/>
      <c r="CN82" s="84"/>
      <c r="CO82" s="84"/>
      <c r="CP82" s="84"/>
      <c r="CQ82" s="84"/>
      <c r="CR82" s="84"/>
      <c r="CT82" s="84"/>
      <c r="CU82" s="84"/>
      <c r="CV82" s="84"/>
      <c r="CW82" s="84" t="str">
        <f t="shared" si="110"/>
        <v>S330160164</v>
      </c>
      <c r="CX82" s="84" t="s">
        <v>140</v>
      </c>
      <c r="CZ82" s="26"/>
      <c r="DA82" s="92">
        <v>4</v>
      </c>
      <c r="DB82" s="92"/>
      <c r="DC82" s="92"/>
      <c r="DD82" s="92"/>
      <c r="DE82" s="26"/>
      <c r="DF82" s="26"/>
      <c r="DG82" s="26"/>
      <c r="DH82" s="26"/>
      <c r="DI82" s="26" t="s">
        <v>471</v>
      </c>
      <c r="DJ82" s="26">
        <v>1965</v>
      </c>
      <c r="DK82" s="26">
        <v>2011</v>
      </c>
      <c r="DL82" s="26" t="s">
        <v>139</v>
      </c>
      <c r="DM82" s="26">
        <v>8.5</v>
      </c>
      <c r="DN82" s="26">
        <v>8.5</v>
      </c>
      <c r="DO82" s="26">
        <v>12</v>
      </c>
      <c r="DP82" s="26" t="b">
        <v>1</v>
      </c>
      <c r="DQ82" s="26">
        <v>1</v>
      </c>
      <c r="DR82" s="26" t="s">
        <v>149</v>
      </c>
      <c r="DS82" s="26" t="s">
        <v>156</v>
      </c>
      <c r="DT82" s="26" t="s">
        <v>150</v>
      </c>
      <c r="DU82" s="26" t="s">
        <v>150</v>
      </c>
      <c r="DV82" s="26" t="s">
        <v>470</v>
      </c>
      <c r="DW82" s="26"/>
      <c r="DX82" s="26"/>
      <c r="DY82" s="26"/>
      <c r="DZ82" s="26">
        <f t="shared" si="111"/>
        <v>4</v>
      </c>
      <c r="EA82" s="26">
        <v>4</v>
      </c>
      <c r="EB82" s="26">
        <v>0</v>
      </c>
      <c r="EC82" s="26">
        <v>0</v>
      </c>
      <c r="ED82" s="26">
        <v>0</v>
      </c>
      <c r="EE82" s="26">
        <v>4</v>
      </c>
      <c r="EF82" s="26">
        <v>0</v>
      </c>
      <c r="EG82" s="26">
        <v>0</v>
      </c>
      <c r="EH82" s="26">
        <v>0</v>
      </c>
      <c r="EI82" s="146">
        <f t="shared" si="103"/>
        <v>0</v>
      </c>
      <c r="EJ82" s="84">
        <f t="shared" si="104"/>
        <v>4</v>
      </c>
      <c r="EK82" s="84">
        <f t="shared" si="105"/>
        <v>0</v>
      </c>
      <c r="EL82" s="84">
        <f t="shared" si="62"/>
        <v>0</v>
      </c>
      <c r="EN82" s="84">
        <f t="shared" si="106"/>
        <v>0</v>
      </c>
    </row>
    <row r="83" ht="30" customHeight="1" spans="1:144">
      <c r="A83" s="87" t="str">
        <f t="shared" si="59"/>
        <v>S330164165.891</v>
      </c>
      <c r="B83" s="87">
        <f>VLOOKUP(A83,[1]大中修明细表!$A$10:$N$544,14,0)</f>
        <v>1.89099999999999</v>
      </c>
      <c r="C83" s="87" t="str">
        <f t="shared" si="60"/>
        <v>Y2168.6639999999999910.555</v>
      </c>
      <c r="D83" s="87">
        <f>VLOOKUP(C83,[1]大中修明细表!$B$10:$N$544,13,0)</f>
        <v>1.89099999999999</v>
      </c>
      <c r="E83" s="87"/>
      <c r="F83" s="96">
        <v>69</v>
      </c>
      <c r="G83" s="26" t="s">
        <v>14</v>
      </c>
      <c r="H83" s="26" t="s">
        <v>422</v>
      </c>
      <c r="I83" s="26">
        <v>430321</v>
      </c>
      <c r="J83" s="26" t="s">
        <v>465</v>
      </c>
      <c r="K83" s="26">
        <v>164</v>
      </c>
      <c r="L83" s="26">
        <v>165.891</v>
      </c>
      <c r="M83" s="26" t="s">
        <v>466</v>
      </c>
      <c r="N83" s="26">
        <v>8.66399999999999</v>
      </c>
      <c r="O83" s="26">
        <v>10.555</v>
      </c>
      <c r="P83" s="26">
        <f t="shared" si="92"/>
        <v>1.89099999999999</v>
      </c>
      <c r="Q83" s="26">
        <f t="shared" si="107"/>
        <v>1.89099999999999</v>
      </c>
      <c r="R83" s="26" t="s">
        <v>139</v>
      </c>
      <c r="S83" s="26">
        <v>8.5</v>
      </c>
      <c r="T83" s="26">
        <v>8.5</v>
      </c>
      <c r="U83" s="26">
        <v>12</v>
      </c>
      <c r="V83" s="26" t="s">
        <v>140</v>
      </c>
      <c r="W83" s="26" t="s">
        <v>141</v>
      </c>
      <c r="X83" s="26" t="s">
        <v>142</v>
      </c>
      <c r="Y83" s="26">
        <f t="shared" si="94"/>
        <v>8.5</v>
      </c>
      <c r="Z83" s="99"/>
      <c r="AA83" s="26" t="s">
        <v>143</v>
      </c>
      <c r="AB83" s="26" t="s">
        <v>144</v>
      </c>
      <c r="AC83" s="26">
        <v>30</v>
      </c>
      <c r="AD83" s="26" t="s">
        <v>145</v>
      </c>
      <c r="AE83" s="26">
        <v>9</v>
      </c>
      <c r="AF83" s="99"/>
      <c r="AG83" s="92">
        <v>220</v>
      </c>
      <c r="AH83" s="92">
        <f t="shared" si="95"/>
        <v>354</v>
      </c>
      <c r="AI83" s="92">
        <f t="shared" si="96"/>
        <v>354</v>
      </c>
      <c r="AJ83" s="26">
        <f t="shared" si="97"/>
        <v>354</v>
      </c>
      <c r="AK83" s="92">
        <v>2011</v>
      </c>
      <c r="AL83" s="26">
        <f>IF(AND(AK83&lt;&gt;"",AM83&lt;&gt;""),"确认折扣年度",IF($V83="大修",IF(AND($V83="大修",AK83="",AM83=""),1,IF(AK83&lt;&gt;"",LOOKUP(AK83,{1900,2016,2017,2018,2019,2020,2021,2022,2023,2024,2025},{1,0.9,0.8,0.7,0.6,0.5,0.4,0.3,0.2,0.1,0}),IF(AM83&lt;&gt;"",LOOKUP(AM83,{1900,2021,2022,2023,2024,2025},{1,0.8,0.6,0.4,0.2,0})))),""))</f>
        <v>1</v>
      </c>
      <c r="AM83" s="92"/>
      <c r="AN83" s="26" t="str">
        <f>IF(AND(AK83&lt;&gt;"",AM83&lt;&gt;""),"确认折扣年度",IF($V83="中修",IF(AND($V83="中修",AK83="",AM83=""),1,IF(AK83&lt;&gt;"",LOOKUP(AK83,{1900,2021,2022,2023,2024,2025},{1,0.8,0.6,0.4,0.2,0}),IF(AM83&lt;&gt;"",LOOKUP(AM83,{1900,2021,2022,2023,2024,2025},{1,0.8,0.6,0.4,0.2,0})))),""))</f>
        <v/>
      </c>
      <c r="AO83" s="26" t="s">
        <v>146</v>
      </c>
      <c r="AP83" s="26" t="s">
        <v>146</v>
      </c>
      <c r="AQ83" s="26" t="s">
        <v>197</v>
      </c>
      <c r="AR83" s="26" t="s">
        <v>467</v>
      </c>
      <c r="AS83" s="26" t="s">
        <v>472</v>
      </c>
      <c r="AT83" s="26"/>
      <c r="AU83" s="26" t="s">
        <v>175</v>
      </c>
      <c r="AV83" s="26" t="s">
        <v>176</v>
      </c>
      <c r="AW83" s="26"/>
      <c r="AX83" s="110"/>
      <c r="AY83" s="110"/>
      <c r="AZ83" s="109"/>
      <c r="BA83" s="26">
        <v>220</v>
      </c>
      <c r="BB83" s="26">
        <v>1955.08</v>
      </c>
      <c r="BC83" s="26">
        <v>1955.08</v>
      </c>
      <c r="BD83" s="26">
        <v>0</v>
      </c>
      <c r="BE83" s="26" t="s">
        <v>149</v>
      </c>
      <c r="BF83" s="26" t="s">
        <v>150</v>
      </c>
      <c r="BG83" s="26"/>
      <c r="BH83" s="26">
        <v>2011</v>
      </c>
      <c r="BI83" s="26" t="s">
        <v>150</v>
      </c>
      <c r="BJ83" s="26" t="s">
        <v>469</v>
      </c>
      <c r="BK83" s="26" t="s">
        <v>150</v>
      </c>
      <c r="BL83" s="26" t="s">
        <v>470</v>
      </c>
      <c r="BM83" s="26"/>
      <c r="BN83" s="26"/>
      <c r="BO83" s="26"/>
      <c r="BP83" s="26"/>
      <c r="BQ83" s="26" t="s">
        <v>466</v>
      </c>
      <c r="BR83" s="26">
        <v>0.1</v>
      </c>
      <c r="BS83" s="26">
        <v>20.851</v>
      </c>
      <c r="BT83" s="26">
        <f t="shared" si="98"/>
        <v>1.891</v>
      </c>
      <c r="BU83" s="26"/>
      <c r="BV83" s="26"/>
      <c r="BW83" s="26">
        <f>CE83+CF83</f>
        <v>1.891</v>
      </c>
      <c r="BX83" s="26">
        <v>0</v>
      </c>
      <c r="BY83" s="26">
        <v>0</v>
      </c>
      <c r="BZ83" s="26"/>
      <c r="CA83" s="119"/>
      <c r="CB83" s="120" t="s">
        <v>166</v>
      </c>
      <c r="CC83" s="120">
        <v>0.191</v>
      </c>
      <c r="CD83" s="120">
        <v>1.7</v>
      </c>
      <c r="CE83" s="120">
        <v>0</v>
      </c>
      <c r="CF83" s="92">
        <f t="shared" si="108"/>
        <v>1.891</v>
      </c>
      <c r="CG83" s="84">
        <f t="shared" si="109"/>
        <v>-8.88178419700125e-15</v>
      </c>
      <c r="CH83" s="124">
        <v>3</v>
      </c>
      <c r="CI83" s="84">
        <v>1</v>
      </c>
      <c r="CJ83" s="84"/>
      <c r="CK83" s="84">
        <v>82</v>
      </c>
      <c r="CL83" s="84"/>
      <c r="CM83" s="84"/>
      <c r="CN83" s="84"/>
      <c r="CO83" s="84"/>
      <c r="CP83" s="84"/>
      <c r="CQ83" s="84"/>
      <c r="CR83" s="84"/>
      <c r="CT83" s="84"/>
      <c r="CU83" s="84"/>
      <c r="CV83" s="84"/>
      <c r="CW83" s="84" t="str">
        <f t="shared" si="110"/>
        <v>S330164165.891</v>
      </c>
      <c r="CX83" s="84" t="s">
        <v>140</v>
      </c>
      <c r="CZ83" s="26" t="s">
        <v>455</v>
      </c>
      <c r="DA83" s="92">
        <v>1.89099999999999</v>
      </c>
      <c r="DB83" s="92"/>
      <c r="DC83" s="92"/>
      <c r="DD83" s="92"/>
      <c r="DE83" s="26"/>
      <c r="DF83" s="26"/>
      <c r="DG83" s="26"/>
      <c r="DH83" s="26"/>
      <c r="DI83" s="26" t="s">
        <v>471</v>
      </c>
      <c r="DJ83" s="26">
        <v>1965</v>
      </c>
      <c r="DK83" s="26">
        <v>2011</v>
      </c>
      <c r="DL83" s="26" t="s">
        <v>139</v>
      </c>
      <c r="DM83" s="26">
        <v>8.5</v>
      </c>
      <c r="DN83" s="26">
        <v>8.5</v>
      </c>
      <c r="DO83" s="26">
        <v>12</v>
      </c>
      <c r="DP83" s="26" t="b">
        <v>1</v>
      </c>
      <c r="DQ83" s="26">
        <v>1</v>
      </c>
      <c r="DR83" s="26" t="s">
        <v>149</v>
      </c>
      <c r="DS83" s="26" t="s">
        <v>156</v>
      </c>
      <c r="DT83" s="26" t="s">
        <v>150</v>
      </c>
      <c r="DU83" s="26" t="s">
        <v>150</v>
      </c>
      <c r="DV83" s="26" t="s">
        <v>470</v>
      </c>
      <c r="DW83" s="26"/>
      <c r="DX83" s="26"/>
      <c r="DY83" s="26"/>
      <c r="DZ83" s="26">
        <f t="shared" si="111"/>
        <v>1.891</v>
      </c>
      <c r="EA83" s="26">
        <v>1.89099999999999</v>
      </c>
      <c r="EB83" s="26">
        <v>9.99200722162641e-15</v>
      </c>
      <c r="EC83" s="26">
        <v>0</v>
      </c>
      <c r="ED83" s="26">
        <v>0</v>
      </c>
      <c r="EE83" s="26">
        <v>1.891</v>
      </c>
      <c r="EF83" s="26">
        <v>0</v>
      </c>
      <c r="EG83" s="26">
        <v>0</v>
      </c>
      <c r="EH83" s="26">
        <v>0</v>
      </c>
      <c r="EI83" s="146">
        <f t="shared" si="103"/>
        <v>-8.88178419700125e-15</v>
      </c>
      <c r="EJ83" s="84">
        <f t="shared" si="104"/>
        <v>1.89099999999999</v>
      </c>
      <c r="EK83" s="84">
        <f t="shared" si="105"/>
        <v>-8.88178419700125e-15</v>
      </c>
      <c r="EL83" s="84">
        <f t="shared" si="62"/>
        <v>0</v>
      </c>
      <c r="EN83" s="84">
        <f t="shared" si="106"/>
        <v>0</v>
      </c>
    </row>
    <row r="84" ht="30" customHeight="1" spans="1:142">
      <c r="A84" s="87" t="str">
        <f t="shared" si="59"/>
        <v/>
      </c>
      <c r="B84" s="87">
        <f>VLOOKUP(A84,[1]大中修明细表!$A$10:$N$544,14,0)</f>
        <v>22.9650000000001</v>
      </c>
      <c r="C84" s="87" t="str">
        <f t="shared" si="60"/>
        <v/>
      </c>
      <c r="D84" s="87">
        <f>VLOOKUP(C84,[1]大中修明细表!$B$10:$N$544,13,0)</f>
        <v>22.9650000000001</v>
      </c>
      <c r="E84" s="37"/>
      <c r="F84" s="16" t="s">
        <v>179</v>
      </c>
      <c r="G84" s="16" t="s">
        <v>180</v>
      </c>
      <c r="H84" s="26"/>
      <c r="I84" s="26"/>
      <c r="J84" s="26"/>
      <c r="K84" s="26"/>
      <c r="L84" s="26"/>
      <c r="M84" s="26"/>
      <c r="N84" s="26"/>
      <c r="O84" s="26"/>
      <c r="P84" s="16">
        <f>SUBTOTAL(9,P85:P94)</f>
        <v>18.4909999999999</v>
      </c>
      <c r="Q84" s="16">
        <f>SUBTOTAL(9,Q85:Q94)</f>
        <v>18.4909999999999</v>
      </c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98"/>
      <c r="AG84" s="104"/>
      <c r="AH84" s="16">
        <f t="shared" ref="AH84:AJ84" si="112">SUBTOTAL(9,AH85:AH94)</f>
        <v>1536</v>
      </c>
      <c r="AI84" s="16">
        <f t="shared" si="112"/>
        <v>1536</v>
      </c>
      <c r="AJ84" s="16">
        <f t="shared" si="112"/>
        <v>1514</v>
      </c>
      <c r="AK84" s="92"/>
      <c r="AL84" s="26" t="str">
        <f>IF(AND(AK84&lt;&gt;"",AM84&lt;&gt;""),"确认折扣年度",IF($V84="大修",IF(AND($V84="大修",AK84="",AM84=""),1,IF(AK84&lt;&gt;"",LOOKUP(AK84,{1900,2016,2017,2018,2019,2020,2021,2022,2023,2024,2025},{1,0.9,0.8,0.7,0.6,0.5,0.4,0.3,0.2,0.1,0}),IF(AM84&lt;&gt;"",LOOKUP(AM84,{1900,2021,2022,2023,2024,2025},{1,0.8,0.6,0.4,0.2,0})))),""))</f>
        <v/>
      </c>
      <c r="AM84" s="92"/>
      <c r="AN84" s="26" t="str">
        <f>IF(AND(AK84&lt;&gt;"",AM84&lt;&gt;""),"确认折扣年度",IF($V84="中修",IF(AND($V84="中修",AK84="",AM84=""),1,IF(AK84&lt;&gt;"",LOOKUP(AK84,{1900,2021,2022,2023,2024,2025},{1,0.8,0.6,0.4,0.2,0}),IF(AM84&lt;&gt;"",LOOKUP(AM84,{1900,2021,2022,2023,2024,2025},{1,0.8,0.6,0.4,0.2,0})))),""))</f>
        <v/>
      </c>
      <c r="AO84" s="26"/>
      <c r="AP84" s="26"/>
      <c r="AQ84" s="26"/>
      <c r="AR84" s="26"/>
      <c r="AS84" s="26"/>
      <c r="AT84" s="26"/>
      <c r="AU84" s="26"/>
      <c r="AV84" s="26"/>
      <c r="AW84" s="26"/>
      <c r="AX84" s="110"/>
      <c r="AY84" s="110"/>
      <c r="AZ84" s="109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117"/>
      <c r="CB84" s="26"/>
      <c r="CC84" s="26"/>
      <c r="CD84" s="26"/>
      <c r="CE84" s="26"/>
      <c r="CF84" s="84"/>
      <c r="CH84" s="124"/>
      <c r="CJ84" s="84"/>
      <c r="CL84" s="84"/>
      <c r="CM84" s="84"/>
      <c r="CN84" s="84"/>
      <c r="CO84" s="84"/>
      <c r="CP84" s="84"/>
      <c r="CQ84" s="84"/>
      <c r="CR84" s="84"/>
      <c r="CT84" s="84"/>
      <c r="CU84" s="84"/>
      <c r="CV84" s="84"/>
      <c r="CZ84" s="26"/>
      <c r="DA84" s="16">
        <v>0</v>
      </c>
      <c r="DB84" s="16"/>
      <c r="DC84" s="16"/>
      <c r="DD84" s="1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 t="b">
        <v>1</v>
      </c>
      <c r="DQ84" s="26">
        <v>0</v>
      </c>
      <c r="DR84" s="26"/>
      <c r="DS84" s="139"/>
      <c r="DT84" s="26"/>
      <c r="DU84" s="26"/>
      <c r="DV84" s="26"/>
      <c r="DW84" s="26"/>
      <c r="DX84" s="26"/>
      <c r="DY84" s="26"/>
      <c r="DZ84" s="26">
        <f t="shared" si="111"/>
        <v>0</v>
      </c>
      <c r="EA84" s="26">
        <v>1</v>
      </c>
      <c r="EB84" s="26">
        <v>0</v>
      </c>
      <c r="EC84" s="26"/>
      <c r="ED84" s="26"/>
      <c r="EE84" s="26"/>
      <c r="EF84" s="26"/>
      <c r="EG84" s="26"/>
      <c r="EH84" s="26"/>
      <c r="EI84" s="146"/>
      <c r="EL84" s="84">
        <f t="shared" si="62"/>
        <v>0</v>
      </c>
    </row>
    <row r="85" ht="30" customHeight="1" spans="1:144">
      <c r="A85" s="87" t="str">
        <f t="shared" si="59"/>
        <v>G10717741775.404</v>
      </c>
      <c r="B85" s="87" t="e">
        <f>VLOOKUP(A85,[1]大中修明细表!$A$10:$N$544,14,0)</f>
        <v>#N/A</v>
      </c>
      <c r="C85" s="87" t="str">
        <f t="shared" si="60"/>
        <v>G1071680.6721682.076</v>
      </c>
      <c r="D85" s="87" t="e">
        <f>VLOOKUP(C85,[1]大中修明细表!$B$10:$N$544,13,0)</f>
        <v>#N/A</v>
      </c>
      <c r="E85" s="87" t="s">
        <v>371</v>
      </c>
      <c r="F85" s="96">
        <v>70</v>
      </c>
      <c r="G85" s="26" t="s">
        <v>14</v>
      </c>
      <c r="H85" s="26" t="s">
        <v>422</v>
      </c>
      <c r="I85" s="26">
        <v>430321</v>
      </c>
      <c r="J85" s="26" t="s">
        <v>473</v>
      </c>
      <c r="K85" s="26">
        <v>1774</v>
      </c>
      <c r="L85" s="26">
        <v>1775.404</v>
      </c>
      <c r="M85" s="26" t="s">
        <v>473</v>
      </c>
      <c r="N85" s="26">
        <v>1680.672</v>
      </c>
      <c r="O85" s="26">
        <v>1682.076</v>
      </c>
      <c r="P85" s="26">
        <f t="shared" ref="P85:P94" si="113">L85-K85</f>
        <v>1.404</v>
      </c>
      <c r="Q85" s="26">
        <f t="shared" ref="Q85:Q94" si="114">L85-K85</f>
        <v>1.404</v>
      </c>
      <c r="R85" s="26" t="s">
        <v>139</v>
      </c>
      <c r="S85" s="26">
        <v>12</v>
      </c>
      <c r="T85" s="26">
        <v>12</v>
      </c>
      <c r="U85" s="26">
        <v>15</v>
      </c>
      <c r="V85" s="26" t="s">
        <v>182</v>
      </c>
      <c r="W85" s="96" t="s">
        <v>160</v>
      </c>
      <c r="X85" s="26" t="s">
        <v>183</v>
      </c>
      <c r="Y85" s="26">
        <f t="shared" ref="Y85:Y94" si="115">IF(V85="中修",MIN(24,MIN(S85,U85)),IF(V85="大修",MIN(24,MIN(S85,U85)),""))</f>
        <v>12</v>
      </c>
      <c r="Z85" s="26"/>
      <c r="AA85" s="26" t="s">
        <v>184</v>
      </c>
      <c r="AB85" s="26"/>
      <c r="AC85" s="26"/>
      <c r="AD85" s="26" t="s">
        <v>145</v>
      </c>
      <c r="AE85" s="26">
        <v>4</v>
      </c>
      <c r="AF85" s="99"/>
      <c r="AG85" s="92">
        <v>70</v>
      </c>
      <c r="AH85" s="92">
        <f t="shared" ref="AH85:AH94" si="116">ROUND(P85*1000*Y85*AG85/10000,0)</f>
        <v>118</v>
      </c>
      <c r="AI85" s="92">
        <f t="shared" ref="AI85:AI94" si="117">ROUND(Q85*1000*Y85*AG85/10000,0)</f>
        <v>118</v>
      </c>
      <c r="AJ85" s="26">
        <f t="shared" ref="AJ85:AJ94" si="118">IF(AL85&lt;&gt;"",ROUND(AI85*AL85,0),IF(AN85&lt;&gt;"",ROUND(AI85*AN85,0),"缺折扣系数"))</f>
        <v>118</v>
      </c>
      <c r="AK85" s="92">
        <v>2017</v>
      </c>
      <c r="AL85" s="26" t="str">
        <f>IF(AND(AK85&lt;&gt;"",AM85&lt;&gt;""),"确认折扣年度",IF($V85="大修",IF(AND($V85="大修",AK85="",AM85=""),1,IF(AK85&lt;&gt;"",LOOKUP(AK85,{1900,2016,2017,2018,2019,2020,2021,2022,2023,2024,2025},{1,0.9,0.8,0.7,0.6,0.5,0.4,0.3,0.2,0.1,0}),IF(AM85&lt;&gt;"",LOOKUP(AM85,{1900,2021,2022,2023,2024,2025},{1,0.8,0.6,0.4,0.2,0})))),""))</f>
        <v/>
      </c>
      <c r="AM85" s="92"/>
      <c r="AN85" s="26">
        <f>IF(AND(AK85&lt;&gt;"",AM85&lt;&gt;""),"确认折扣年度",IF($V85="中修",IF(AND($V85="中修",AK85="",AM85=""),1,IF(AK85&lt;&gt;"",LOOKUP(AK85,{1900,2021,2022,2023,2024,2025},{1,0.8,0.6,0.4,0.2,0}),IF(AM85&lt;&gt;"",LOOKUP(AM85,{1900,2021,2022,2023,2024,2025},{1,0.8,0.6,0.4,0.2,0})))),""))</f>
        <v>1</v>
      </c>
      <c r="AO85" s="26" t="s">
        <v>146</v>
      </c>
      <c r="AP85" s="26" t="s">
        <v>146</v>
      </c>
      <c r="AQ85" s="26" t="s">
        <v>474</v>
      </c>
      <c r="AR85" s="26" t="s">
        <v>475</v>
      </c>
      <c r="AS85" s="26"/>
      <c r="AT85" s="26"/>
      <c r="AU85" s="26"/>
      <c r="AV85" s="26"/>
      <c r="AW85" s="26"/>
      <c r="AX85" s="110"/>
      <c r="AY85" s="110" t="s">
        <v>476</v>
      </c>
      <c r="AZ85" s="109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>
        <f t="shared" ref="BT85:BT94" si="119">SUM(BU85:BZ85)</f>
        <v>1.404</v>
      </c>
      <c r="BU85" s="26"/>
      <c r="BV85" s="26"/>
      <c r="BW85" s="26">
        <v>1.404</v>
      </c>
      <c r="BX85" s="26"/>
      <c r="BY85" s="26"/>
      <c r="BZ85" s="26"/>
      <c r="CA85" s="119"/>
      <c r="CB85" s="120"/>
      <c r="CC85" s="120"/>
      <c r="CD85" s="120"/>
      <c r="CE85" s="120"/>
      <c r="CG85" s="84">
        <f t="shared" ref="CG85:CG94" si="120">Q85-BU85-BV85-BW85-BX85-BY85-BZ85</f>
        <v>-3.5527136788005e-15</v>
      </c>
      <c r="CH85" s="124">
        <v>3</v>
      </c>
      <c r="CI85" s="84">
        <v>2</v>
      </c>
      <c r="CJ85" s="84"/>
      <c r="CL85" s="84"/>
      <c r="CM85" s="84"/>
      <c r="CN85" s="84"/>
      <c r="CO85" s="84"/>
      <c r="CP85" s="84"/>
      <c r="CQ85" s="84"/>
      <c r="CR85" s="84"/>
      <c r="CT85" s="84"/>
      <c r="CU85" s="84"/>
      <c r="CV85" s="84"/>
      <c r="CZ85" s="26" t="s">
        <v>375</v>
      </c>
      <c r="DA85" s="92">
        <v>0</v>
      </c>
      <c r="DB85" s="92"/>
      <c r="DC85" s="92" t="s">
        <v>375</v>
      </c>
      <c r="DD85" s="92"/>
      <c r="DE85" s="26"/>
      <c r="DF85" s="26"/>
      <c r="DG85" s="26"/>
      <c r="DH85" s="26"/>
      <c r="DI85" s="26"/>
      <c r="DJ85" s="26">
        <v>1965</v>
      </c>
      <c r="DK85" s="26">
        <v>2010</v>
      </c>
      <c r="DL85" s="26" t="s">
        <v>139</v>
      </c>
      <c r="DM85" s="26">
        <v>12</v>
      </c>
      <c r="DN85" s="26">
        <v>12</v>
      </c>
      <c r="DO85" s="26">
        <v>15</v>
      </c>
      <c r="DP85" s="26" t="e">
        <v>#N/A</v>
      </c>
      <c r="DQ85" s="26" t="e">
        <v>#N/A</v>
      </c>
      <c r="DR85" s="26" t="s">
        <v>149</v>
      </c>
      <c r="DS85" s="26" t="s">
        <v>167</v>
      </c>
      <c r="DT85" s="26" t="s">
        <v>150</v>
      </c>
      <c r="DU85" s="26" t="s">
        <v>150</v>
      </c>
      <c r="DV85" s="26" t="s">
        <v>150</v>
      </c>
      <c r="DW85" s="26"/>
      <c r="DX85" s="26"/>
      <c r="DY85" s="26"/>
      <c r="DZ85" s="26">
        <f t="shared" si="111"/>
        <v>1.404</v>
      </c>
      <c r="EA85" s="26"/>
      <c r="EB85" s="26"/>
      <c r="EC85" s="26"/>
      <c r="ED85" s="26"/>
      <c r="EE85" s="26">
        <v>1.404</v>
      </c>
      <c r="EF85" s="26"/>
      <c r="EG85" s="26"/>
      <c r="EH85" s="26"/>
      <c r="EI85" s="146">
        <f t="shared" ref="EI85:EI94" si="121">P85-DZ85</f>
        <v>-3.5527136788005e-15</v>
      </c>
      <c r="EJ85" s="84">
        <f t="shared" ref="EJ85:EJ94" si="122">L85-K85</f>
        <v>1.404</v>
      </c>
      <c r="EK85" s="84">
        <f t="shared" ref="EK85:EK94" si="123">EJ85-DZ85</f>
        <v>-3.5527136788005e-15</v>
      </c>
      <c r="EL85" s="84">
        <f t="shared" si="62"/>
        <v>0</v>
      </c>
      <c r="EN85" s="84">
        <f t="shared" ref="EN85:EN94" si="124">EF85+EG85</f>
        <v>0</v>
      </c>
    </row>
    <row r="86" ht="30" customHeight="1" spans="1:144">
      <c r="A86" s="87" t="str">
        <f t="shared" si="59"/>
        <v>G1071775.4041784</v>
      </c>
      <c r="B86" s="87" t="e">
        <f>VLOOKUP(A86,[1]大中修明细表!$A$10:$N$544,14,0)</f>
        <v>#N/A</v>
      </c>
      <c r="C86" s="87" t="str">
        <f t="shared" si="60"/>
        <v>G1071682.0761690.672</v>
      </c>
      <c r="D86" s="87" t="e">
        <f>VLOOKUP(C86,[1]大中修明细表!$B$10:$N$544,13,0)</f>
        <v>#N/A</v>
      </c>
      <c r="E86" s="87" t="s">
        <v>371</v>
      </c>
      <c r="F86" s="96">
        <v>71</v>
      </c>
      <c r="G86" s="26" t="s">
        <v>14</v>
      </c>
      <c r="H86" s="26" t="s">
        <v>422</v>
      </c>
      <c r="I86" s="26">
        <v>430321</v>
      </c>
      <c r="J86" s="26" t="s">
        <v>473</v>
      </c>
      <c r="K86" s="26">
        <v>1775.404</v>
      </c>
      <c r="L86" s="26">
        <v>1784</v>
      </c>
      <c r="M86" s="26" t="s">
        <v>473</v>
      </c>
      <c r="N86" s="26">
        <v>1682.076</v>
      </c>
      <c r="O86" s="26">
        <v>1690.672</v>
      </c>
      <c r="P86" s="26">
        <f t="shared" si="113"/>
        <v>8.596</v>
      </c>
      <c r="Q86" s="26">
        <f t="shared" si="114"/>
        <v>8.596</v>
      </c>
      <c r="R86" s="26" t="s">
        <v>139</v>
      </c>
      <c r="S86" s="26">
        <v>12</v>
      </c>
      <c r="T86" s="26">
        <v>12</v>
      </c>
      <c r="U86" s="26">
        <v>15</v>
      </c>
      <c r="V86" s="26" t="s">
        <v>182</v>
      </c>
      <c r="W86" s="96" t="s">
        <v>160</v>
      </c>
      <c r="X86" s="26" t="s">
        <v>183</v>
      </c>
      <c r="Y86" s="26">
        <f t="shared" si="115"/>
        <v>12</v>
      </c>
      <c r="Z86" s="26"/>
      <c r="AA86" s="26" t="s">
        <v>184</v>
      </c>
      <c r="AB86" s="26"/>
      <c r="AC86" s="26"/>
      <c r="AD86" s="26" t="s">
        <v>145</v>
      </c>
      <c r="AE86" s="26">
        <v>4</v>
      </c>
      <c r="AF86" s="99"/>
      <c r="AG86" s="92">
        <v>70</v>
      </c>
      <c r="AH86" s="92">
        <f t="shared" si="116"/>
        <v>722</v>
      </c>
      <c r="AI86" s="92">
        <f t="shared" si="117"/>
        <v>722</v>
      </c>
      <c r="AJ86" s="26">
        <f t="shared" si="118"/>
        <v>722</v>
      </c>
      <c r="AK86" s="92">
        <v>2018</v>
      </c>
      <c r="AL86" s="26" t="str">
        <f>IF(AND(AK86&lt;&gt;"",AM86&lt;&gt;""),"确认折扣年度",IF($V86="大修",IF(AND($V86="大修",AK86="",AM86=""),1,IF(AK86&lt;&gt;"",LOOKUP(AK86,{1900,2016,2017,2018,2019,2020,2021,2022,2023,2024,2025},{1,0.9,0.8,0.7,0.6,0.5,0.4,0.3,0.2,0.1,0}),IF(AM86&lt;&gt;"",LOOKUP(AM86,{1900,2021,2022,2023,2024,2025},{1,0.8,0.6,0.4,0.2,0})))),""))</f>
        <v/>
      </c>
      <c r="AM86" s="92"/>
      <c r="AN86" s="26">
        <f>IF(AND(AK86&lt;&gt;"",AM86&lt;&gt;""),"确认折扣年度",IF($V86="中修",IF(AND($V86="中修",AK86="",AM86=""),1,IF(AK86&lt;&gt;"",LOOKUP(AK86,{1900,2021,2022,2023,2024,2025},{1,0.8,0.6,0.4,0.2,0}),IF(AM86&lt;&gt;"",LOOKUP(AM86,{1900,2021,2022,2023,2024,2025},{1,0.8,0.6,0.4,0.2,0})))),""))</f>
        <v>1</v>
      </c>
      <c r="AO86" s="26" t="s">
        <v>146</v>
      </c>
      <c r="AP86" s="26" t="s">
        <v>146</v>
      </c>
      <c r="AQ86" s="26" t="s">
        <v>474</v>
      </c>
      <c r="AR86" s="26" t="s">
        <v>475</v>
      </c>
      <c r="AS86" s="26"/>
      <c r="AT86" s="26"/>
      <c r="AU86" s="26"/>
      <c r="AV86" s="26"/>
      <c r="AW86" s="26"/>
      <c r="AX86" s="110"/>
      <c r="AY86" s="110" t="s">
        <v>477</v>
      </c>
      <c r="AZ86" s="109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>
        <f t="shared" si="119"/>
        <v>8.596</v>
      </c>
      <c r="BU86" s="26"/>
      <c r="BV86" s="26"/>
      <c r="BW86" s="26">
        <v>8.596</v>
      </c>
      <c r="BX86" s="26"/>
      <c r="BY86" s="26"/>
      <c r="BZ86" s="26"/>
      <c r="CA86" s="119"/>
      <c r="CB86" s="120"/>
      <c r="CC86" s="120"/>
      <c r="CD86" s="120"/>
      <c r="CE86" s="120"/>
      <c r="CG86" s="84">
        <f t="shared" si="120"/>
        <v>0</v>
      </c>
      <c r="CH86" s="124">
        <v>3</v>
      </c>
      <c r="CI86" s="84">
        <v>2</v>
      </c>
      <c r="CJ86" s="84"/>
      <c r="CL86" s="84"/>
      <c r="CM86" s="84"/>
      <c r="CN86" s="84"/>
      <c r="CO86" s="84"/>
      <c r="CP86" s="84"/>
      <c r="CQ86" s="84"/>
      <c r="CR86" s="84"/>
      <c r="CT86" s="84"/>
      <c r="CU86" s="84"/>
      <c r="CV86" s="84"/>
      <c r="CZ86" s="26" t="s">
        <v>375</v>
      </c>
      <c r="DA86" s="92">
        <v>0</v>
      </c>
      <c r="DB86" s="92"/>
      <c r="DC86" s="92" t="s">
        <v>375</v>
      </c>
      <c r="DD86" s="92"/>
      <c r="DE86" s="26"/>
      <c r="DF86" s="26"/>
      <c r="DG86" s="26"/>
      <c r="DH86" s="26"/>
      <c r="DI86" s="26"/>
      <c r="DJ86" s="26">
        <v>1965</v>
      </c>
      <c r="DK86" s="26">
        <v>2010</v>
      </c>
      <c r="DL86" s="26" t="s">
        <v>139</v>
      </c>
      <c r="DM86" s="26">
        <v>12</v>
      </c>
      <c r="DN86" s="26">
        <v>12</v>
      </c>
      <c r="DO86" s="26">
        <v>15</v>
      </c>
      <c r="DP86" s="26" t="e">
        <v>#N/A</v>
      </c>
      <c r="DQ86" s="26" t="e">
        <v>#N/A</v>
      </c>
      <c r="DR86" s="26" t="s">
        <v>149</v>
      </c>
      <c r="DS86" s="26" t="s">
        <v>167</v>
      </c>
      <c r="DT86" s="26" t="s">
        <v>150</v>
      </c>
      <c r="DU86" s="26" t="s">
        <v>150</v>
      </c>
      <c r="DV86" s="26" t="s">
        <v>150</v>
      </c>
      <c r="DW86" s="26"/>
      <c r="DX86" s="26"/>
      <c r="DY86" s="26"/>
      <c r="DZ86" s="26">
        <f t="shared" si="111"/>
        <v>8.596</v>
      </c>
      <c r="EA86" s="26"/>
      <c r="EB86" s="26"/>
      <c r="EC86" s="26"/>
      <c r="ED86" s="26"/>
      <c r="EE86" s="26">
        <v>8.596</v>
      </c>
      <c r="EF86" s="26"/>
      <c r="EG86" s="26"/>
      <c r="EH86" s="26"/>
      <c r="EI86" s="146">
        <f t="shared" si="121"/>
        <v>0</v>
      </c>
      <c r="EJ86" s="84">
        <f t="shared" si="122"/>
        <v>8.596</v>
      </c>
      <c r="EK86" s="84">
        <f t="shared" si="123"/>
        <v>0</v>
      </c>
      <c r="EL86" s="84">
        <f t="shared" si="62"/>
        <v>0</v>
      </c>
      <c r="EN86" s="84">
        <f t="shared" si="124"/>
        <v>0</v>
      </c>
    </row>
    <row r="87" s="85" customFormat="1" ht="30" customHeight="1" spans="1:144">
      <c r="A87" s="87" t="str">
        <f t="shared" si="59"/>
        <v>G1071799.3541800.328</v>
      </c>
      <c r="B87" s="87" t="e">
        <f>VLOOKUP(A87,[1]大中修明细表!$A$10:$N$544,14,0)</f>
        <v>#N/A</v>
      </c>
      <c r="C87" s="87" t="str">
        <f t="shared" si="60"/>
        <v>G1071706.0261707</v>
      </c>
      <c r="D87" s="87" t="e">
        <f>VLOOKUP(C87,[1]大中修明细表!$B$10:$N$544,13,0)</f>
        <v>#N/A</v>
      </c>
      <c r="E87" s="87" t="s">
        <v>371</v>
      </c>
      <c r="F87" s="96">
        <v>72</v>
      </c>
      <c r="G87" s="26" t="s">
        <v>14</v>
      </c>
      <c r="H87" s="26" t="s">
        <v>422</v>
      </c>
      <c r="I87" s="26">
        <v>430321</v>
      </c>
      <c r="J87" s="26" t="s">
        <v>473</v>
      </c>
      <c r="K87" s="26">
        <v>1799.354</v>
      </c>
      <c r="L87" s="26">
        <v>1800.328</v>
      </c>
      <c r="M87" s="26" t="s">
        <v>473</v>
      </c>
      <c r="N87" s="26">
        <v>1706.026</v>
      </c>
      <c r="O87" s="26">
        <v>1707</v>
      </c>
      <c r="P87" s="26">
        <f t="shared" si="113"/>
        <v>0.973999999999933</v>
      </c>
      <c r="Q87" s="26">
        <f t="shared" si="114"/>
        <v>0.973999999999933</v>
      </c>
      <c r="R87" s="26" t="s">
        <v>139</v>
      </c>
      <c r="S87" s="26">
        <v>12</v>
      </c>
      <c r="T87" s="26">
        <v>12</v>
      </c>
      <c r="U87" s="26">
        <v>15</v>
      </c>
      <c r="V87" s="26" t="s">
        <v>182</v>
      </c>
      <c r="W87" s="96" t="s">
        <v>160</v>
      </c>
      <c r="X87" s="26" t="s">
        <v>183</v>
      </c>
      <c r="Y87" s="26">
        <f t="shared" si="115"/>
        <v>12</v>
      </c>
      <c r="Z87" s="26"/>
      <c r="AA87" s="26" t="s">
        <v>184</v>
      </c>
      <c r="AB87" s="26"/>
      <c r="AC87" s="26"/>
      <c r="AD87" s="26" t="s">
        <v>145</v>
      </c>
      <c r="AE87" s="26">
        <v>4</v>
      </c>
      <c r="AF87" s="99"/>
      <c r="AG87" s="92">
        <v>70</v>
      </c>
      <c r="AH87" s="92">
        <f t="shared" si="116"/>
        <v>82</v>
      </c>
      <c r="AI87" s="92">
        <f t="shared" si="117"/>
        <v>82</v>
      </c>
      <c r="AJ87" s="26">
        <f t="shared" si="118"/>
        <v>82</v>
      </c>
      <c r="AK87" s="92">
        <v>2017</v>
      </c>
      <c r="AL87" s="26" t="str">
        <f>IF(AND(AK87&lt;&gt;"",AM87&lt;&gt;""),"确认折扣年度",IF($V87="大修",IF(AND($V87="大修",AK87="",AM87=""),1,IF(AK87&lt;&gt;"",LOOKUP(AK87,{1900,2016,2017,2018,2019,2020,2021,2022,2023,2024,2025},{1,0.9,0.8,0.7,0.6,0.5,0.4,0.3,0.2,0.1,0}),IF(AM87&lt;&gt;"",LOOKUP(AM87,{1900,2021,2022,2023,2024,2025},{1,0.8,0.6,0.4,0.2,0})))),""))</f>
        <v/>
      </c>
      <c r="AM87" s="92"/>
      <c r="AN87" s="26">
        <f>IF(AND(AK87&lt;&gt;"",AM87&lt;&gt;""),"确认折扣年度",IF($V87="中修",IF(AND($V87="中修",AK87="",AM87=""),1,IF(AK87&lt;&gt;"",LOOKUP(AK87,{1900,2021,2022,2023,2024,2025},{1,0.8,0.6,0.4,0.2,0}),IF(AM87&lt;&gt;"",LOOKUP(AM87,{1900,2021,2022,2023,2024,2025},{1,0.8,0.6,0.4,0.2,0})))),""))</f>
        <v>1</v>
      </c>
      <c r="AO87" s="26" t="s">
        <v>146</v>
      </c>
      <c r="AP87" s="26" t="s">
        <v>146</v>
      </c>
      <c r="AQ87" s="26" t="s">
        <v>474</v>
      </c>
      <c r="AR87" s="26" t="s">
        <v>475</v>
      </c>
      <c r="AS87" s="26"/>
      <c r="AT87" s="26"/>
      <c r="AU87" s="26"/>
      <c r="AV87" s="26"/>
      <c r="AW87" s="26"/>
      <c r="AX87" s="110"/>
      <c r="AY87" s="110" t="s">
        <v>478</v>
      </c>
      <c r="AZ87" s="109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>
        <f t="shared" si="119"/>
        <v>0.973999999999933</v>
      </c>
      <c r="BU87" s="26"/>
      <c r="BV87" s="26"/>
      <c r="BW87" s="26">
        <v>0.973999999999933</v>
      </c>
      <c r="BX87" s="26"/>
      <c r="BY87" s="26"/>
      <c r="BZ87" s="26"/>
      <c r="CA87" s="119"/>
      <c r="CB87" s="120"/>
      <c r="CC87" s="120"/>
      <c r="CD87" s="120"/>
      <c r="CE87" s="120"/>
      <c r="CF87" s="92"/>
      <c r="CG87" s="84">
        <f t="shared" si="120"/>
        <v>0</v>
      </c>
      <c r="CH87" s="124">
        <v>3</v>
      </c>
      <c r="CI87" s="84">
        <v>2</v>
      </c>
      <c r="CJ87" s="84"/>
      <c r="CK87" s="84"/>
      <c r="CL87" s="84"/>
      <c r="CM87" s="84"/>
      <c r="CN87" s="84"/>
      <c r="CO87" s="84"/>
      <c r="CP87" s="84"/>
      <c r="CQ87" s="84"/>
      <c r="CR87" s="84"/>
      <c r="CS87" s="84"/>
      <c r="CT87" s="84"/>
      <c r="CU87" s="84"/>
      <c r="CV87" s="84"/>
      <c r="CW87" s="84"/>
      <c r="CX87" s="84"/>
      <c r="CY87" s="84"/>
      <c r="CZ87" s="26" t="s">
        <v>375</v>
      </c>
      <c r="DA87" s="92">
        <v>0</v>
      </c>
      <c r="DB87" s="92"/>
      <c r="DC87" s="92" t="s">
        <v>375</v>
      </c>
      <c r="DD87" s="92"/>
      <c r="DE87" s="26"/>
      <c r="DF87" s="26"/>
      <c r="DG87" s="26"/>
      <c r="DH87" s="26"/>
      <c r="DI87" s="26"/>
      <c r="DJ87" s="26">
        <v>1965</v>
      </c>
      <c r="DK87" s="26">
        <v>2008</v>
      </c>
      <c r="DL87" s="26" t="s">
        <v>139</v>
      </c>
      <c r="DM87" s="26">
        <v>12</v>
      </c>
      <c r="DN87" s="26">
        <v>12</v>
      </c>
      <c r="DO87" s="26">
        <v>15</v>
      </c>
      <c r="DP87" s="26" t="e">
        <v>#N/A</v>
      </c>
      <c r="DQ87" s="26" t="e">
        <v>#N/A</v>
      </c>
      <c r="DR87" s="26" t="s">
        <v>149</v>
      </c>
      <c r="DS87" s="26" t="s">
        <v>167</v>
      </c>
      <c r="DT87" s="26" t="s">
        <v>150</v>
      </c>
      <c r="DU87" s="26" t="s">
        <v>150</v>
      </c>
      <c r="DV87" s="26" t="s">
        <v>150</v>
      </c>
      <c r="DW87" s="26"/>
      <c r="DX87" s="26"/>
      <c r="DY87" s="26"/>
      <c r="DZ87" s="26">
        <f t="shared" si="111"/>
        <v>0.973999999999933</v>
      </c>
      <c r="EA87" s="26"/>
      <c r="EB87" s="26"/>
      <c r="EC87" s="26"/>
      <c r="ED87" s="26"/>
      <c r="EE87" s="26">
        <v>0.973999999999933</v>
      </c>
      <c r="EF87" s="26"/>
      <c r="EG87" s="26"/>
      <c r="EH87" s="26"/>
      <c r="EI87" s="146">
        <f t="shared" si="121"/>
        <v>0</v>
      </c>
      <c r="EJ87" s="84">
        <f t="shared" si="122"/>
        <v>0.973999999999933</v>
      </c>
      <c r="EK87" s="84">
        <f t="shared" si="123"/>
        <v>0</v>
      </c>
      <c r="EL87" s="84">
        <f t="shared" si="62"/>
        <v>0</v>
      </c>
      <c r="EN87" s="84">
        <f t="shared" si="124"/>
        <v>0</v>
      </c>
    </row>
    <row r="88" s="85" customFormat="1" ht="30" customHeight="1" spans="1:144">
      <c r="A88" s="87" t="str">
        <f t="shared" si="59"/>
        <v>G1071800.3281800.5</v>
      </c>
      <c r="B88" s="87" t="e">
        <f>VLOOKUP(A88,[1]大中修明细表!$A$10:$N$544,14,0)</f>
        <v>#N/A</v>
      </c>
      <c r="C88" s="87" t="str">
        <f t="shared" si="60"/>
        <v>G10717071707.172</v>
      </c>
      <c r="D88" s="87" t="e">
        <f>VLOOKUP(C88,[1]大中修明细表!$B$10:$N$544,13,0)</f>
        <v>#N/A</v>
      </c>
      <c r="E88" s="87" t="s">
        <v>371</v>
      </c>
      <c r="F88" s="96">
        <v>73</v>
      </c>
      <c r="G88" s="26" t="s">
        <v>14</v>
      </c>
      <c r="H88" s="26" t="s">
        <v>422</v>
      </c>
      <c r="I88" s="26">
        <v>430321</v>
      </c>
      <c r="J88" s="26" t="s">
        <v>473</v>
      </c>
      <c r="K88" s="26">
        <v>1800.328</v>
      </c>
      <c r="L88" s="26">
        <v>1800.5</v>
      </c>
      <c r="M88" s="26" t="s">
        <v>473</v>
      </c>
      <c r="N88" s="26">
        <v>1707</v>
      </c>
      <c r="O88" s="26">
        <v>1707.172</v>
      </c>
      <c r="P88" s="26">
        <f t="shared" si="113"/>
        <v>0.172000000000025</v>
      </c>
      <c r="Q88" s="26">
        <f t="shared" si="114"/>
        <v>0.172000000000025</v>
      </c>
      <c r="R88" s="26" t="s">
        <v>139</v>
      </c>
      <c r="S88" s="26">
        <v>12</v>
      </c>
      <c r="T88" s="26">
        <v>12</v>
      </c>
      <c r="U88" s="26">
        <v>15</v>
      </c>
      <c r="V88" s="26" t="s">
        <v>182</v>
      </c>
      <c r="W88" s="96" t="s">
        <v>160</v>
      </c>
      <c r="X88" s="26" t="s">
        <v>183</v>
      </c>
      <c r="Y88" s="26">
        <f t="shared" si="115"/>
        <v>12</v>
      </c>
      <c r="Z88" s="26"/>
      <c r="AA88" s="26" t="s">
        <v>184</v>
      </c>
      <c r="AB88" s="26"/>
      <c r="AC88" s="26"/>
      <c r="AD88" s="26" t="s">
        <v>145</v>
      </c>
      <c r="AE88" s="26">
        <v>4</v>
      </c>
      <c r="AF88" s="99"/>
      <c r="AG88" s="92">
        <v>70</v>
      </c>
      <c r="AH88" s="92">
        <f t="shared" si="116"/>
        <v>14</v>
      </c>
      <c r="AI88" s="92">
        <f t="shared" si="117"/>
        <v>14</v>
      </c>
      <c r="AJ88" s="26">
        <f t="shared" si="118"/>
        <v>14</v>
      </c>
      <c r="AK88" s="92">
        <v>2018</v>
      </c>
      <c r="AL88" s="26" t="str">
        <f>IF(AND(AK88&lt;&gt;"",AM88&lt;&gt;""),"确认折扣年度",IF($V88="大修",IF(AND($V88="大修",AK88="",AM88=""),1,IF(AK88&lt;&gt;"",LOOKUP(AK88,{1900,2016,2017,2018,2019,2020,2021,2022,2023,2024,2025},{1,0.9,0.8,0.7,0.6,0.5,0.4,0.3,0.2,0.1,0}),IF(AM88&lt;&gt;"",LOOKUP(AM88,{1900,2021,2022,2023,2024,2025},{1,0.8,0.6,0.4,0.2,0})))),""))</f>
        <v/>
      </c>
      <c r="AM88" s="92"/>
      <c r="AN88" s="26">
        <f>IF(AND(AK88&lt;&gt;"",AM88&lt;&gt;""),"确认折扣年度",IF($V88="中修",IF(AND($V88="中修",AK88="",AM88=""),1,IF(AK88&lt;&gt;"",LOOKUP(AK88,{1900,2021,2022,2023,2024,2025},{1,0.8,0.6,0.4,0.2,0}),IF(AM88&lt;&gt;"",LOOKUP(AM88,{1900,2021,2022,2023,2024,2025},{1,0.8,0.6,0.4,0.2,0})))),""))</f>
        <v>1</v>
      </c>
      <c r="AO88" s="26" t="s">
        <v>146</v>
      </c>
      <c r="AP88" s="26" t="s">
        <v>146</v>
      </c>
      <c r="AQ88" s="26" t="s">
        <v>474</v>
      </c>
      <c r="AR88" s="26" t="s">
        <v>475</v>
      </c>
      <c r="AS88" s="26"/>
      <c r="AT88" s="26"/>
      <c r="AU88" s="26"/>
      <c r="AV88" s="26"/>
      <c r="AW88" s="26"/>
      <c r="AX88" s="110"/>
      <c r="AY88" s="110" t="s">
        <v>479</v>
      </c>
      <c r="AZ88" s="109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>
        <f t="shared" si="119"/>
        <v>0.172000000000025</v>
      </c>
      <c r="BU88" s="26"/>
      <c r="BV88" s="26"/>
      <c r="BW88" s="26">
        <v>0.172000000000025</v>
      </c>
      <c r="BX88" s="26"/>
      <c r="BY88" s="26"/>
      <c r="BZ88" s="26"/>
      <c r="CA88" s="119"/>
      <c r="CB88" s="120"/>
      <c r="CC88" s="120"/>
      <c r="CD88" s="120"/>
      <c r="CE88" s="120"/>
      <c r="CF88" s="92"/>
      <c r="CG88" s="84">
        <f t="shared" si="120"/>
        <v>4.71844785465692e-16</v>
      </c>
      <c r="CH88" s="124">
        <v>3</v>
      </c>
      <c r="CI88" s="84">
        <v>2</v>
      </c>
      <c r="CJ88" s="84"/>
      <c r="CK88" s="84"/>
      <c r="CL88" s="84"/>
      <c r="CM88" s="84"/>
      <c r="CN88" s="84"/>
      <c r="CO88" s="84"/>
      <c r="CP88" s="84"/>
      <c r="CQ88" s="84"/>
      <c r="CR88" s="84"/>
      <c r="CS88" s="84"/>
      <c r="CT88" s="84"/>
      <c r="CU88" s="84"/>
      <c r="CV88" s="84"/>
      <c r="CW88" s="84"/>
      <c r="CX88" s="84"/>
      <c r="CY88" s="84"/>
      <c r="CZ88" s="26" t="s">
        <v>375</v>
      </c>
      <c r="DA88" s="92">
        <v>0</v>
      </c>
      <c r="DB88" s="92"/>
      <c r="DC88" s="92" t="s">
        <v>375</v>
      </c>
      <c r="DD88" s="92"/>
      <c r="DE88" s="26"/>
      <c r="DF88" s="26"/>
      <c r="DG88" s="26"/>
      <c r="DH88" s="26"/>
      <c r="DI88" s="26"/>
      <c r="DJ88" s="26">
        <v>1965</v>
      </c>
      <c r="DK88" s="26">
        <v>2008</v>
      </c>
      <c r="DL88" s="26" t="s">
        <v>139</v>
      </c>
      <c r="DM88" s="26">
        <v>12</v>
      </c>
      <c r="DN88" s="26">
        <v>12</v>
      </c>
      <c r="DO88" s="26">
        <v>15</v>
      </c>
      <c r="DP88" s="26" t="e">
        <v>#N/A</v>
      </c>
      <c r="DQ88" s="26" t="e">
        <v>#N/A</v>
      </c>
      <c r="DR88" s="26" t="s">
        <v>149</v>
      </c>
      <c r="DS88" s="26" t="s">
        <v>167</v>
      </c>
      <c r="DT88" s="26" t="s">
        <v>150</v>
      </c>
      <c r="DU88" s="26" t="s">
        <v>150</v>
      </c>
      <c r="DV88" s="26" t="s">
        <v>150</v>
      </c>
      <c r="DW88" s="26"/>
      <c r="DX88" s="26"/>
      <c r="DY88" s="26"/>
      <c r="DZ88" s="26">
        <f t="shared" si="111"/>
        <v>0.172000000000025</v>
      </c>
      <c r="EA88" s="26"/>
      <c r="EB88" s="26"/>
      <c r="EC88" s="26"/>
      <c r="ED88" s="26"/>
      <c r="EE88" s="26">
        <v>0.172000000000025</v>
      </c>
      <c r="EF88" s="26"/>
      <c r="EG88" s="26"/>
      <c r="EH88" s="26"/>
      <c r="EI88" s="146">
        <f t="shared" si="121"/>
        <v>4.71844785465692e-16</v>
      </c>
      <c r="EJ88" s="84">
        <f t="shared" si="122"/>
        <v>0.172000000000025</v>
      </c>
      <c r="EK88" s="84">
        <f t="shared" si="123"/>
        <v>4.71844785465692e-16</v>
      </c>
      <c r="EL88" s="84">
        <f t="shared" si="62"/>
        <v>0</v>
      </c>
      <c r="EN88" s="84">
        <f t="shared" si="124"/>
        <v>0</v>
      </c>
    </row>
    <row r="89" s="85" customFormat="1" ht="30" customHeight="1" spans="1:144">
      <c r="A89" s="87" t="str">
        <f t="shared" si="59"/>
        <v>G1071811.8381815.215</v>
      </c>
      <c r="B89" s="87" t="e">
        <f>VLOOKUP(A89,[1]大中修明细表!$A$10:$N$544,14,0)</f>
        <v>#N/A</v>
      </c>
      <c r="C89" s="87" t="str">
        <f t="shared" si="60"/>
        <v>G1071718.511721.887</v>
      </c>
      <c r="D89" s="87" t="e">
        <f>VLOOKUP(C89,[1]大中修明细表!$B$10:$N$544,13,0)</f>
        <v>#N/A</v>
      </c>
      <c r="E89" s="87" t="s">
        <v>371</v>
      </c>
      <c r="F89" s="96">
        <v>74</v>
      </c>
      <c r="G89" s="26" t="s">
        <v>14</v>
      </c>
      <c r="H89" s="26" t="s">
        <v>422</v>
      </c>
      <c r="I89" s="26">
        <v>430321</v>
      </c>
      <c r="J89" s="26" t="s">
        <v>473</v>
      </c>
      <c r="K89" s="26">
        <v>1811.838</v>
      </c>
      <c r="L89" s="26">
        <v>1815.215</v>
      </c>
      <c r="M89" s="26" t="s">
        <v>473</v>
      </c>
      <c r="N89" s="26">
        <v>1718.51</v>
      </c>
      <c r="O89" s="26">
        <v>1721.887</v>
      </c>
      <c r="P89" s="26">
        <f t="shared" si="113"/>
        <v>3.37699999999995</v>
      </c>
      <c r="Q89" s="26">
        <f t="shared" si="114"/>
        <v>3.37699999999995</v>
      </c>
      <c r="R89" s="26" t="s">
        <v>139</v>
      </c>
      <c r="S89" s="26">
        <v>13</v>
      </c>
      <c r="T89" s="26">
        <v>13</v>
      </c>
      <c r="U89" s="26">
        <v>16</v>
      </c>
      <c r="V89" s="26" t="s">
        <v>182</v>
      </c>
      <c r="W89" s="96" t="s">
        <v>160</v>
      </c>
      <c r="X89" s="26" t="s">
        <v>183</v>
      </c>
      <c r="Y89" s="26">
        <f t="shared" si="115"/>
        <v>13</v>
      </c>
      <c r="Z89" s="26"/>
      <c r="AA89" s="26" t="s">
        <v>184</v>
      </c>
      <c r="AB89" s="26"/>
      <c r="AC89" s="26"/>
      <c r="AD89" s="26" t="s">
        <v>145</v>
      </c>
      <c r="AE89" s="26">
        <v>4</v>
      </c>
      <c r="AF89" s="99"/>
      <c r="AG89" s="92">
        <v>70</v>
      </c>
      <c r="AH89" s="92">
        <f t="shared" si="116"/>
        <v>307</v>
      </c>
      <c r="AI89" s="92">
        <f t="shared" si="117"/>
        <v>307</v>
      </c>
      <c r="AJ89" s="26">
        <f t="shared" si="118"/>
        <v>307</v>
      </c>
      <c r="AK89" s="92">
        <v>2017</v>
      </c>
      <c r="AL89" s="26" t="str">
        <f>IF(AND(AK89&lt;&gt;"",AM89&lt;&gt;""),"确认折扣年度",IF($V89="大修",IF(AND($V89="大修",AK89="",AM89=""),1,IF(AK89&lt;&gt;"",LOOKUP(AK89,{1900,2016,2017,2018,2019,2020,2021,2022,2023,2024,2025},{1,0.9,0.8,0.7,0.6,0.5,0.4,0.3,0.2,0.1,0}),IF(AM89&lt;&gt;"",LOOKUP(AM89,{1900,2021,2022,2023,2024,2025},{1,0.8,0.6,0.4,0.2,0})))),""))</f>
        <v/>
      </c>
      <c r="AM89" s="92"/>
      <c r="AN89" s="26">
        <f>IF(AND(AK89&lt;&gt;"",AM89&lt;&gt;""),"确认折扣年度",IF($V89="中修",IF(AND($V89="中修",AK89="",AM89=""),1,IF(AK89&lt;&gt;"",LOOKUP(AK89,{1900,2021,2022,2023,2024,2025},{1,0.8,0.6,0.4,0.2,0}),IF(AM89&lt;&gt;"",LOOKUP(AM89,{1900,2021,2022,2023,2024,2025},{1,0.8,0.6,0.4,0.2,0})))),""))</f>
        <v>1</v>
      </c>
      <c r="AO89" s="26" t="s">
        <v>146</v>
      </c>
      <c r="AP89" s="26" t="s">
        <v>146</v>
      </c>
      <c r="AQ89" s="26" t="s">
        <v>474</v>
      </c>
      <c r="AR89" s="26" t="s">
        <v>475</v>
      </c>
      <c r="AS89" s="26"/>
      <c r="AT89" s="26"/>
      <c r="AU89" s="26"/>
      <c r="AV89" s="26"/>
      <c r="AW89" s="26"/>
      <c r="AX89" s="110"/>
      <c r="AY89" s="110" t="s">
        <v>480</v>
      </c>
      <c r="AZ89" s="109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>
        <f t="shared" si="119"/>
        <v>3.37699999999995</v>
      </c>
      <c r="BU89" s="26"/>
      <c r="BV89" s="26"/>
      <c r="BW89" s="26">
        <v>3.37699999999995</v>
      </c>
      <c r="BX89" s="26"/>
      <c r="BY89" s="26"/>
      <c r="BZ89" s="26"/>
      <c r="CA89" s="119"/>
      <c r="CB89" s="120"/>
      <c r="CC89" s="120"/>
      <c r="CD89" s="120"/>
      <c r="CE89" s="120"/>
      <c r="CF89" s="92"/>
      <c r="CG89" s="84">
        <f t="shared" si="120"/>
        <v>2.66453525910038e-15</v>
      </c>
      <c r="CH89" s="124">
        <v>3</v>
      </c>
      <c r="CI89" s="84">
        <v>2</v>
      </c>
      <c r="CJ89" s="84"/>
      <c r="CK89" s="84"/>
      <c r="CL89" s="84"/>
      <c r="CM89" s="84"/>
      <c r="CN89" s="84"/>
      <c r="CO89" s="84"/>
      <c r="CP89" s="84"/>
      <c r="CQ89" s="84"/>
      <c r="CR89" s="84"/>
      <c r="CS89" s="84"/>
      <c r="CT89" s="84"/>
      <c r="CU89" s="84"/>
      <c r="CV89" s="84"/>
      <c r="CW89" s="84"/>
      <c r="CX89" s="84"/>
      <c r="CY89" s="84"/>
      <c r="CZ89" s="26" t="s">
        <v>375</v>
      </c>
      <c r="DA89" s="92">
        <v>0</v>
      </c>
      <c r="DB89" s="92"/>
      <c r="DC89" s="92" t="s">
        <v>375</v>
      </c>
      <c r="DD89" s="92"/>
      <c r="DE89" s="26"/>
      <c r="DF89" s="26"/>
      <c r="DG89" s="26"/>
      <c r="DH89" s="26"/>
      <c r="DI89" s="26" t="s">
        <v>481</v>
      </c>
      <c r="DJ89" s="26">
        <v>1965</v>
      </c>
      <c r="DK89" s="26" t="s">
        <v>482</v>
      </c>
      <c r="DL89" s="26" t="s">
        <v>139</v>
      </c>
      <c r="DM89" s="26">
        <v>12</v>
      </c>
      <c r="DN89" s="26">
        <v>13</v>
      </c>
      <c r="DO89" s="26">
        <v>15</v>
      </c>
      <c r="DP89" s="26" t="e">
        <v>#N/A</v>
      </c>
      <c r="DQ89" s="26" t="e">
        <v>#N/A</v>
      </c>
      <c r="DR89" s="26" t="s">
        <v>149</v>
      </c>
      <c r="DS89" s="26" t="s">
        <v>167</v>
      </c>
      <c r="DT89" s="26" t="s">
        <v>150</v>
      </c>
      <c r="DU89" s="26" t="s">
        <v>150</v>
      </c>
      <c r="DV89" s="26" t="s">
        <v>150</v>
      </c>
      <c r="DW89" s="26"/>
      <c r="DX89" s="26"/>
      <c r="DY89" s="26"/>
      <c r="DZ89" s="26">
        <f t="shared" si="111"/>
        <v>3.37699999999995</v>
      </c>
      <c r="EA89" s="26"/>
      <c r="EB89" s="26"/>
      <c r="EC89" s="26"/>
      <c r="ED89" s="26"/>
      <c r="EE89" s="26">
        <v>3.37699999999995</v>
      </c>
      <c r="EF89" s="26"/>
      <c r="EG89" s="26"/>
      <c r="EH89" s="26"/>
      <c r="EI89" s="146">
        <f t="shared" si="121"/>
        <v>0</v>
      </c>
      <c r="EJ89" s="84">
        <f t="shared" si="122"/>
        <v>3.37699999999995</v>
      </c>
      <c r="EK89" s="84">
        <f t="shared" si="123"/>
        <v>0</v>
      </c>
      <c r="EL89" s="84">
        <f t="shared" si="62"/>
        <v>0</v>
      </c>
      <c r="EN89" s="84">
        <f t="shared" si="124"/>
        <v>0</v>
      </c>
    </row>
    <row r="90" s="85" customFormat="1" ht="30" customHeight="1" spans="1:144">
      <c r="A90" s="87" t="str">
        <f t="shared" si="59"/>
        <v>S2223535.735</v>
      </c>
      <c r="B90" s="87" t="e">
        <f>VLOOKUP(A90,[1]大中修明细表!$A$10:$N$544,14,0)</f>
        <v>#N/A</v>
      </c>
      <c r="C90" s="87" t="str">
        <f t="shared" si="60"/>
        <v>X05043.265</v>
      </c>
      <c r="D90" s="87" t="e">
        <f>VLOOKUP(C90,[1]大中修明细表!$B$10:$N$544,13,0)</f>
        <v>#N/A</v>
      </c>
      <c r="E90" s="87" t="s">
        <v>371</v>
      </c>
      <c r="F90" s="96">
        <v>75</v>
      </c>
      <c r="G90" s="26" t="s">
        <v>14</v>
      </c>
      <c r="H90" s="26" t="s">
        <v>435</v>
      </c>
      <c r="I90" s="26">
        <v>430381</v>
      </c>
      <c r="J90" s="26" t="s">
        <v>436</v>
      </c>
      <c r="K90" s="26">
        <v>35</v>
      </c>
      <c r="L90" s="26">
        <v>35.735</v>
      </c>
      <c r="M90" s="26" t="s">
        <v>483</v>
      </c>
      <c r="N90" s="26">
        <v>4</v>
      </c>
      <c r="O90" s="26">
        <v>3.265</v>
      </c>
      <c r="P90" s="26">
        <f t="shared" si="113"/>
        <v>0.734999999999999</v>
      </c>
      <c r="Q90" s="26">
        <f t="shared" si="114"/>
        <v>0.734999999999999</v>
      </c>
      <c r="R90" s="26" t="s">
        <v>139</v>
      </c>
      <c r="S90" s="26">
        <v>10.5</v>
      </c>
      <c r="T90" s="26">
        <v>10.5</v>
      </c>
      <c r="U90" s="26">
        <v>12</v>
      </c>
      <c r="V90" s="26" t="s">
        <v>182</v>
      </c>
      <c r="W90" s="26" t="s">
        <v>160</v>
      </c>
      <c r="X90" s="26" t="s">
        <v>183</v>
      </c>
      <c r="Y90" s="26">
        <f t="shared" si="115"/>
        <v>10.5</v>
      </c>
      <c r="Z90" s="26"/>
      <c r="AA90" s="26" t="s">
        <v>184</v>
      </c>
      <c r="AB90" s="26"/>
      <c r="AC90" s="26"/>
      <c r="AD90" s="26" t="s">
        <v>145</v>
      </c>
      <c r="AE90" s="26">
        <v>4</v>
      </c>
      <c r="AF90" s="99"/>
      <c r="AG90" s="92">
        <v>70</v>
      </c>
      <c r="AH90" s="92">
        <f t="shared" si="116"/>
        <v>54</v>
      </c>
      <c r="AI90" s="92">
        <f t="shared" si="117"/>
        <v>54</v>
      </c>
      <c r="AJ90" s="26">
        <f t="shared" si="118"/>
        <v>32</v>
      </c>
      <c r="AK90" s="92">
        <v>2022</v>
      </c>
      <c r="AL90" s="26" t="str">
        <f>IF(AND(AK90&lt;&gt;"",AM90&lt;&gt;""),"确认折扣年度",IF($V90="大修",IF(AND($V90="大修",AK90="",AM90=""),1,IF(AK90&lt;&gt;"",LOOKUP(AK90,{1900,2016,2017,2018,2019,2020,2021,2022,2023,2024,2025},{1,0.9,0.8,0.7,0.6,0.5,0.4,0.3,0.2,0.1,0}),IF(AM90&lt;&gt;"",LOOKUP(AM90,{1900,2021,2022,2023,2024,2025},{1,0.8,0.6,0.4,0.2,0})))),""))</f>
        <v/>
      </c>
      <c r="AM90" s="92"/>
      <c r="AN90" s="26">
        <f>IF(AND(AK90&lt;&gt;"",AM90&lt;&gt;""),"确认折扣年度",IF($V90="中修",IF(AND($V90="中修",AK90="",AM90=""),1,IF(AK90&lt;&gt;"",LOOKUP(AK90,{1900,2021,2022,2023,2024,2025},{1,0.8,0.6,0.4,0.2,0}),IF(AM90&lt;&gt;"",LOOKUP(AM90,{1900,2021,2022,2023,2024,2025},{1,0.8,0.6,0.4,0.2,0})))),""))</f>
        <v>0.6</v>
      </c>
      <c r="AO90" s="26" t="s">
        <v>146</v>
      </c>
      <c r="AP90" s="26" t="s">
        <v>146</v>
      </c>
      <c r="AQ90" s="26" t="s">
        <v>197</v>
      </c>
      <c r="AR90" s="26" t="s">
        <v>484</v>
      </c>
      <c r="AS90" s="26"/>
      <c r="AT90" s="26"/>
      <c r="AU90" s="26"/>
      <c r="AV90" s="26"/>
      <c r="AW90" s="26"/>
      <c r="AX90" s="110"/>
      <c r="AY90" s="110" t="s">
        <v>485</v>
      </c>
      <c r="AZ90" s="109"/>
      <c r="BA90" s="26">
        <v>85</v>
      </c>
      <c r="BB90" s="26">
        <v>56.58</v>
      </c>
      <c r="BC90" s="26">
        <v>56.58</v>
      </c>
      <c r="BD90" s="26">
        <v>0</v>
      </c>
      <c r="BE90" s="26" t="s">
        <v>149</v>
      </c>
      <c r="BF90" s="26" t="s">
        <v>150</v>
      </c>
      <c r="BG90" s="26" t="s">
        <v>486</v>
      </c>
      <c r="BH90" s="26">
        <v>1970</v>
      </c>
      <c r="BI90" s="26" t="s">
        <v>150</v>
      </c>
      <c r="BJ90" s="26" t="s">
        <v>487</v>
      </c>
      <c r="BK90" s="26" t="s">
        <v>149</v>
      </c>
      <c r="BL90" s="26" t="s">
        <v>150</v>
      </c>
      <c r="BM90" s="26"/>
      <c r="BN90" s="26"/>
      <c r="BO90" s="26"/>
      <c r="BP90" s="26"/>
      <c r="BQ90" s="26" t="s">
        <v>483</v>
      </c>
      <c r="BR90" s="26">
        <v>5.36</v>
      </c>
      <c r="BS90" s="26">
        <v>4.634</v>
      </c>
      <c r="BT90" s="26">
        <f t="shared" si="119"/>
        <v>0.734999999999999</v>
      </c>
      <c r="BU90" s="26"/>
      <c r="BV90" s="26"/>
      <c r="BW90" s="26">
        <f>CE90+CF90</f>
        <v>0.734999999999999</v>
      </c>
      <c r="BX90" s="26">
        <v>0</v>
      </c>
      <c r="BY90" s="26">
        <v>0</v>
      </c>
      <c r="BZ90" s="26"/>
      <c r="CA90" s="119"/>
      <c r="CB90" s="120" t="s">
        <v>166</v>
      </c>
      <c r="CC90" s="120">
        <v>0</v>
      </c>
      <c r="CD90" s="120">
        <v>0.734999999999999</v>
      </c>
      <c r="CE90" s="120">
        <v>0</v>
      </c>
      <c r="CF90" s="92">
        <f t="shared" ref="CF90:CF94" si="125">CC90+CD90</f>
        <v>0.734999999999999</v>
      </c>
      <c r="CG90" s="84">
        <f t="shared" si="120"/>
        <v>0</v>
      </c>
      <c r="CH90" s="124">
        <v>3</v>
      </c>
      <c r="CI90" s="84">
        <v>2</v>
      </c>
      <c r="CJ90" s="84"/>
      <c r="CK90" s="84"/>
      <c r="CL90" s="84"/>
      <c r="CM90" s="84"/>
      <c r="CN90" s="84"/>
      <c r="CO90" s="84"/>
      <c r="CP90" s="84"/>
      <c r="CQ90" s="84"/>
      <c r="CR90" s="84"/>
      <c r="CS90" s="84"/>
      <c r="CT90" s="84"/>
      <c r="CU90" s="84"/>
      <c r="CV90" s="84"/>
      <c r="CW90" s="84" t="str">
        <f t="shared" ref="CW90:CW94" si="126">J90&amp;K90&amp;L90</f>
        <v>S2223535.735</v>
      </c>
      <c r="CX90" s="84" t="s">
        <v>182</v>
      </c>
      <c r="CY90" s="84"/>
      <c r="CZ90" s="26" t="s">
        <v>488</v>
      </c>
      <c r="DA90" s="92">
        <v>0.734999999999999</v>
      </c>
      <c r="DB90" s="92"/>
      <c r="DC90" s="92" t="s">
        <v>375</v>
      </c>
      <c r="DD90" s="92"/>
      <c r="DE90" s="26"/>
      <c r="DF90" s="26"/>
      <c r="DG90" s="26"/>
      <c r="DH90" s="26"/>
      <c r="DI90" s="26" t="s">
        <v>489</v>
      </c>
      <c r="DJ90" s="26">
        <v>1970</v>
      </c>
      <c r="DK90" s="26"/>
      <c r="DL90" s="26" t="s">
        <v>139</v>
      </c>
      <c r="DM90" s="26">
        <v>10.5</v>
      </c>
      <c r="DN90" s="26">
        <v>10.5</v>
      </c>
      <c r="DO90" s="26">
        <v>12</v>
      </c>
      <c r="DP90" s="26" t="e">
        <v>#N/A</v>
      </c>
      <c r="DQ90" s="26" t="e">
        <v>#N/A</v>
      </c>
      <c r="DR90" s="26" t="s">
        <v>149</v>
      </c>
      <c r="DS90" s="26" t="s">
        <v>167</v>
      </c>
      <c r="DT90" s="26" t="s">
        <v>150</v>
      </c>
      <c r="DU90" s="26" t="s">
        <v>150</v>
      </c>
      <c r="DV90" s="26" t="s">
        <v>150</v>
      </c>
      <c r="DW90" s="26"/>
      <c r="DX90" s="26"/>
      <c r="DY90" s="26"/>
      <c r="DZ90" s="26">
        <f t="shared" si="111"/>
        <v>0.735</v>
      </c>
      <c r="EA90" s="26"/>
      <c r="EB90" s="26"/>
      <c r="EC90" s="26">
        <v>0</v>
      </c>
      <c r="ED90" s="26">
        <v>0</v>
      </c>
      <c r="EE90" s="26">
        <v>0.735</v>
      </c>
      <c r="EF90" s="26">
        <v>0</v>
      </c>
      <c r="EG90" s="26">
        <v>0</v>
      </c>
      <c r="EH90" s="26">
        <v>0</v>
      </c>
      <c r="EI90" s="146">
        <f t="shared" si="121"/>
        <v>0</v>
      </c>
      <c r="EJ90" s="84">
        <f t="shared" si="122"/>
        <v>0.734999999999999</v>
      </c>
      <c r="EK90" s="84">
        <f t="shared" si="123"/>
        <v>0</v>
      </c>
      <c r="EL90" s="84">
        <f t="shared" si="62"/>
        <v>9.99200722162641e-16</v>
      </c>
      <c r="EN90" s="84">
        <f t="shared" si="124"/>
        <v>0</v>
      </c>
    </row>
    <row r="91" s="84" customFormat="1" ht="30" customHeight="1" spans="1:144">
      <c r="A91" s="87" t="str">
        <f t="shared" si="59"/>
        <v>S22235.73538.059</v>
      </c>
      <c r="B91" s="87" t="e">
        <f>VLOOKUP(A91,[1]大中修明细表!$A$10:$N$544,14,0)</f>
        <v>#N/A</v>
      </c>
      <c r="C91" s="87" t="str">
        <f t="shared" si="60"/>
        <v>X0503.2650.941000000000003</v>
      </c>
      <c r="D91" s="87" t="e">
        <f>VLOOKUP(C91,[1]大中修明细表!$B$10:$N$544,13,0)</f>
        <v>#N/A</v>
      </c>
      <c r="E91" s="87" t="s">
        <v>371</v>
      </c>
      <c r="F91" s="96">
        <v>76</v>
      </c>
      <c r="G91" s="26" t="s">
        <v>14</v>
      </c>
      <c r="H91" s="26" t="s">
        <v>435</v>
      </c>
      <c r="I91" s="26">
        <v>430381</v>
      </c>
      <c r="J91" s="26" t="s">
        <v>436</v>
      </c>
      <c r="K91" s="26">
        <v>35.735</v>
      </c>
      <c r="L91" s="26">
        <v>38.059</v>
      </c>
      <c r="M91" s="26" t="s">
        <v>483</v>
      </c>
      <c r="N91" s="26">
        <v>3.265</v>
      </c>
      <c r="O91" s="26">
        <v>0.941000000000003</v>
      </c>
      <c r="P91" s="26">
        <f t="shared" si="113"/>
        <v>2.324</v>
      </c>
      <c r="Q91" s="26">
        <f t="shared" si="114"/>
        <v>2.324</v>
      </c>
      <c r="R91" s="26" t="s">
        <v>139</v>
      </c>
      <c r="S91" s="26">
        <v>10.5</v>
      </c>
      <c r="T91" s="26">
        <v>10.5</v>
      </c>
      <c r="U91" s="26">
        <v>12</v>
      </c>
      <c r="V91" s="26" t="s">
        <v>182</v>
      </c>
      <c r="W91" s="26" t="s">
        <v>160</v>
      </c>
      <c r="X91" s="26" t="s">
        <v>183</v>
      </c>
      <c r="Y91" s="26">
        <f t="shared" si="115"/>
        <v>10.5</v>
      </c>
      <c r="Z91" s="26"/>
      <c r="AA91" s="26" t="s">
        <v>184</v>
      </c>
      <c r="AB91" s="26"/>
      <c r="AC91" s="26"/>
      <c r="AD91" s="26" t="s">
        <v>145</v>
      </c>
      <c r="AE91" s="26">
        <v>4</v>
      </c>
      <c r="AF91" s="99"/>
      <c r="AG91" s="92">
        <v>70</v>
      </c>
      <c r="AH91" s="92">
        <f t="shared" si="116"/>
        <v>171</v>
      </c>
      <c r="AI91" s="92">
        <f t="shared" si="117"/>
        <v>171</v>
      </c>
      <c r="AJ91" s="26">
        <f t="shared" si="118"/>
        <v>171</v>
      </c>
      <c r="AK91" s="26">
        <v>1970</v>
      </c>
      <c r="AL91" s="26" t="str">
        <f>IF(AND(AK91&lt;&gt;"",AM91&lt;&gt;""),"确认折扣年度",IF($V91="大修",IF(AND($V91="大修",AK91="",AM91=""),1,IF(AK91&lt;&gt;"",LOOKUP(AK91,{1900,2016,2017,2018,2019,2020,2021,2022,2023,2024,2025},{1,0.9,0.8,0.7,0.6,0.5,0.4,0.3,0.2,0.1,0}),IF(AM91&lt;&gt;"",LOOKUP(AM91,{1900,2021,2022,2023,2024,2025},{1,0.8,0.6,0.4,0.2,0})))),""))</f>
        <v/>
      </c>
      <c r="AM91" s="92"/>
      <c r="AN91" s="26">
        <f>IF(AND(AK91&lt;&gt;"",AM91&lt;&gt;""),"确认折扣年度",IF($V91="中修",IF(AND($V91="中修",AK91="",AM91=""),1,IF(AK91&lt;&gt;"",LOOKUP(AK91,{1900,2021,2022,2023,2024,2025},{1,0.8,0.6,0.4,0.2,0}),IF(AM91&lt;&gt;"",LOOKUP(AM91,{1900,2021,2022,2023,2024,2025},{1,0.8,0.6,0.4,0.2,0})))),""))</f>
        <v>1</v>
      </c>
      <c r="AO91" s="26" t="s">
        <v>146</v>
      </c>
      <c r="AP91" s="26" t="s">
        <v>146</v>
      </c>
      <c r="AQ91" s="26" t="s">
        <v>197</v>
      </c>
      <c r="AR91" s="26"/>
      <c r="AS91" s="26"/>
      <c r="AT91" s="26"/>
      <c r="AU91" s="26"/>
      <c r="AV91" s="26"/>
      <c r="AW91" s="26"/>
      <c r="AX91" s="110"/>
      <c r="AY91" s="110" t="s">
        <v>485</v>
      </c>
      <c r="AZ91" s="109"/>
      <c r="BA91" s="26">
        <v>85</v>
      </c>
      <c r="BB91" s="26">
        <v>216.43</v>
      </c>
      <c r="BC91" s="26">
        <v>216.43</v>
      </c>
      <c r="BD91" s="26">
        <v>0</v>
      </c>
      <c r="BE91" s="26" t="s">
        <v>149</v>
      </c>
      <c r="BF91" s="26" t="s">
        <v>150</v>
      </c>
      <c r="BG91" s="26" t="s">
        <v>486</v>
      </c>
      <c r="BH91" s="26">
        <v>1970</v>
      </c>
      <c r="BI91" s="26" t="s">
        <v>150</v>
      </c>
      <c r="BJ91" s="26" t="s">
        <v>490</v>
      </c>
      <c r="BK91" s="26" t="s">
        <v>149</v>
      </c>
      <c r="BL91" s="26" t="s">
        <v>150</v>
      </c>
      <c r="BM91" s="26"/>
      <c r="BN91" s="26"/>
      <c r="BO91" s="26"/>
      <c r="BP91" s="26"/>
      <c r="BQ91" s="26" t="s">
        <v>483</v>
      </c>
      <c r="BR91" s="26">
        <v>3.366</v>
      </c>
      <c r="BS91" s="26">
        <v>5.059</v>
      </c>
      <c r="BT91" s="26">
        <f t="shared" si="119"/>
        <v>2.324</v>
      </c>
      <c r="BU91" s="26"/>
      <c r="BV91" s="26"/>
      <c r="BW91" s="26">
        <f>CE91+CF91</f>
        <v>2.324</v>
      </c>
      <c r="BX91" s="26">
        <v>0</v>
      </c>
      <c r="BY91" s="26">
        <v>0</v>
      </c>
      <c r="BZ91" s="26"/>
      <c r="CA91" s="119"/>
      <c r="CB91" s="120" t="s">
        <v>166</v>
      </c>
      <c r="CC91" s="120">
        <v>0</v>
      </c>
      <c r="CD91" s="120">
        <v>2.324</v>
      </c>
      <c r="CE91" s="120">
        <v>0</v>
      </c>
      <c r="CF91" s="92">
        <f t="shared" si="125"/>
        <v>2.324</v>
      </c>
      <c r="CG91" s="84">
        <f t="shared" si="120"/>
        <v>0</v>
      </c>
      <c r="CH91" s="124">
        <v>3</v>
      </c>
      <c r="CI91" s="84">
        <v>2</v>
      </c>
      <c r="CW91" s="84" t="str">
        <f t="shared" si="126"/>
        <v>S22235.73538.059</v>
      </c>
      <c r="CX91" s="84" t="s">
        <v>182</v>
      </c>
      <c r="CZ91" s="26" t="s">
        <v>488</v>
      </c>
      <c r="DA91" s="92">
        <v>2.324</v>
      </c>
      <c r="DB91" s="92"/>
      <c r="DC91" s="92" t="s">
        <v>375</v>
      </c>
      <c r="DD91" s="92"/>
      <c r="DE91" s="26"/>
      <c r="DF91" s="26"/>
      <c r="DG91" s="26"/>
      <c r="DH91" s="26"/>
      <c r="DI91" s="26" t="s">
        <v>489</v>
      </c>
      <c r="DJ91" s="26">
        <v>1970</v>
      </c>
      <c r="DK91" s="26"/>
      <c r="DL91" s="26" t="s">
        <v>139</v>
      </c>
      <c r="DM91" s="26">
        <v>10.5</v>
      </c>
      <c r="DN91" s="26">
        <v>10.5</v>
      </c>
      <c r="DO91" s="26">
        <v>12</v>
      </c>
      <c r="DP91" s="26" t="e">
        <v>#N/A</v>
      </c>
      <c r="DQ91" s="26" t="e">
        <v>#N/A</v>
      </c>
      <c r="DR91" s="26" t="s">
        <v>149</v>
      </c>
      <c r="DS91" s="26" t="s">
        <v>167</v>
      </c>
      <c r="DT91" s="26" t="s">
        <v>150</v>
      </c>
      <c r="DU91" s="26" t="s">
        <v>150</v>
      </c>
      <c r="DV91" s="26" t="s">
        <v>150</v>
      </c>
      <c r="DW91" s="26"/>
      <c r="DX91" s="26"/>
      <c r="DY91" s="26"/>
      <c r="DZ91" s="26">
        <f t="shared" si="111"/>
        <v>2.324</v>
      </c>
      <c r="EA91" s="26"/>
      <c r="EB91" s="26"/>
      <c r="EC91" s="26">
        <v>0</v>
      </c>
      <c r="ED91" s="26">
        <v>0</v>
      </c>
      <c r="EE91" s="26">
        <v>2.324</v>
      </c>
      <c r="EF91" s="26">
        <v>0</v>
      </c>
      <c r="EG91" s="26">
        <v>0</v>
      </c>
      <c r="EH91" s="26">
        <v>0</v>
      </c>
      <c r="EI91" s="146">
        <f t="shared" si="121"/>
        <v>0</v>
      </c>
      <c r="EJ91" s="84">
        <f t="shared" si="122"/>
        <v>2.324</v>
      </c>
      <c r="EK91" s="84">
        <f t="shared" si="123"/>
        <v>0</v>
      </c>
      <c r="EL91" s="84">
        <f t="shared" si="62"/>
        <v>0</v>
      </c>
      <c r="EN91" s="84">
        <f t="shared" si="124"/>
        <v>0</v>
      </c>
    </row>
    <row r="92" ht="30" customHeight="1" spans="1:144">
      <c r="A92" s="87" t="str">
        <f t="shared" si="59"/>
        <v>S22238.05938.08</v>
      </c>
      <c r="B92" s="87">
        <f>VLOOKUP(A92,[1]大中修明细表!$A$10:$N$544,14,0)</f>
        <v>0.0210000000000008</v>
      </c>
      <c r="C92" s="87" t="str">
        <f t="shared" si="60"/>
        <v>X0500.9410000000000030.920000000000002</v>
      </c>
      <c r="D92" s="87" t="e">
        <f>VLOOKUP(C92,[1]大中修明细表!$B$10:$N$544,13,0)</f>
        <v>#N/A</v>
      </c>
      <c r="E92" s="87"/>
      <c r="F92" s="96">
        <v>77</v>
      </c>
      <c r="G92" s="26" t="s">
        <v>14</v>
      </c>
      <c r="H92" s="26" t="s">
        <v>435</v>
      </c>
      <c r="I92" s="26">
        <v>430381</v>
      </c>
      <c r="J92" s="26" t="s">
        <v>436</v>
      </c>
      <c r="K92" s="26">
        <v>38.059</v>
      </c>
      <c r="L92" s="26">
        <v>38.08</v>
      </c>
      <c r="M92" s="26" t="s">
        <v>483</v>
      </c>
      <c r="N92" s="26">
        <v>0.941000000000003</v>
      </c>
      <c r="O92" s="26">
        <v>0.920000000000002</v>
      </c>
      <c r="P92" s="26">
        <f t="shared" si="113"/>
        <v>0.0210000000000008</v>
      </c>
      <c r="Q92" s="26">
        <f t="shared" si="114"/>
        <v>0.0210000000000008</v>
      </c>
      <c r="R92" s="26" t="s">
        <v>139</v>
      </c>
      <c r="S92" s="26">
        <v>10.5</v>
      </c>
      <c r="T92" s="26">
        <v>10.5</v>
      </c>
      <c r="U92" s="26">
        <v>12</v>
      </c>
      <c r="V92" s="26" t="s">
        <v>182</v>
      </c>
      <c r="W92" s="26" t="s">
        <v>160</v>
      </c>
      <c r="X92" s="26" t="s">
        <v>183</v>
      </c>
      <c r="Y92" s="26">
        <f t="shared" si="115"/>
        <v>10.5</v>
      </c>
      <c r="Z92" s="26"/>
      <c r="AA92" s="26" t="s">
        <v>184</v>
      </c>
      <c r="AB92" s="26"/>
      <c r="AC92" s="26"/>
      <c r="AD92" s="26" t="s">
        <v>145</v>
      </c>
      <c r="AE92" s="26">
        <v>4</v>
      </c>
      <c r="AF92" s="99"/>
      <c r="AG92" s="92">
        <v>70</v>
      </c>
      <c r="AH92" s="92">
        <f t="shared" si="116"/>
        <v>2</v>
      </c>
      <c r="AI92" s="92">
        <f t="shared" si="117"/>
        <v>2</v>
      </c>
      <c r="AJ92" s="26">
        <f t="shared" si="118"/>
        <v>2</v>
      </c>
      <c r="AK92" s="92">
        <v>1970</v>
      </c>
      <c r="AL92" s="26" t="str">
        <f>IF(AND(AK92&lt;&gt;"",AM92&lt;&gt;""),"确认折扣年度",IF($V92="大修",IF(AND($V92="大修",AK92="",AM92=""),1,IF(AK92&lt;&gt;"",LOOKUP(AK92,{1900,2016,2017,2018,2019,2020,2021,2022,2023,2024,2025},{1,0.9,0.8,0.7,0.6,0.5,0.4,0.3,0.2,0.1,0}),IF(AM92&lt;&gt;"",LOOKUP(AM92,{1900,2021,2022,2023,2024,2025},{1,0.8,0.6,0.4,0.2,0})))),""))</f>
        <v/>
      </c>
      <c r="AM92" s="92"/>
      <c r="AN92" s="26">
        <f>IF(AND(AK92&lt;&gt;"",AM92&lt;&gt;""),"确认折扣年度",IF($V92="中修",IF(AND($V92="中修",AK92="",AM92=""),1,IF(AK92&lt;&gt;"",LOOKUP(AK92,{1900,2021,2022,2023,2024,2025},{1,0.8,0.6,0.4,0.2,0}),IF(AM92&lt;&gt;"",LOOKUP(AM92,{1900,2021,2022,2023,2024,2025},{1,0.8,0.6,0.4,0.2,0})))),""))</f>
        <v>1</v>
      </c>
      <c r="AO92" s="26" t="s">
        <v>146</v>
      </c>
      <c r="AP92" s="26" t="s">
        <v>146</v>
      </c>
      <c r="AQ92" s="26" t="s">
        <v>274</v>
      </c>
      <c r="AR92" s="26"/>
      <c r="AS92" s="26" t="s">
        <v>146</v>
      </c>
      <c r="AT92" s="26"/>
      <c r="AU92" s="26" t="s">
        <v>175</v>
      </c>
      <c r="AV92" s="26" t="s">
        <v>176</v>
      </c>
      <c r="AW92" s="26"/>
      <c r="AX92" s="110" t="s">
        <v>491</v>
      </c>
      <c r="AY92" s="110"/>
      <c r="AZ92" s="109"/>
      <c r="BA92" s="26">
        <v>85</v>
      </c>
      <c r="BB92" s="26">
        <v>1.87</v>
      </c>
      <c r="BC92" s="26">
        <v>1.87</v>
      </c>
      <c r="BD92" s="26">
        <v>0</v>
      </c>
      <c r="BE92" s="26" t="s">
        <v>149</v>
      </c>
      <c r="BF92" s="26" t="s">
        <v>150</v>
      </c>
      <c r="BG92" s="26" t="s">
        <v>486</v>
      </c>
      <c r="BH92" s="26">
        <v>1970</v>
      </c>
      <c r="BI92" s="26" t="s">
        <v>150</v>
      </c>
      <c r="BJ92" s="26" t="s">
        <v>492</v>
      </c>
      <c r="BK92" s="26" t="s">
        <v>149</v>
      </c>
      <c r="BL92" s="26" t="s">
        <v>150</v>
      </c>
      <c r="BM92" s="26"/>
      <c r="BN92" s="26"/>
      <c r="BO92" s="26"/>
      <c r="BP92" s="26"/>
      <c r="BQ92" s="26" t="s">
        <v>483</v>
      </c>
      <c r="BR92" s="26">
        <v>1.059</v>
      </c>
      <c r="BS92" s="26"/>
      <c r="BT92" s="26">
        <f t="shared" si="119"/>
        <v>0.0210000000000008</v>
      </c>
      <c r="BU92" s="26">
        <v>0</v>
      </c>
      <c r="BV92" s="26">
        <v>0.0210000000000008</v>
      </c>
      <c r="BW92" s="26">
        <v>0</v>
      </c>
      <c r="BX92" s="26">
        <v>0</v>
      </c>
      <c r="BY92" s="26">
        <v>0</v>
      </c>
      <c r="BZ92" s="26"/>
      <c r="CA92" s="119"/>
      <c r="CB92" s="120" t="s">
        <v>166</v>
      </c>
      <c r="CC92" s="120">
        <v>0</v>
      </c>
      <c r="CD92" s="120">
        <v>0.0210000000000008</v>
      </c>
      <c r="CE92" s="120">
        <v>0</v>
      </c>
      <c r="CF92" s="92">
        <f t="shared" si="125"/>
        <v>0.0210000000000008</v>
      </c>
      <c r="CG92" s="84">
        <f t="shared" si="120"/>
        <v>0</v>
      </c>
      <c r="CH92" s="124">
        <v>3</v>
      </c>
      <c r="CI92" s="84">
        <v>2</v>
      </c>
      <c r="CJ92" s="84"/>
      <c r="CK92" s="84">
        <v>86</v>
      </c>
      <c r="CL92" s="84"/>
      <c r="CM92" s="84"/>
      <c r="CN92" s="84"/>
      <c r="CO92" s="84"/>
      <c r="CP92" s="84"/>
      <c r="CQ92" s="84"/>
      <c r="CR92" s="84"/>
      <c r="CT92" s="84"/>
      <c r="CU92" s="84"/>
      <c r="CV92" s="84"/>
      <c r="CW92" s="84" t="str">
        <f t="shared" si="126"/>
        <v>S22238.05938.08</v>
      </c>
      <c r="CX92" s="84" t="s">
        <v>182</v>
      </c>
      <c r="CZ92" s="26" t="s">
        <v>493</v>
      </c>
      <c r="DA92" s="92">
        <v>0.0210000000000008</v>
      </c>
      <c r="DB92" s="92"/>
      <c r="DC92" s="92"/>
      <c r="DD92" s="92"/>
      <c r="DE92" s="26"/>
      <c r="DF92" s="26"/>
      <c r="DG92" s="26"/>
      <c r="DH92" s="26"/>
      <c r="DI92" s="26" t="s">
        <v>489</v>
      </c>
      <c r="DJ92" s="26">
        <v>1970</v>
      </c>
      <c r="DK92" s="26"/>
      <c r="DL92" s="26" t="s">
        <v>139</v>
      </c>
      <c r="DM92" s="26">
        <v>10.5</v>
      </c>
      <c r="DN92" s="26">
        <v>10.5</v>
      </c>
      <c r="DO92" s="26">
        <v>12</v>
      </c>
      <c r="DP92" s="26" t="b">
        <v>1</v>
      </c>
      <c r="DQ92" s="26">
        <v>1</v>
      </c>
      <c r="DR92" s="26" t="s">
        <v>149</v>
      </c>
      <c r="DS92" s="26" t="s">
        <v>167</v>
      </c>
      <c r="DT92" s="26" t="s">
        <v>150</v>
      </c>
      <c r="DU92" s="26" t="s">
        <v>150</v>
      </c>
      <c r="DV92" s="26" t="s">
        <v>150</v>
      </c>
      <c r="DW92" s="26"/>
      <c r="DX92" s="26"/>
      <c r="DY92" s="26"/>
      <c r="DZ92" s="26">
        <f t="shared" si="111"/>
        <v>0.0210000000000008</v>
      </c>
      <c r="EA92" s="26">
        <v>0.0210000000000008</v>
      </c>
      <c r="EB92" s="26">
        <v>0</v>
      </c>
      <c r="EC92" s="26">
        <v>0.0210000000000008</v>
      </c>
      <c r="ED92" s="26">
        <v>0</v>
      </c>
      <c r="EE92" s="26">
        <v>0</v>
      </c>
      <c r="EF92" s="26">
        <v>0</v>
      </c>
      <c r="EG92" s="26">
        <v>0</v>
      </c>
      <c r="EH92" s="26">
        <v>0</v>
      </c>
      <c r="EI92" s="146">
        <f t="shared" si="121"/>
        <v>0</v>
      </c>
      <c r="EJ92" s="84">
        <f t="shared" si="122"/>
        <v>0.0210000000000008</v>
      </c>
      <c r="EK92" s="84">
        <f t="shared" si="123"/>
        <v>0</v>
      </c>
      <c r="EL92" s="84">
        <f t="shared" si="62"/>
        <v>0</v>
      </c>
      <c r="EN92" s="84">
        <f t="shared" si="124"/>
        <v>0</v>
      </c>
    </row>
    <row r="93" ht="30" customHeight="1" spans="1:144">
      <c r="A93" s="87" t="str">
        <f t="shared" si="59"/>
        <v>S22238.0838.51</v>
      </c>
      <c r="B93" s="87">
        <f>VLOOKUP(A93,[1]大中修明细表!$A$10:$N$544,14,0)</f>
        <v>0.43</v>
      </c>
      <c r="C93" s="87" t="str">
        <f t="shared" si="60"/>
        <v>X0500.9200000000000020.490000000000002</v>
      </c>
      <c r="D93" s="87" t="e">
        <f>VLOOKUP(C93,[1]大中修明细表!$B$10:$N$544,13,0)</f>
        <v>#N/A</v>
      </c>
      <c r="E93" s="87"/>
      <c r="F93" s="96">
        <v>78</v>
      </c>
      <c r="G93" s="26" t="s">
        <v>14</v>
      </c>
      <c r="H93" s="26" t="s">
        <v>435</v>
      </c>
      <c r="I93" s="26">
        <v>430381</v>
      </c>
      <c r="J93" s="26" t="s">
        <v>436</v>
      </c>
      <c r="K93" s="26">
        <v>38.08</v>
      </c>
      <c r="L93" s="26">
        <v>38.51</v>
      </c>
      <c r="M93" s="26" t="s">
        <v>483</v>
      </c>
      <c r="N93" s="26">
        <v>0.920000000000002</v>
      </c>
      <c r="O93" s="26">
        <v>0.490000000000002</v>
      </c>
      <c r="P93" s="26">
        <f t="shared" si="113"/>
        <v>0.43</v>
      </c>
      <c r="Q93" s="26">
        <f t="shared" si="114"/>
        <v>0.43</v>
      </c>
      <c r="R93" s="26" t="s">
        <v>139</v>
      </c>
      <c r="S93" s="26">
        <v>10.5</v>
      </c>
      <c r="T93" s="26">
        <v>10.5</v>
      </c>
      <c r="U93" s="26">
        <v>12</v>
      </c>
      <c r="V93" s="26" t="s">
        <v>182</v>
      </c>
      <c r="W93" s="26" t="s">
        <v>160</v>
      </c>
      <c r="X93" s="26" t="s">
        <v>183</v>
      </c>
      <c r="Y93" s="26">
        <f t="shared" si="115"/>
        <v>10.5</v>
      </c>
      <c r="Z93" s="26"/>
      <c r="AA93" s="26" t="s">
        <v>184</v>
      </c>
      <c r="AB93" s="26"/>
      <c r="AC93" s="26"/>
      <c r="AD93" s="26" t="s">
        <v>145</v>
      </c>
      <c r="AE93" s="26">
        <v>4</v>
      </c>
      <c r="AF93" s="99"/>
      <c r="AG93" s="92">
        <v>70</v>
      </c>
      <c r="AH93" s="92">
        <f t="shared" si="116"/>
        <v>32</v>
      </c>
      <c r="AI93" s="92">
        <f t="shared" si="117"/>
        <v>32</v>
      </c>
      <c r="AJ93" s="26">
        <f t="shared" si="118"/>
        <v>32</v>
      </c>
      <c r="AK93" s="92"/>
      <c r="AL93" s="26" t="str">
        <f>IF(AND(AK93&lt;&gt;"",AM93&lt;&gt;""),"确认折扣年度",IF($V93="大修",IF(AND($V93="大修",AK93="",AM93=""),1,IF(AK93&lt;&gt;"",LOOKUP(AK93,{1900,2016,2017,2018,2019,2020,2021,2022,2023,2024,2025},{1,0.9,0.8,0.7,0.6,0.5,0.4,0.3,0.2,0.1,0}),IF(AM93&lt;&gt;"",LOOKUP(AM93,{1900,2021,2022,2023,2024,2025},{1,0.8,0.6,0.4,0.2,0})))),""))</f>
        <v/>
      </c>
      <c r="AM93" s="92">
        <v>2020</v>
      </c>
      <c r="AN93" s="26">
        <f>IF(AND(AK93&lt;&gt;"",AM93&lt;&gt;""),"确认折扣年度",IF($V93="中修",IF(AND($V93="中修",AK93="",AM93=""),1,IF(AK93&lt;&gt;"",LOOKUP(AK93,{1900,2021,2022,2023,2024,2025},{1,0.8,0.6,0.4,0.2,0}),IF(AM93&lt;&gt;"",LOOKUP(AM93,{1900,2021,2022,2023,2024,2025},{1,0.8,0.6,0.4,0.2,0})))),""))</f>
        <v>1</v>
      </c>
      <c r="AO93" s="26" t="s">
        <v>146</v>
      </c>
      <c r="AP93" s="26" t="s">
        <v>146</v>
      </c>
      <c r="AQ93" s="26" t="s">
        <v>274</v>
      </c>
      <c r="AR93" s="26"/>
      <c r="AS93" s="26" t="s">
        <v>146</v>
      </c>
      <c r="AT93" s="26"/>
      <c r="AU93" s="26" t="s">
        <v>175</v>
      </c>
      <c r="AV93" s="26" t="s">
        <v>176</v>
      </c>
      <c r="AW93" s="26"/>
      <c r="AX93" s="110" t="s">
        <v>494</v>
      </c>
      <c r="AY93" s="110"/>
      <c r="AZ93" s="109"/>
      <c r="BA93" s="26">
        <v>85</v>
      </c>
      <c r="BB93" s="26">
        <v>38.38</v>
      </c>
      <c r="BC93" s="26">
        <v>38.38</v>
      </c>
      <c r="BD93" s="26">
        <v>0</v>
      </c>
      <c r="BE93" s="26" t="s">
        <v>149</v>
      </c>
      <c r="BF93" s="26" t="s">
        <v>150</v>
      </c>
      <c r="BG93" s="26" t="s">
        <v>495</v>
      </c>
      <c r="BH93" s="26">
        <v>1970</v>
      </c>
      <c r="BI93" s="26" t="s">
        <v>150</v>
      </c>
      <c r="BJ93" s="26" t="s">
        <v>492</v>
      </c>
      <c r="BK93" s="26" t="s">
        <v>149</v>
      </c>
      <c r="BL93" s="26" t="s">
        <v>150</v>
      </c>
      <c r="BM93" s="26"/>
      <c r="BN93" s="26"/>
      <c r="BO93" s="26"/>
      <c r="BP93" s="26"/>
      <c r="BQ93" s="26" t="s">
        <v>483</v>
      </c>
      <c r="BR93" s="26">
        <v>1.08</v>
      </c>
      <c r="BS93" s="26"/>
      <c r="BT93" s="26">
        <f t="shared" si="119"/>
        <v>0.43</v>
      </c>
      <c r="BU93" s="26">
        <v>0</v>
      </c>
      <c r="BV93" s="26">
        <v>0.43</v>
      </c>
      <c r="BW93" s="26">
        <v>0</v>
      </c>
      <c r="BX93" s="26">
        <v>0</v>
      </c>
      <c r="BY93" s="26">
        <v>0</v>
      </c>
      <c r="BZ93" s="26"/>
      <c r="CA93" s="119"/>
      <c r="CB93" s="120" t="s">
        <v>166</v>
      </c>
      <c r="CC93" s="120">
        <v>0</v>
      </c>
      <c r="CD93" s="120">
        <v>0.43</v>
      </c>
      <c r="CE93" s="120">
        <v>0</v>
      </c>
      <c r="CF93" s="92">
        <f t="shared" si="125"/>
        <v>0.43</v>
      </c>
      <c r="CG93" s="84">
        <f t="shared" si="120"/>
        <v>-2.77555756156289e-16</v>
      </c>
      <c r="CH93" s="124">
        <v>3</v>
      </c>
      <c r="CI93" s="84">
        <v>2</v>
      </c>
      <c r="CJ93" s="84"/>
      <c r="CK93" s="84">
        <v>87</v>
      </c>
      <c r="CL93" s="84"/>
      <c r="CM93" s="84"/>
      <c r="CN93" s="84"/>
      <c r="CO93" s="84"/>
      <c r="CP93" s="84"/>
      <c r="CQ93" s="84"/>
      <c r="CR93" s="84"/>
      <c r="CT93" s="84"/>
      <c r="CU93" s="84"/>
      <c r="CV93" s="84"/>
      <c r="CW93" s="84" t="str">
        <f t="shared" si="126"/>
        <v>S22238.0838.51</v>
      </c>
      <c r="CX93" s="84" t="s">
        <v>182</v>
      </c>
      <c r="CZ93" s="26" t="s">
        <v>493</v>
      </c>
      <c r="DA93" s="92">
        <v>0.43</v>
      </c>
      <c r="DB93" s="92"/>
      <c r="DC93" s="92"/>
      <c r="DD93" s="92"/>
      <c r="DE93" s="26"/>
      <c r="DF93" s="26" t="s">
        <v>496</v>
      </c>
      <c r="DG93" s="26" t="s">
        <v>496</v>
      </c>
      <c r="DH93" s="26"/>
      <c r="DI93" s="26" t="s">
        <v>497</v>
      </c>
      <c r="DJ93" s="26">
        <v>1970</v>
      </c>
      <c r="DK93" s="26"/>
      <c r="DL93" s="26" t="s">
        <v>139</v>
      </c>
      <c r="DM93" s="26">
        <v>10.5</v>
      </c>
      <c r="DN93" s="26">
        <v>10.5</v>
      </c>
      <c r="DO93" s="26">
        <v>12</v>
      </c>
      <c r="DP93" s="26" t="b">
        <v>1</v>
      </c>
      <c r="DQ93" s="26">
        <v>1</v>
      </c>
      <c r="DR93" s="26" t="s">
        <v>149</v>
      </c>
      <c r="DS93" s="26" t="s">
        <v>167</v>
      </c>
      <c r="DT93" s="26" t="s">
        <v>150</v>
      </c>
      <c r="DU93" s="26" t="s">
        <v>150</v>
      </c>
      <c r="DV93" s="26" t="s">
        <v>150</v>
      </c>
      <c r="DW93" s="26"/>
      <c r="DX93" s="26"/>
      <c r="DY93" s="26"/>
      <c r="DZ93" s="26">
        <f t="shared" si="111"/>
        <v>0.43</v>
      </c>
      <c r="EA93" s="26">
        <v>0.43</v>
      </c>
      <c r="EB93" s="26">
        <v>0</v>
      </c>
      <c r="EC93" s="26">
        <v>0.43</v>
      </c>
      <c r="ED93" s="26">
        <v>0</v>
      </c>
      <c r="EE93" s="26">
        <v>0</v>
      </c>
      <c r="EF93" s="26">
        <v>0</v>
      </c>
      <c r="EG93" s="26">
        <v>0</v>
      </c>
      <c r="EH93" s="26">
        <v>0</v>
      </c>
      <c r="EI93" s="146">
        <f t="shared" si="121"/>
        <v>0</v>
      </c>
      <c r="EJ93" s="84">
        <f t="shared" si="122"/>
        <v>0.43</v>
      </c>
      <c r="EK93" s="84">
        <f t="shared" si="123"/>
        <v>0</v>
      </c>
      <c r="EL93" s="84">
        <f t="shared" si="62"/>
        <v>0</v>
      </c>
      <c r="EN93" s="84">
        <f t="shared" si="124"/>
        <v>0</v>
      </c>
    </row>
    <row r="94" ht="30" customHeight="1" spans="1:144">
      <c r="A94" s="87" t="str">
        <f t="shared" si="59"/>
        <v>S22238.5138.968</v>
      </c>
      <c r="B94" s="87">
        <f>VLOOKUP(A94,[1]大中修明细表!$A$10:$N$544,14,0)</f>
        <v>0.458000000000006</v>
      </c>
      <c r="C94" s="87" t="str">
        <f t="shared" si="60"/>
        <v>X0500.4900000000000020.0319999999999969</v>
      </c>
      <c r="D94" s="87" t="e">
        <f>VLOOKUP(C94,[1]大中修明细表!$B$10:$N$544,13,0)</f>
        <v>#N/A</v>
      </c>
      <c r="E94" s="87"/>
      <c r="F94" s="96">
        <v>79</v>
      </c>
      <c r="G94" s="26" t="s">
        <v>14</v>
      </c>
      <c r="H94" s="26" t="s">
        <v>435</v>
      </c>
      <c r="I94" s="26">
        <v>430381</v>
      </c>
      <c r="J94" s="26" t="s">
        <v>436</v>
      </c>
      <c r="K94" s="26">
        <v>38.51</v>
      </c>
      <c r="L94" s="26">
        <v>38.968</v>
      </c>
      <c r="M94" s="26" t="s">
        <v>483</v>
      </c>
      <c r="N94" s="26">
        <v>0.490000000000002</v>
      </c>
      <c r="O94" s="26">
        <v>0.0319999999999969</v>
      </c>
      <c r="P94" s="26">
        <f t="shared" si="113"/>
        <v>0.458000000000006</v>
      </c>
      <c r="Q94" s="26">
        <f t="shared" si="114"/>
        <v>0.458000000000006</v>
      </c>
      <c r="R94" s="26" t="s">
        <v>139</v>
      </c>
      <c r="S94" s="26">
        <v>10.5</v>
      </c>
      <c r="T94" s="26">
        <v>10.5</v>
      </c>
      <c r="U94" s="26">
        <v>12</v>
      </c>
      <c r="V94" s="26" t="s">
        <v>182</v>
      </c>
      <c r="W94" s="26" t="s">
        <v>160</v>
      </c>
      <c r="X94" s="26" t="s">
        <v>183</v>
      </c>
      <c r="Y94" s="26">
        <f t="shared" si="115"/>
        <v>10.5</v>
      </c>
      <c r="Z94" s="26"/>
      <c r="AA94" s="26" t="s">
        <v>184</v>
      </c>
      <c r="AB94" s="26"/>
      <c r="AC94" s="26"/>
      <c r="AD94" s="26" t="s">
        <v>145</v>
      </c>
      <c r="AE94" s="26">
        <v>4</v>
      </c>
      <c r="AF94" s="99"/>
      <c r="AG94" s="92">
        <v>70</v>
      </c>
      <c r="AH94" s="92">
        <f t="shared" si="116"/>
        <v>34</v>
      </c>
      <c r="AI94" s="92">
        <f t="shared" si="117"/>
        <v>34</v>
      </c>
      <c r="AJ94" s="26">
        <f t="shared" si="118"/>
        <v>34</v>
      </c>
      <c r="AK94" s="92">
        <v>1970</v>
      </c>
      <c r="AL94" s="26" t="str">
        <f>IF(AND(AK94&lt;&gt;"",AM94&lt;&gt;""),"确认折扣年度",IF($V94="大修",IF(AND($V94="大修",AK94="",AM94=""),1,IF(AK94&lt;&gt;"",LOOKUP(AK94,{1900,2016,2017,2018,2019,2020,2021,2022,2023,2024,2025},{1,0.9,0.8,0.7,0.6,0.5,0.4,0.3,0.2,0.1,0}),IF(AM94&lt;&gt;"",LOOKUP(AM94,{1900,2021,2022,2023,2024,2025},{1,0.8,0.6,0.4,0.2,0})))),""))</f>
        <v/>
      </c>
      <c r="AM94" s="92"/>
      <c r="AN94" s="26">
        <f>IF(AND(AK94&lt;&gt;"",AM94&lt;&gt;""),"确认折扣年度",IF($V94="中修",IF(AND($V94="中修",AK94="",AM94=""),1,IF(AK94&lt;&gt;"",LOOKUP(AK94,{1900,2021,2022,2023,2024,2025},{1,0.8,0.6,0.4,0.2,0}),IF(AM94&lt;&gt;"",LOOKUP(AM94,{1900,2021,2022,2023,2024,2025},{1,0.8,0.6,0.4,0.2,0})))),""))</f>
        <v>1</v>
      </c>
      <c r="AO94" s="26" t="s">
        <v>146</v>
      </c>
      <c r="AP94" s="26" t="s">
        <v>146</v>
      </c>
      <c r="AQ94" s="26" t="s">
        <v>274</v>
      </c>
      <c r="AR94" s="26"/>
      <c r="AS94" s="26" t="s">
        <v>146</v>
      </c>
      <c r="AT94" s="26"/>
      <c r="AU94" s="26" t="s">
        <v>175</v>
      </c>
      <c r="AV94" s="26" t="s">
        <v>176</v>
      </c>
      <c r="AW94" s="26"/>
      <c r="AX94" s="110" t="s">
        <v>491</v>
      </c>
      <c r="AY94" s="110"/>
      <c r="AZ94" s="109"/>
      <c r="BA94" s="26">
        <v>85</v>
      </c>
      <c r="BB94" s="26">
        <v>40.88</v>
      </c>
      <c r="BC94" s="26">
        <v>40.88</v>
      </c>
      <c r="BD94" s="26">
        <v>0</v>
      </c>
      <c r="BE94" s="26" t="s">
        <v>149</v>
      </c>
      <c r="BF94" s="26" t="s">
        <v>150</v>
      </c>
      <c r="BG94" s="26" t="s">
        <v>486</v>
      </c>
      <c r="BH94" s="26">
        <v>1970</v>
      </c>
      <c r="BI94" s="26" t="s">
        <v>150</v>
      </c>
      <c r="BJ94" s="26" t="s">
        <v>492</v>
      </c>
      <c r="BK94" s="26" t="s">
        <v>149</v>
      </c>
      <c r="BL94" s="26" t="s">
        <v>150</v>
      </c>
      <c r="BM94" s="26"/>
      <c r="BN94" s="26"/>
      <c r="BO94" s="26"/>
      <c r="BP94" s="26"/>
      <c r="BQ94" s="26" t="s">
        <v>483</v>
      </c>
      <c r="BR94" s="26">
        <v>1.51</v>
      </c>
      <c r="BS94" s="26"/>
      <c r="BT94" s="26">
        <f t="shared" si="119"/>
        <v>0.458000000000006</v>
      </c>
      <c r="BU94" s="26">
        <v>0</v>
      </c>
      <c r="BV94" s="26">
        <v>0.458000000000006</v>
      </c>
      <c r="BW94" s="26">
        <v>0</v>
      </c>
      <c r="BX94" s="26">
        <v>0</v>
      </c>
      <c r="BY94" s="26">
        <v>0</v>
      </c>
      <c r="BZ94" s="26"/>
      <c r="CA94" s="119"/>
      <c r="CB94" s="120" t="s">
        <v>166</v>
      </c>
      <c r="CC94" s="120">
        <v>0</v>
      </c>
      <c r="CD94" s="120">
        <v>0.458000000000006</v>
      </c>
      <c r="CE94" s="120">
        <v>0</v>
      </c>
      <c r="CF94" s="92">
        <f t="shared" si="125"/>
        <v>0.458000000000006</v>
      </c>
      <c r="CG94" s="84">
        <f t="shared" si="120"/>
        <v>-4.9960036108132e-16</v>
      </c>
      <c r="CH94" s="124">
        <v>3</v>
      </c>
      <c r="CI94" s="84">
        <v>2</v>
      </c>
      <c r="CJ94" s="84"/>
      <c r="CK94" s="84">
        <v>88</v>
      </c>
      <c r="CL94" s="84"/>
      <c r="CM94" s="84"/>
      <c r="CN94" s="84"/>
      <c r="CO94" s="84"/>
      <c r="CP94" s="84"/>
      <c r="CQ94" s="84"/>
      <c r="CR94" s="84"/>
      <c r="CT94" s="84"/>
      <c r="CU94" s="84"/>
      <c r="CV94" s="84"/>
      <c r="CW94" s="84" t="str">
        <f t="shared" si="126"/>
        <v>S22238.5138.968</v>
      </c>
      <c r="CX94" s="84" t="s">
        <v>182</v>
      </c>
      <c r="CZ94" s="26" t="s">
        <v>493</v>
      </c>
      <c r="DA94" s="92">
        <v>0.458000000000006</v>
      </c>
      <c r="DB94" s="92"/>
      <c r="DC94" s="92"/>
      <c r="DD94" s="92"/>
      <c r="DE94" s="26"/>
      <c r="DF94" s="26"/>
      <c r="DG94" s="26"/>
      <c r="DH94" s="26"/>
      <c r="DI94" s="26" t="s">
        <v>489</v>
      </c>
      <c r="DJ94" s="26">
        <v>1970</v>
      </c>
      <c r="DK94" s="26"/>
      <c r="DL94" s="26" t="s">
        <v>139</v>
      </c>
      <c r="DM94" s="26">
        <v>10.5</v>
      </c>
      <c r="DN94" s="26">
        <v>10.5</v>
      </c>
      <c r="DO94" s="26">
        <v>12</v>
      </c>
      <c r="DP94" s="26" t="b">
        <v>1</v>
      </c>
      <c r="DQ94" s="26">
        <v>1</v>
      </c>
      <c r="DR94" s="26" t="s">
        <v>149</v>
      </c>
      <c r="DS94" s="26" t="s">
        <v>167</v>
      </c>
      <c r="DT94" s="26" t="s">
        <v>150</v>
      </c>
      <c r="DU94" s="26" t="s">
        <v>150</v>
      </c>
      <c r="DV94" s="26" t="s">
        <v>150</v>
      </c>
      <c r="DW94" s="26"/>
      <c r="DX94" s="26"/>
      <c r="DY94" s="26"/>
      <c r="DZ94" s="26">
        <f t="shared" si="111"/>
        <v>0.458000000000006</v>
      </c>
      <c r="EA94" s="26">
        <v>0.458000000000006</v>
      </c>
      <c r="EB94" s="26">
        <v>0</v>
      </c>
      <c r="EC94" s="26">
        <v>0.458000000000006</v>
      </c>
      <c r="ED94" s="26">
        <v>0</v>
      </c>
      <c r="EE94" s="26">
        <v>0</v>
      </c>
      <c r="EF94" s="26">
        <v>0</v>
      </c>
      <c r="EG94" s="26">
        <v>0</v>
      </c>
      <c r="EH94" s="26">
        <v>0</v>
      </c>
      <c r="EI94" s="146">
        <f t="shared" si="121"/>
        <v>-4.9960036108132e-16</v>
      </c>
      <c r="EJ94" s="84">
        <f t="shared" si="122"/>
        <v>0.458000000000006</v>
      </c>
      <c r="EK94" s="84">
        <f t="shared" si="123"/>
        <v>-4.9960036108132e-16</v>
      </c>
      <c r="EL94" s="84">
        <f t="shared" si="62"/>
        <v>0</v>
      </c>
      <c r="EN94" s="84">
        <f t="shared" si="124"/>
        <v>0</v>
      </c>
    </row>
    <row r="95" ht="30" customHeight="1" spans="1:142">
      <c r="A95" s="87" t="str">
        <f t="shared" si="59"/>
        <v/>
      </c>
      <c r="B95" s="87">
        <f>VLOOKUP(A95,[1]大中修明细表!$A$10:$N$544,14,0)</f>
        <v>22.9650000000001</v>
      </c>
      <c r="C95" s="87" t="str">
        <f t="shared" si="60"/>
        <v/>
      </c>
      <c r="D95" s="87">
        <f>VLOOKUP(C95,[1]大中修明细表!$B$10:$N$544,13,0)</f>
        <v>22.9650000000001</v>
      </c>
      <c r="E95" s="87"/>
      <c r="F95" s="26" t="s">
        <v>498</v>
      </c>
      <c r="G95" s="16" t="s">
        <v>499</v>
      </c>
      <c r="H95" s="26"/>
      <c r="I95" s="26"/>
      <c r="J95" s="26"/>
      <c r="K95" s="26"/>
      <c r="L95" s="26"/>
      <c r="M95" s="26"/>
      <c r="N95" s="26"/>
      <c r="O95" s="26"/>
      <c r="P95" s="16">
        <f>SUBTOTAL(9,P97:P141)</f>
        <v>63.2810000000002</v>
      </c>
      <c r="Q95" s="16">
        <f>SUBTOTAL(9,Q97:Q141)</f>
        <v>63.2810000000002</v>
      </c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98"/>
      <c r="AG95" s="104"/>
      <c r="AH95" s="16">
        <f>SUBTOTAL(9,AH97:AH141)</f>
        <v>9989</v>
      </c>
      <c r="AI95" s="16">
        <f>SUBTOTAL(9,AI97:AI141)</f>
        <v>9989</v>
      </c>
      <c r="AJ95" s="16">
        <f>SUBTOTAL(9,AJ97:AJ141)</f>
        <v>9896</v>
      </c>
      <c r="AK95" s="92"/>
      <c r="AL95" s="26" t="str">
        <f>IF(AND(AK95&lt;&gt;"",AM95&lt;&gt;""),"确认折扣年度",IF($V95="大修",IF(AND($V95="大修",AK95="",AM95=""),1,IF(AK95&lt;&gt;"",LOOKUP(AK95,{1900,2016,2017,2018,2019,2020,2021,2022,2023,2024,2025},{1,0.9,0.8,0.7,0.6,0.5,0.4,0.3,0.2,0.1,0}),IF(AM95&lt;&gt;"",LOOKUP(AM95,{1900,2021,2022,2023,2024,2025},{1,0.8,0.6,0.4,0.2,0})))),""))</f>
        <v/>
      </c>
      <c r="AM95" s="92"/>
      <c r="AN95" s="26" t="str">
        <f>IF(AND(AK95&lt;&gt;"",AM95&lt;&gt;""),"确认折扣年度",IF($V95="中修",IF(AND($V95="中修",AK95="",AM95=""),1,IF(AK95&lt;&gt;"",LOOKUP(AK95,{1900,2021,2022,2023,2024,2025},{1,0.8,0.6,0.4,0.2,0}),IF(AM95&lt;&gt;"",LOOKUP(AM95,{1900,2021,2022,2023,2024,2025},{1,0.8,0.6,0.4,0.2,0})))),""))</f>
        <v/>
      </c>
      <c r="AO95" s="26"/>
      <c r="AP95" s="26"/>
      <c r="AQ95" s="26"/>
      <c r="AR95" s="26"/>
      <c r="AS95" s="26"/>
      <c r="AT95" s="26"/>
      <c r="AU95" s="26"/>
      <c r="AV95" s="26"/>
      <c r="AW95" s="26"/>
      <c r="AX95" s="113"/>
      <c r="AY95" s="110"/>
      <c r="AZ95" s="111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117"/>
      <c r="CB95" s="26"/>
      <c r="CC95" s="26"/>
      <c r="CD95" s="26"/>
      <c r="CE95" s="26"/>
      <c r="CF95" s="84"/>
      <c r="CH95" s="124"/>
      <c r="CJ95" s="84"/>
      <c r="CL95" s="84"/>
      <c r="CM95" s="84"/>
      <c r="CN95" s="84"/>
      <c r="CO95" s="84"/>
      <c r="CP95" s="84"/>
      <c r="CQ95" s="84"/>
      <c r="CR95" s="84"/>
      <c r="CT95" s="84"/>
      <c r="CU95" s="84"/>
      <c r="CV95" s="84"/>
      <c r="CZ95" s="26"/>
      <c r="DA95" s="16">
        <f>SUBTOTAL(9,DA97:DA141)</f>
        <v>45.946</v>
      </c>
      <c r="DB95" s="16"/>
      <c r="DC95" s="16"/>
      <c r="DD95" s="1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26" t="b">
        <v>1</v>
      </c>
      <c r="DQ95" s="26">
        <v>0</v>
      </c>
      <c r="DR95" s="26"/>
      <c r="DS95" s="139"/>
      <c r="DT95" s="26"/>
      <c r="DU95" s="26"/>
      <c r="DV95" s="26"/>
      <c r="DW95" s="26"/>
      <c r="DX95" s="26"/>
      <c r="DY95" s="26"/>
      <c r="DZ95" s="26">
        <f t="shared" si="111"/>
        <v>0</v>
      </c>
      <c r="EA95" s="26">
        <v>1</v>
      </c>
      <c r="EB95" s="26">
        <v>0</v>
      </c>
      <c r="EC95" s="26"/>
      <c r="ED95" s="26"/>
      <c r="EE95" s="26"/>
      <c r="EF95" s="26"/>
      <c r="EG95" s="26"/>
      <c r="EH95" s="26"/>
      <c r="EI95" s="146"/>
      <c r="EL95" s="84">
        <f t="shared" si="62"/>
        <v>0</v>
      </c>
    </row>
    <row r="96" ht="30" customHeight="1" spans="1:142">
      <c r="A96" s="87" t="str">
        <f t="shared" si="59"/>
        <v/>
      </c>
      <c r="B96" s="87">
        <f>VLOOKUP(A96,[1]大中修明细表!$A$10:$N$544,14,0)</f>
        <v>22.9650000000001</v>
      </c>
      <c r="C96" s="87" t="str">
        <f t="shared" si="60"/>
        <v/>
      </c>
      <c r="D96" s="87">
        <f>VLOOKUP(C96,[1]大中修明细表!$B$10:$N$544,13,0)</f>
        <v>22.9650000000001</v>
      </c>
      <c r="E96" s="87"/>
      <c r="F96" s="26" t="s">
        <v>135</v>
      </c>
      <c r="G96" s="16" t="s">
        <v>136</v>
      </c>
      <c r="H96" s="26"/>
      <c r="I96" s="26"/>
      <c r="J96" s="26"/>
      <c r="K96" s="26"/>
      <c r="L96" s="26"/>
      <c r="M96" s="26"/>
      <c r="N96" s="26"/>
      <c r="O96" s="26"/>
      <c r="P96" s="16">
        <f>SUBTOTAL(9,P97:P126)</f>
        <v>33.1420000000001</v>
      </c>
      <c r="Q96" s="16">
        <f>SUBTOTAL(9,Q97:Q126)</f>
        <v>33.1420000000001</v>
      </c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98"/>
      <c r="AG96" s="104"/>
      <c r="AH96" s="16">
        <f>SUBTOTAL(9,AH97:AH126)</f>
        <v>7447</v>
      </c>
      <c r="AI96" s="16">
        <f>SUBTOTAL(9,AI97:AI126)</f>
        <v>7447</v>
      </c>
      <c r="AJ96" s="16">
        <f>SUBTOTAL(9,AJ97:AJ126)</f>
        <v>7356</v>
      </c>
      <c r="AK96" s="92"/>
      <c r="AL96" s="26" t="str">
        <f>IF(AND(AK96&lt;&gt;"",AM96&lt;&gt;""),"确认折扣年度",IF($V96="大修",IF(AND($V96="大修",AK96="",AM96=""),1,IF(AK96&lt;&gt;"",LOOKUP(AK96,{1900,2016,2017,2018,2019,2020,2021,2022,2023,2024,2025},{1,0.9,0.8,0.7,0.6,0.5,0.4,0.3,0.2,0.1,0}),IF(AM96&lt;&gt;"",LOOKUP(AM96,{1900,2021,2022,2023,2024,2025},{1,0.8,0.6,0.4,0.2,0})))),""))</f>
        <v/>
      </c>
      <c r="AM96" s="92"/>
      <c r="AN96" s="26" t="str">
        <f>IF(AND(AK96&lt;&gt;"",AM96&lt;&gt;""),"确认折扣年度",IF($V96="中修",IF(AND($V96="中修",AK96="",AM96=""),1,IF(AK96&lt;&gt;"",LOOKUP(AK96,{1900,2021,2022,2023,2024,2025},{1,0.8,0.6,0.4,0.2,0}),IF(AM96&lt;&gt;"",LOOKUP(AM96,{1900,2021,2022,2023,2024,2025},{1,0.8,0.6,0.4,0.2,0})))),""))</f>
        <v/>
      </c>
      <c r="AO96" s="26"/>
      <c r="AP96" s="26"/>
      <c r="AQ96" s="26"/>
      <c r="AR96" s="26"/>
      <c r="AS96" s="26"/>
      <c r="AT96" s="26"/>
      <c r="AU96" s="26"/>
      <c r="AV96" s="26"/>
      <c r="AW96" s="26"/>
      <c r="AX96" s="113"/>
      <c r="AY96" s="110"/>
      <c r="AZ96" s="111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117"/>
      <c r="CB96" s="26"/>
      <c r="CC96" s="26"/>
      <c r="CD96" s="26"/>
      <c r="CE96" s="26"/>
      <c r="CF96" s="84"/>
      <c r="CH96" s="124"/>
      <c r="CJ96" s="84"/>
      <c r="CL96" s="84"/>
      <c r="CM96" s="84"/>
      <c r="CN96" s="84"/>
      <c r="CO96" s="84"/>
      <c r="CP96" s="84"/>
      <c r="CQ96" s="84"/>
      <c r="CR96" s="84"/>
      <c r="CT96" s="84"/>
      <c r="CU96" s="84"/>
      <c r="CV96" s="84"/>
      <c r="CZ96" s="26"/>
      <c r="DA96" s="16">
        <f>SUBTOTAL(9,DA97:DA126)</f>
        <v>26.861</v>
      </c>
      <c r="DB96" s="16"/>
      <c r="DC96" s="16"/>
      <c r="DD96" s="16"/>
      <c r="DE96" s="26"/>
      <c r="DF96" s="26"/>
      <c r="DG96" s="26"/>
      <c r="DH96" s="26"/>
      <c r="DI96" s="26"/>
      <c r="DJ96" s="26"/>
      <c r="DK96" s="26"/>
      <c r="DL96" s="26"/>
      <c r="DM96" s="26"/>
      <c r="DN96" s="26"/>
      <c r="DO96" s="26"/>
      <c r="DP96" s="26" t="b">
        <v>1</v>
      </c>
      <c r="DQ96" s="26">
        <v>0</v>
      </c>
      <c r="DR96" s="26"/>
      <c r="DS96" s="139"/>
      <c r="DT96" s="26"/>
      <c r="DU96" s="26"/>
      <c r="DV96" s="26"/>
      <c r="DW96" s="26"/>
      <c r="DX96" s="26"/>
      <c r="DY96" s="26"/>
      <c r="DZ96" s="26">
        <f t="shared" si="111"/>
        <v>0</v>
      </c>
      <c r="EA96" s="26">
        <v>1</v>
      </c>
      <c r="EB96" s="26">
        <v>0</v>
      </c>
      <c r="EC96" s="26"/>
      <c r="ED96" s="26"/>
      <c r="EE96" s="26"/>
      <c r="EF96" s="26"/>
      <c r="EG96" s="26"/>
      <c r="EH96" s="26"/>
      <c r="EI96" s="146"/>
      <c r="EL96" s="84">
        <f t="shared" si="62"/>
        <v>0</v>
      </c>
    </row>
    <row r="97" ht="30" customHeight="1" spans="1:144">
      <c r="A97" s="87" t="str">
        <f t="shared" si="59"/>
        <v>G1071821.2521822</v>
      </c>
      <c r="B97" s="87">
        <f>VLOOKUP(A97,[1]大中修明细表!$A$10:$N$544,14,0)</f>
        <v>0.748000000000047</v>
      </c>
      <c r="C97" s="87" t="str">
        <f t="shared" si="60"/>
        <v>G1071727.9241728.672</v>
      </c>
      <c r="D97" s="87">
        <f>VLOOKUP(C97,[1]大中修明细表!$B$10:$N$544,13,0)</f>
        <v>0.748000000000047</v>
      </c>
      <c r="E97" s="87"/>
      <c r="F97" s="96">
        <v>80</v>
      </c>
      <c r="G97" s="26" t="s">
        <v>15</v>
      </c>
      <c r="H97" s="26" t="s">
        <v>500</v>
      </c>
      <c r="I97" s="26">
        <v>430423</v>
      </c>
      <c r="J97" s="26" t="s">
        <v>473</v>
      </c>
      <c r="K97" s="26">
        <v>1821.252</v>
      </c>
      <c r="L97" s="26">
        <v>1822</v>
      </c>
      <c r="M97" s="26" t="s">
        <v>473</v>
      </c>
      <c r="N97" s="26">
        <v>1727.924</v>
      </c>
      <c r="O97" s="26">
        <v>1728.672</v>
      </c>
      <c r="P97" s="26">
        <f t="shared" ref="P97:P110" si="127">L97-K97</f>
        <v>0.748000000000047</v>
      </c>
      <c r="Q97" s="26">
        <f t="shared" ref="Q97:Q106" si="128">L97-K97</f>
        <v>0.748000000000047</v>
      </c>
      <c r="R97" s="26" t="s">
        <v>139</v>
      </c>
      <c r="S97" s="26">
        <v>12</v>
      </c>
      <c r="T97" s="26">
        <v>12</v>
      </c>
      <c r="U97" s="26">
        <v>12</v>
      </c>
      <c r="V97" s="26" t="s">
        <v>140</v>
      </c>
      <c r="W97" s="26" t="s">
        <v>160</v>
      </c>
      <c r="X97" s="26" t="s">
        <v>161</v>
      </c>
      <c r="Y97" s="26">
        <f t="shared" ref="Y97:Y110" si="129">IF(V97="中修",MIN(24,MIN(S97,U97)),IF(V97="大修",MIN(24,MIN(S97,U97)),""))</f>
        <v>12</v>
      </c>
      <c r="Z97" s="26">
        <v>20</v>
      </c>
      <c r="AA97" s="26" t="s">
        <v>161</v>
      </c>
      <c r="AB97" s="26" t="s">
        <v>144</v>
      </c>
      <c r="AC97" s="26">
        <v>20</v>
      </c>
      <c r="AD97" s="26" t="s">
        <v>145</v>
      </c>
      <c r="AE97" s="26">
        <v>9</v>
      </c>
      <c r="AF97" s="99"/>
      <c r="AG97" s="92">
        <v>215</v>
      </c>
      <c r="AH97" s="92">
        <f t="shared" ref="AH97:AH110" si="130">ROUND(P97*1000*Y97*AG97/10000,0)</f>
        <v>193</v>
      </c>
      <c r="AI97" s="92">
        <f t="shared" ref="AI97:AI110" si="131">ROUND(Q97*1000*Y97*AG97/10000,0)</f>
        <v>193</v>
      </c>
      <c r="AJ97" s="26">
        <f t="shared" ref="AJ97:AJ110" si="132">IF(AL97&lt;&gt;"",ROUND(AI97*AL97,0),IF(AN97&lt;&gt;"",ROUND(AI97*AN97,0),"缺折扣系数"))</f>
        <v>154</v>
      </c>
      <c r="AK97" s="92"/>
      <c r="AL97" s="26">
        <f>IF(AND(AK97&lt;&gt;"",AM97&lt;&gt;""),"确认折扣年度",IF($V97="大修",IF(AND($V97="大修",AK97="",AM97=""),1,IF(AK97&lt;&gt;"",LOOKUP(AK97,{1900,2016,2017,2018,2019,2020,2021,2022,2023,2024,2025},{1,0.9,0.8,0.7,0.6,0.5,0.4,0.3,0.2,0.1,0}),IF(AM97&lt;&gt;"",LOOKUP(AM97,{1900,2021,2022,2023,2024,2025},{1,0.8,0.6,0.4,0.2,0})))),""))</f>
        <v>0.8</v>
      </c>
      <c r="AM97" s="92">
        <v>2021</v>
      </c>
      <c r="AN97" s="26" t="str">
        <f>IF(AND(AK97&lt;&gt;"",AM97&lt;&gt;""),"确认折扣年度",IF($V97="中修",IF(AND($V97="中修",AK97="",AM97=""),1,IF(AK97&lt;&gt;"",LOOKUP(AK97,{1900,2021,2022,2023,2024,2025},{1,0.8,0.6,0.4,0.2,0}),IF(AM97&lt;&gt;"",LOOKUP(AM97,{1900,2021,2022,2023,2024,2025},{1,0.8,0.6,0.4,0.2,0})))),""))</f>
        <v/>
      </c>
      <c r="AO97" s="26" t="s">
        <v>146</v>
      </c>
      <c r="AP97" s="26" t="s">
        <v>146</v>
      </c>
      <c r="AQ97" s="26" t="s">
        <v>147</v>
      </c>
      <c r="AR97" s="26" t="s">
        <v>501</v>
      </c>
      <c r="AS97" s="26" t="s">
        <v>502</v>
      </c>
      <c r="AT97" s="26"/>
      <c r="AU97" s="26" t="s">
        <v>146</v>
      </c>
      <c r="AV97" s="26" t="s">
        <v>147</v>
      </c>
      <c r="AW97" s="26"/>
      <c r="AX97" s="113" t="s">
        <v>503</v>
      </c>
      <c r="AY97" s="110" t="s">
        <v>504</v>
      </c>
      <c r="AZ97" s="111"/>
      <c r="BA97" s="26">
        <v>215</v>
      </c>
      <c r="BB97" s="26">
        <v>192.98</v>
      </c>
      <c r="BC97" s="26">
        <v>192.98</v>
      </c>
      <c r="BD97" s="26">
        <v>0</v>
      </c>
      <c r="BE97" s="26" t="s">
        <v>149</v>
      </c>
      <c r="BF97" s="26" t="s">
        <v>150</v>
      </c>
      <c r="BG97" s="26" t="s">
        <v>505</v>
      </c>
      <c r="BH97" s="26">
        <v>1966</v>
      </c>
      <c r="BI97" s="26" t="s">
        <v>150</v>
      </c>
      <c r="BJ97" s="26" t="s">
        <v>506</v>
      </c>
      <c r="BK97" s="26" t="s">
        <v>150</v>
      </c>
      <c r="BL97" s="26" t="s">
        <v>150</v>
      </c>
      <c r="BM97" s="26"/>
      <c r="BN97" s="26"/>
      <c r="BO97" s="26"/>
      <c r="BP97" s="26"/>
      <c r="BQ97" s="26" t="s">
        <v>473</v>
      </c>
      <c r="BR97" s="26">
        <v>1727.924</v>
      </c>
      <c r="BS97" s="26">
        <v>1728.672</v>
      </c>
      <c r="BT97" s="26">
        <f t="shared" ref="BT97:BT110" si="133">SUM(BU97:BZ97)</f>
        <v>0.748</v>
      </c>
      <c r="BU97" s="26"/>
      <c r="BV97" s="26"/>
      <c r="BW97" s="26">
        <f t="shared" ref="BW97:BW104" si="134">CE97+CF97</f>
        <v>0.748</v>
      </c>
      <c r="BX97" s="26">
        <v>0</v>
      </c>
      <c r="BY97" s="26">
        <v>0</v>
      </c>
      <c r="BZ97" s="26"/>
      <c r="CA97" s="117"/>
      <c r="CB97" s="26" t="s">
        <v>166</v>
      </c>
      <c r="CC97" s="26">
        <v>0</v>
      </c>
      <c r="CD97" s="26">
        <v>0.748</v>
      </c>
      <c r="CE97" s="26">
        <v>0</v>
      </c>
      <c r="CF97" s="92">
        <f t="shared" ref="CF97:CF104" si="135">CC97+CD97</f>
        <v>0.748</v>
      </c>
      <c r="CG97" s="84">
        <f t="shared" ref="CG97:CG110" si="136">Q97-BU97-BV97-BW97-BX97-BY97-BZ97</f>
        <v>4.72955008490317e-14</v>
      </c>
      <c r="CH97" s="124">
        <v>4</v>
      </c>
      <c r="CI97" s="84">
        <v>1</v>
      </c>
      <c r="CJ97" s="84"/>
      <c r="CK97" s="84">
        <v>110</v>
      </c>
      <c r="CL97" s="84"/>
      <c r="CM97" s="84"/>
      <c r="CN97" s="84"/>
      <c r="CO97" s="84"/>
      <c r="CP97" s="84"/>
      <c r="CQ97" s="84"/>
      <c r="CR97" s="84"/>
      <c r="CT97" s="84"/>
      <c r="CU97" s="84"/>
      <c r="CV97" s="84"/>
      <c r="CW97" s="84" t="str">
        <f t="shared" ref="CW97:CW110" si="137">J97&amp;K97&amp;L97</f>
        <v>G1071821.2521822</v>
      </c>
      <c r="CX97" s="84" t="s">
        <v>140</v>
      </c>
      <c r="CZ97" s="26" t="s">
        <v>507</v>
      </c>
      <c r="DA97" s="92">
        <v>0</v>
      </c>
      <c r="DB97" s="92"/>
      <c r="DC97" s="92"/>
      <c r="DD97" s="92"/>
      <c r="DE97" s="26" t="s">
        <v>508</v>
      </c>
      <c r="DF97" s="26" t="s">
        <v>508</v>
      </c>
      <c r="DG97" s="26" t="s">
        <v>508</v>
      </c>
      <c r="DH97" s="26" t="s">
        <v>509</v>
      </c>
      <c r="DI97" s="26" t="s">
        <v>510</v>
      </c>
      <c r="DJ97" s="26">
        <v>1966</v>
      </c>
      <c r="DK97" s="26"/>
      <c r="DL97" s="26" t="s">
        <v>139</v>
      </c>
      <c r="DM97" s="26">
        <v>12</v>
      </c>
      <c r="DN97" s="26">
        <v>12</v>
      </c>
      <c r="DO97" s="26">
        <v>12</v>
      </c>
      <c r="DP97" s="26" t="b">
        <v>1</v>
      </c>
      <c r="DQ97" s="26">
        <v>0</v>
      </c>
      <c r="DR97" s="26" t="s">
        <v>149</v>
      </c>
      <c r="DS97" s="26" t="s">
        <v>167</v>
      </c>
      <c r="DT97" s="26" t="s">
        <v>150</v>
      </c>
      <c r="DU97" s="26" t="s">
        <v>150</v>
      </c>
      <c r="DV97" s="26" t="s">
        <v>150</v>
      </c>
      <c r="DW97" s="26"/>
      <c r="DX97" s="26"/>
      <c r="DY97" s="26"/>
      <c r="DZ97" s="26">
        <f t="shared" si="111"/>
        <v>0.748</v>
      </c>
      <c r="EA97" s="26">
        <v>0.748000000000047</v>
      </c>
      <c r="EB97" s="26">
        <v>-4.69624339416441e-14</v>
      </c>
      <c r="EC97" s="26"/>
      <c r="ED97" s="26">
        <v>0</v>
      </c>
      <c r="EE97" s="26">
        <v>0.748</v>
      </c>
      <c r="EF97" s="26">
        <v>0</v>
      </c>
      <c r="EG97" s="26">
        <v>0</v>
      </c>
      <c r="EH97" s="26">
        <v>0</v>
      </c>
      <c r="EI97" s="146">
        <f t="shared" ref="EI97:EI110" si="138">P97-DZ97</f>
        <v>4.72955008490317e-14</v>
      </c>
      <c r="EJ97" s="84">
        <f t="shared" ref="EJ97:EJ110" si="139">L97-K97</f>
        <v>0.748000000000047</v>
      </c>
      <c r="EK97" s="84">
        <f t="shared" ref="EK97:EK110" si="140">EJ97-DZ97</f>
        <v>4.72955008490317e-14</v>
      </c>
      <c r="EL97" s="84">
        <f t="shared" si="62"/>
        <v>0</v>
      </c>
      <c r="EN97" s="84">
        <f t="shared" ref="EN97:EN126" si="141">EF97+EG97</f>
        <v>0</v>
      </c>
    </row>
    <row r="98" ht="30" customHeight="1" spans="1:144">
      <c r="A98" s="87" t="str">
        <f t="shared" si="59"/>
        <v>G10718221823</v>
      </c>
      <c r="B98" s="87">
        <f>VLOOKUP(A98,[1]大中修明细表!$A$10:$N$544,14,0)</f>
        <v>1</v>
      </c>
      <c r="C98" s="87" t="str">
        <f t="shared" si="60"/>
        <v>G1071728.6721729.672</v>
      </c>
      <c r="D98" s="87">
        <f>VLOOKUP(C98,[1]大中修明细表!$B$10:$N$544,13,0)</f>
        <v>1</v>
      </c>
      <c r="E98" s="87"/>
      <c r="F98" s="96">
        <v>81</v>
      </c>
      <c r="G98" s="26" t="s">
        <v>15</v>
      </c>
      <c r="H98" s="26" t="s">
        <v>500</v>
      </c>
      <c r="I98" s="26">
        <v>430423</v>
      </c>
      <c r="J98" s="26" t="s">
        <v>473</v>
      </c>
      <c r="K98" s="26">
        <v>1822</v>
      </c>
      <c r="L98" s="26">
        <v>1823</v>
      </c>
      <c r="M98" s="26" t="s">
        <v>473</v>
      </c>
      <c r="N98" s="26">
        <v>1728.672</v>
      </c>
      <c r="O98" s="26">
        <v>1729.672</v>
      </c>
      <c r="P98" s="26">
        <f t="shared" si="127"/>
        <v>1</v>
      </c>
      <c r="Q98" s="26">
        <f t="shared" si="128"/>
        <v>1</v>
      </c>
      <c r="R98" s="26" t="s">
        <v>139</v>
      </c>
      <c r="S98" s="26">
        <v>12</v>
      </c>
      <c r="T98" s="26">
        <v>12</v>
      </c>
      <c r="U98" s="26">
        <v>12</v>
      </c>
      <c r="V98" s="26" t="s">
        <v>140</v>
      </c>
      <c r="W98" s="26" t="s">
        <v>160</v>
      </c>
      <c r="X98" s="26" t="s">
        <v>161</v>
      </c>
      <c r="Y98" s="26">
        <f t="shared" si="129"/>
        <v>12</v>
      </c>
      <c r="Z98" s="26">
        <v>20</v>
      </c>
      <c r="AA98" s="26" t="s">
        <v>161</v>
      </c>
      <c r="AB98" s="26" t="s">
        <v>144</v>
      </c>
      <c r="AC98" s="26">
        <v>20</v>
      </c>
      <c r="AD98" s="26" t="s">
        <v>145</v>
      </c>
      <c r="AE98" s="26">
        <v>9</v>
      </c>
      <c r="AF98" s="99"/>
      <c r="AG98" s="92">
        <v>215</v>
      </c>
      <c r="AH98" s="92">
        <f t="shared" si="130"/>
        <v>258</v>
      </c>
      <c r="AI98" s="92">
        <f t="shared" si="131"/>
        <v>258</v>
      </c>
      <c r="AJ98" s="26">
        <f t="shared" si="132"/>
        <v>206</v>
      </c>
      <c r="AK98" s="92"/>
      <c r="AL98" s="26">
        <f>IF(AND(AK98&lt;&gt;"",AM98&lt;&gt;""),"确认折扣年度",IF($V98="大修",IF(AND($V98="大修",AK98="",AM98=""),1,IF(AK98&lt;&gt;"",LOOKUP(AK98,{1900,2016,2017,2018,2019,2020,2021,2022,2023,2024,2025},{1,0.9,0.8,0.7,0.6,0.5,0.4,0.3,0.2,0.1,0}),IF(AM98&lt;&gt;"",LOOKUP(AM98,{1900,2021,2022,2023,2024,2025},{1,0.8,0.6,0.4,0.2,0})))),""))</f>
        <v>0.8</v>
      </c>
      <c r="AM98" s="92">
        <v>2021</v>
      </c>
      <c r="AN98" s="26" t="str">
        <f>IF(AND(AK98&lt;&gt;"",AM98&lt;&gt;""),"确认折扣年度",IF($V98="中修",IF(AND($V98="中修",AK98="",AM98=""),1,IF(AK98&lt;&gt;"",LOOKUP(AK98,{1900,2021,2022,2023,2024,2025},{1,0.8,0.6,0.4,0.2,0}),IF(AM98&lt;&gt;"",LOOKUP(AM98,{1900,2021,2022,2023,2024,2025},{1,0.8,0.6,0.4,0.2,0})))),""))</f>
        <v/>
      </c>
      <c r="AO98" s="26" t="s">
        <v>146</v>
      </c>
      <c r="AP98" s="26" t="s">
        <v>146</v>
      </c>
      <c r="AQ98" s="26" t="s">
        <v>147</v>
      </c>
      <c r="AR98" s="26" t="s">
        <v>501</v>
      </c>
      <c r="AS98" s="26" t="s">
        <v>502</v>
      </c>
      <c r="AT98" s="26"/>
      <c r="AU98" s="26" t="s">
        <v>146</v>
      </c>
      <c r="AV98" s="26" t="s">
        <v>147</v>
      </c>
      <c r="AW98" s="26"/>
      <c r="AX98" s="113" t="s">
        <v>511</v>
      </c>
      <c r="AY98" s="110" t="s">
        <v>512</v>
      </c>
      <c r="AZ98" s="109"/>
      <c r="BA98" s="26">
        <v>215</v>
      </c>
      <c r="BB98" s="26">
        <v>258</v>
      </c>
      <c r="BC98" s="26">
        <v>258</v>
      </c>
      <c r="BD98" s="26">
        <v>0</v>
      </c>
      <c r="BE98" s="26" t="s">
        <v>149</v>
      </c>
      <c r="BF98" s="26" t="s">
        <v>150</v>
      </c>
      <c r="BG98" s="26" t="s">
        <v>513</v>
      </c>
      <c r="BH98" s="26">
        <v>1966</v>
      </c>
      <c r="BI98" s="26" t="s">
        <v>150</v>
      </c>
      <c r="BJ98" s="26" t="s">
        <v>506</v>
      </c>
      <c r="BK98" s="26" t="s">
        <v>150</v>
      </c>
      <c r="BL98" s="26" t="s">
        <v>150</v>
      </c>
      <c r="BM98" s="26"/>
      <c r="BN98" s="26"/>
      <c r="BO98" s="26"/>
      <c r="BP98" s="26"/>
      <c r="BQ98" s="26" t="s">
        <v>473</v>
      </c>
      <c r="BR98" s="26">
        <v>1728.672</v>
      </c>
      <c r="BS98" s="26">
        <v>1729.672</v>
      </c>
      <c r="BT98" s="26">
        <f t="shared" si="133"/>
        <v>1</v>
      </c>
      <c r="BU98" s="26"/>
      <c r="BV98" s="26"/>
      <c r="BW98" s="26">
        <f t="shared" si="134"/>
        <v>1</v>
      </c>
      <c r="BX98" s="26">
        <v>0</v>
      </c>
      <c r="BY98" s="26">
        <v>0</v>
      </c>
      <c r="BZ98" s="26"/>
      <c r="CA98" s="117"/>
      <c r="CB98" s="26" t="s">
        <v>166</v>
      </c>
      <c r="CC98" s="26">
        <v>1</v>
      </c>
      <c r="CD98" s="26">
        <v>0</v>
      </c>
      <c r="CE98" s="26">
        <v>0</v>
      </c>
      <c r="CF98" s="92">
        <f t="shared" si="135"/>
        <v>1</v>
      </c>
      <c r="CG98" s="84">
        <f t="shared" si="136"/>
        <v>0</v>
      </c>
      <c r="CH98" s="124">
        <v>4</v>
      </c>
      <c r="CI98" s="84">
        <v>1</v>
      </c>
      <c r="CJ98" s="84"/>
      <c r="CK98" s="84">
        <v>111</v>
      </c>
      <c r="CL98" s="84"/>
      <c r="CM98" s="84"/>
      <c r="CN98" s="84"/>
      <c r="CO98" s="84"/>
      <c r="CP98" s="84"/>
      <c r="CQ98" s="84"/>
      <c r="CR98" s="84"/>
      <c r="CT98" s="84"/>
      <c r="CU98" s="84"/>
      <c r="CV98" s="84"/>
      <c r="CW98" s="84" t="str">
        <f t="shared" si="137"/>
        <v>G10718221823</v>
      </c>
      <c r="CX98" s="84" t="s">
        <v>140</v>
      </c>
      <c r="CZ98" s="26"/>
      <c r="DA98" s="92">
        <v>1</v>
      </c>
      <c r="DB98" s="92"/>
      <c r="DC98" s="92"/>
      <c r="DD98" s="92"/>
      <c r="DE98" s="26" t="s">
        <v>514</v>
      </c>
      <c r="DF98" s="26" t="s">
        <v>514</v>
      </c>
      <c r="DG98" s="26" t="s">
        <v>514</v>
      </c>
      <c r="DH98" s="26" t="s">
        <v>515</v>
      </c>
      <c r="DI98" s="26" t="s">
        <v>516</v>
      </c>
      <c r="DJ98" s="26">
        <v>1966</v>
      </c>
      <c r="DK98" s="26"/>
      <c r="DL98" s="26" t="s">
        <v>139</v>
      </c>
      <c r="DM98" s="26">
        <v>12</v>
      </c>
      <c r="DN98" s="26">
        <v>12</v>
      </c>
      <c r="DO98" s="26">
        <v>12</v>
      </c>
      <c r="DP98" s="26" t="b">
        <v>1</v>
      </c>
      <c r="DQ98" s="26">
        <v>0</v>
      </c>
      <c r="DR98" s="26" t="s">
        <v>149</v>
      </c>
      <c r="DS98" s="26" t="s">
        <v>167</v>
      </c>
      <c r="DT98" s="26" t="s">
        <v>150</v>
      </c>
      <c r="DU98" s="26" t="s">
        <v>150</v>
      </c>
      <c r="DV98" s="26" t="s">
        <v>150</v>
      </c>
      <c r="DW98" s="26"/>
      <c r="DX98" s="26"/>
      <c r="DY98" s="26"/>
      <c r="DZ98" s="26">
        <f t="shared" si="111"/>
        <v>1</v>
      </c>
      <c r="EA98" s="26">
        <v>1</v>
      </c>
      <c r="EB98" s="26">
        <v>0</v>
      </c>
      <c r="EC98" s="26"/>
      <c r="ED98" s="26">
        <v>0</v>
      </c>
      <c r="EE98" s="26">
        <v>1</v>
      </c>
      <c r="EF98" s="26">
        <v>0</v>
      </c>
      <c r="EG98" s="26">
        <v>0</v>
      </c>
      <c r="EH98" s="26">
        <v>0</v>
      </c>
      <c r="EI98" s="146">
        <f t="shared" si="138"/>
        <v>0</v>
      </c>
      <c r="EJ98" s="84">
        <f t="shared" si="139"/>
        <v>1</v>
      </c>
      <c r="EK98" s="84">
        <f t="shared" si="140"/>
        <v>0</v>
      </c>
      <c r="EL98" s="84">
        <f t="shared" si="62"/>
        <v>0</v>
      </c>
      <c r="EN98" s="84">
        <f t="shared" si="141"/>
        <v>0</v>
      </c>
    </row>
    <row r="99" ht="30" customHeight="1" spans="1:144">
      <c r="A99" s="87" t="str">
        <f t="shared" si="59"/>
        <v>G10718391842.8</v>
      </c>
      <c r="B99" s="87">
        <f>VLOOKUP(A99,[1]大中修明细表!$A$10:$N$544,14,0)</f>
        <v>3.79999999999995</v>
      </c>
      <c r="C99" s="87" t="str">
        <f t="shared" si="60"/>
        <v>G1071745.81749.6</v>
      </c>
      <c r="D99" s="87">
        <f>VLOOKUP(C99,[1]大中修明细表!$B$10:$N$544,13,0)</f>
        <v>3.79999999999995</v>
      </c>
      <c r="E99" s="87"/>
      <c r="F99" s="96">
        <v>82</v>
      </c>
      <c r="G99" s="26" t="s">
        <v>15</v>
      </c>
      <c r="H99" s="26" t="s">
        <v>500</v>
      </c>
      <c r="I99" s="26">
        <v>430423</v>
      </c>
      <c r="J99" s="26" t="s">
        <v>473</v>
      </c>
      <c r="K99" s="26">
        <v>1839</v>
      </c>
      <c r="L99" s="26">
        <v>1842.8</v>
      </c>
      <c r="M99" s="26" t="s">
        <v>473</v>
      </c>
      <c r="N99" s="26">
        <v>1745.8</v>
      </c>
      <c r="O99" s="26">
        <v>1749.6</v>
      </c>
      <c r="P99" s="26">
        <f t="shared" si="127"/>
        <v>3.79999999999995</v>
      </c>
      <c r="Q99" s="26">
        <f t="shared" si="128"/>
        <v>3.79999999999995</v>
      </c>
      <c r="R99" s="26" t="s">
        <v>139</v>
      </c>
      <c r="S99" s="26">
        <v>12</v>
      </c>
      <c r="T99" s="26">
        <v>12</v>
      </c>
      <c r="U99" s="26">
        <v>12</v>
      </c>
      <c r="V99" s="26" t="s">
        <v>140</v>
      </c>
      <c r="W99" s="26" t="s">
        <v>160</v>
      </c>
      <c r="X99" s="26" t="s">
        <v>161</v>
      </c>
      <c r="Y99" s="26">
        <f t="shared" si="129"/>
        <v>12</v>
      </c>
      <c r="Z99" s="26">
        <v>20</v>
      </c>
      <c r="AA99" s="26" t="s">
        <v>161</v>
      </c>
      <c r="AB99" s="26" t="s">
        <v>144</v>
      </c>
      <c r="AC99" s="26">
        <v>20</v>
      </c>
      <c r="AD99" s="26" t="s">
        <v>145</v>
      </c>
      <c r="AE99" s="26">
        <v>9</v>
      </c>
      <c r="AF99" s="99"/>
      <c r="AG99" s="92">
        <v>215</v>
      </c>
      <c r="AH99" s="92">
        <f t="shared" si="130"/>
        <v>980</v>
      </c>
      <c r="AI99" s="92">
        <f t="shared" si="131"/>
        <v>980</v>
      </c>
      <c r="AJ99" s="26">
        <f t="shared" si="132"/>
        <v>980</v>
      </c>
      <c r="AK99" s="92"/>
      <c r="AL99" s="26">
        <f>IF(AND(AK99&lt;&gt;"",AM99&lt;&gt;""),"确认折扣年度",IF($V99="大修",IF(AND($V99="大修",AK99="",AM99=""),1,IF(AK99&lt;&gt;"",LOOKUP(AK99,{1900,2016,2017,2018,2019,2020,2021,2022,2023,2024,2025},{1,0.9,0.8,0.7,0.6,0.5,0.4,0.3,0.2,0.1,0}),IF(AM99&lt;&gt;"",LOOKUP(AM99,{1900,2021,2022,2023,2024,2025},{1,0.8,0.6,0.4,0.2,0})))),""))</f>
        <v>1</v>
      </c>
      <c r="AM99" s="92">
        <v>2020</v>
      </c>
      <c r="AN99" s="26" t="str">
        <f>IF(AND(AK99&lt;&gt;"",AM99&lt;&gt;""),"确认折扣年度",IF($V99="中修",IF(AND($V99="中修",AK99="",AM99=""),1,IF(AK99&lt;&gt;"",LOOKUP(AK99,{1900,2021,2022,2023,2024,2025},{1,0.8,0.6,0.4,0.2,0}),IF(AM99&lt;&gt;"",LOOKUP(AM99,{1900,2021,2022,2023,2024,2025},{1,0.8,0.6,0.4,0.2,0})))),""))</f>
        <v/>
      </c>
      <c r="AO99" s="26" t="s">
        <v>146</v>
      </c>
      <c r="AP99" s="26" t="s">
        <v>146</v>
      </c>
      <c r="AQ99" s="26" t="s">
        <v>147</v>
      </c>
      <c r="AR99" s="26" t="s">
        <v>501</v>
      </c>
      <c r="AS99" s="26" t="s">
        <v>502</v>
      </c>
      <c r="AT99" s="26"/>
      <c r="AU99" s="26" t="s">
        <v>146</v>
      </c>
      <c r="AV99" s="26" t="s">
        <v>147</v>
      </c>
      <c r="AW99" s="26"/>
      <c r="AX99" s="113" t="s">
        <v>517</v>
      </c>
      <c r="AY99" s="110" t="s">
        <v>518</v>
      </c>
      <c r="AZ99" s="111"/>
      <c r="BA99" s="26">
        <v>215</v>
      </c>
      <c r="BB99" s="26">
        <v>980.4</v>
      </c>
      <c r="BC99" s="26">
        <v>980.4</v>
      </c>
      <c r="BD99" s="26">
        <v>0</v>
      </c>
      <c r="BE99" s="26" t="s">
        <v>149</v>
      </c>
      <c r="BF99" s="26" t="s">
        <v>150</v>
      </c>
      <c r="BG99" s="26" t="s">
        <v>519</v>
      </c>
      <c r="BH99" s="26">
        <v>1966</v>
      </c>
      <c r="BI99" s="26" t="s">
        <v>150</v>
      </c>
      <c r="BJ99" s="26" t="s">
        <v>520</v>
      </c>
      <c r="BK99" s="26" t="s">
        <v>150</v>
      </c>
      <c r="BL99" s="26" t="s">
        <v>150</v>
      </c>
      <c r="BM99" s="26"/>
      <c r="BN99" s="26"/>
      <c r="BO99" s="26"/>
      <c r="BP99" s="26"/>
      <c r="BQ99" s="26" t="s">
        <v>473</v>
      </c>
      <c r="BR99" s="26">
        <v>1745.8</v>
      </c>
      <c r="BS99" s="26">
        <v>1749.6</v>
      </c>
      <c r="BT99" s="26">
        <f t="shared" si="133"/>
        <v>3.80000000000004</v>
      </c>
      <c r="BU99" s="26"/>
      <c r="BV99" s="26"/>
      <c r="BW99" s="26">
        <f t="shared" si="134"/>
        <v>3.80000000000004</v>
      </c>
      <c r="BX99" s="26">
        <v>0</v>
      </c>
      <c r="BY99" s="26">
        <v>0</v>
      </c>
      <c r="BZ99" s="26"/>
      <c r="CA99" s="117"/>
      <c r="CB99" s="26" t="s">
        <v>166</v>
      </c>
      <c r="CC99" s="26">
        <v>2.80000000000004</v>
      </c>
      <c r="CD99" s="26">
        <v>1</v>
      </c>
      <c r="CE99" s="26">
        <v>0</v>
      </c>
      <c r="CF99" s="92">
        <f t="shared" si="135"/>
        <v>3.80000000000004</v>
      </c>
      <c r="CG99" s="84">
        <f t="shared" si="136"/>
        <v>-8.5265128291212e-14</v>
      </c>
      <c r="CH99" s="124">
        <v>4</v>
      </c>
      <c r="CI99" s="84">
        <v>1</v>
      </c>
      <c r="CJ99" s="84"/>
      <c r="CK99" s="84">
        <v>114</v>
      </c>
      <c r="CL99" s="84"/>
      <c r="CM99" s="84"/>
      <c r="CN99" s="84"/>
      <c r="CO99" s="84"/>
      <c r="CP99" s="84"/>
      <c r="CQ99" s="84"/>
      <c r="CR99" s="84"/>
      <c r="CT99" s="84"/>
      <c r="CU99" s="84"/>
      <c r="CV99" s="84"/>
      <c r="CW99" s="84" t="str">
        <f t="shared" si="137"/>
        <v>G10718391842.8</v>
      </c>
      <c r="CX99" s="84" t="s">
        <v>140</v>
      </c>
      <c r="CZ99" s="26"/>
      <c r="DA99" s="92">
        <v>3.79999999999995</v>
      </c>
      <c r="DB99" s="92"/>
      <c r="DC99" s="92"/>
      <c r="DD99" s="92"/>
      <c r="DE99" s="26"/>
      <c r="DF99" s="26" t="s">
        <v>521</v>
      </c>
      <c r="DG99" s="26" t="s">
        <v>521</v>
      </c>
      <c r="DH99" s="26" t="s">
        <v>522</v>
      </c>
      <c r="DI99" s="26" t="s">
        <v>523</v>
      </c>
      <c r="DJ99" s="26">
        <v>1966</v>
      </c>
      <c r="DK99" s="26"/>
      <c r="DL99" s="26" t="s">
        <v>139</v>
      </c>
      <c r="DM99" s="26">
        <v>12</v>
      </c>
      <c r="DN99" s="26">
        <v>12</v>
      </c>
      <c r="DO99" s="26">
        <v>12</v>
      </c>
      <c r="DP99" s="26" t="b">
        <v>1</v>
      </c>
      <c r="DQ99" s="26">
        <v>0</v>
      </c>
      <c r="DR99" s="26" t="s">
        <v>149</v>
      </c>
      <c r="DS99" s="26" t="s">
        <v>167</v>
      </c>
      <c r="DT99" s="26" t="s">
        <v>150</v>
      </c>
      <c r="DU99" s="26" t="s">
        <v>150</v>
      </c>
      <c r="DV99" s="26" t="s">
        <v>150</v>
      </c>
      <c r="DW99" s="26"/>
      <c r="DX99" s="26"/>
      <c r="DY99" s="26"/>
      <c r="DZ99" s="26">
        <f t="shared" si="111"/>
        <v>3.8</v>
      </c>
      <c r="EA99" s="26">
        <v>3.79999999999995</v>
      </c>
      <c r="EB99" s="26">
        <v>4.9737991503207e-14</v>
      </c>
      <c r="EC99" s="26"/>
      <c r="ED99" s="26">
        <v>0</v>
      </c>
      <c r="EE99" s="26">
        <v>3.8</v>
      </c>
      <c r="EF99" s="26">
        <v>0</v>
      </c>
      <c r="EG99" s="26">
        <v>0</v>
      </c>
      <c r="EH99" s="26">
        <v>0</v>
      </c>
      <c r="EI99" s="146">
        <f t="shared" si="138"/>
        <v>-4.52970994047064e-14</v>
      </c>
      <c r="EJ99" s="84">
        <f t="shared" si="139"/>
        <v>3.79999999999995</v>
      </c>
      <c r="EK99" s="84">
        <f t="shared" si="140"/>
        <v>-4.52970994047064e-14</v>
      </c>
      <c r="EL99" s="84">
        <f t="shared" si="62"/>
        <v>-3.99680288865056e-14</v>
      </c>
      <c r="EN99" s="84">
        <f t="shared" si="141"/>
        <v>0</v>
      </c>
    </row>
    <row r="100" ht="30" customHeight="1" spans="1:144">
      <c r="A100" s="87" t="str">
        <f t="shared" si="59"/>
        <v>G1071897.0041897.15</v>
      </c>
      <c r="B100" s="87">
        <f>VLOOKUP(A100,[1]大中修明细表!$A$10:$N$544,14,0)</f>
        <v>0.146000000000186</v>
      </c>
      <c r="C100" s="87" t="str">
        <f t="shared" si="60"/>
        <v>G1071805.4571805.603</v>
      </c>
      <c r="D100" s="87">
        <f>VLOOKUP(C100,[1]大中修明细表!$B$10:$N$544,13,0)</f>
        <v>0.146000000000186</v>
      </c>
      <c r="E100" s="87"/>
      <c r="F100" s="96">
        <v>83</v>
      </c>
      <c r="G100" s="26" t="s">
        <v>15</v>
      </c>
      <c r="H100" s="26" t="s">
        <v>524</v>
      </c>
      <c r="I100" s="26">
        <v>430405</v>
      </c>
      <c r="J100" s="26" t="s">
        <v>473</v>
      </c>
      <c r="K100" s="26">
        <v>1897.004</v>
      </c>
      <c r="L100" s="26">
        <v>1897.15</v>
      </c>
      <c r="M100" s="26" t="s">
        <v>473</v>
      </c>
      <c r="N100" s="26">
        <v>1805.457</v>
      </c>
      <c r="O100" s="26">
        <v>1805.603</v>
      </c>
      <c r="P100" s="26">
        <f t="shared" si="127"/>
        <v>0.146000000000186</v>
      </c>
      <c r="Q100" s="26">
        <f t="shared" si="128"/>
        <v>0.146000000000186</v>
      </c>
      <c r="R100" s="26" t="s">
        <v>139</v>
      </c>
      <c r="S100" s="26">
        <v>16</v>
      </c>
      <c r="T100" s="26">
        <v>16</v>
      </c>
      <c r="U100" s="26">
        <v>16</v>
      </c>
      <c r="V100" s="26" t="s">
        <v>140</v>
      </c>
      <c r="W100" s="26" t="s">
        <v>160</v>
      </c>
      <c r="X100" s="26" t="s">
        <v>161</v>
      </c>
      <c r="Y100" s="26">
        <f t="shared" si="129"/>
        <v>16</v>
      </c>
      <c r="Z100" s="26">
        <v>20</v>
      </c>
      <c r="AA100" s="26" t="s">
        <v>161</v>
      </c>
      <c r="AB100" s="26" t="s">
        <v>144</v>
      </c>
      <c r="AC100" s="26">
        <v>20</v>
      </c>
      <c r="AD100" s="26" t="s">
        <v>145</v>
      </c>
      <c r="AE100" s="26">
        <v>9</v>
      </c>
      <c r="AF100" s="99"/>
      <c r="AG100" s="92">
        <v>215</v>
      </c>
      <c r="AH100" s="92">
        <f t="shared" si="130"/>
        <v>50</v>
      </c>
      <c r="AI100" s="92">
        <f t="shared" si="131"/>
        <v>50</v>
      </c>
      <c r="AJ100" s="26">
        <f t="shared" si="132"/>
        <v>50</v>
      </c>
      <c r="AK100" s="92">
        <v>1988</v>
      </c>
      <c r="AL100" s="26">
        <f>IF(AND(AK100&lt;&gt;"",AM100&lt;&gt;""),"确认折扣年度",IF($V100="大修",IF(AND($V100="大修",AK100="",AM100=""),1,IF(AK100&lt;&gt;"",LOOKUP(AK100,{1900,2016,2017,2018,2019,2020,2021,2022,2023,2024,2025},{1,0.9,0.8,0.7,0.6,0.5,0.4,0.3,0.2,0.1,0}),IF(AM100&lt;&gt;"",LOOKUP(AM100,{1900,2021,2022,2023,2024,2025},{1,0.8,0.6,0.4,0.2,0})))),""))</f>
        <v>1</v>
      </c>
      <c r="AM100" s="92"/>
      <c r="AN100" s="26" t="str">
        <f>IF(AND(AK100&lt;&gt;"",AM100&lt;&gt;""),"确认折扣年度",IF($V100="中修",IF(AND($V100="中修",AK100="",AM100=""),1,IF(AK100&lt;&gt;"",LOOKUP(AK100,{1900,2021,2022,2023,2024,2025},{1,0.8,0.6,0.4,0.2,0}),IF(AM100&lt;&gt;"",LOOKUP(AM100,{1900,2021,2022,2023,2024,2025},{1,0.8,0.6,0.4,0.2,0})))),""))</f>
        <v/>
      </c>
      <c r="AO100" s="26" t="s">
        <v>146</v>
      </c>
      <c r="AP100" s="26" t="s">
        <v>146</v>
      </c>
      <c r="AQ100" s="26" t="s">
        <v>147</v>
      </c>
      <c r="AR100" s="26" t="s">
        <v>525</v>
      </c>
      <c r="AS100" s="26" t="s">
        <v>526</v>
      </c>
      <c r="AT100" s="26"/>
      <c r="AU100" s="26" t="s">
        <v>146</v>
      </c>
      <c r="AV100" s="26" t="s">
        <v>147</v>
      </c>
      <c r="AW100" s="26"/>
      <c r="AX100" s="110"/>
      <c r="AY100" s="110" t="s">
        <v>527</v>
      </c>
      <c r="AZ100" s="109"/>
      <c r="BA100" s="26">
        <v>215</v>
      </c>
      <c r="BB100" s="26">
        <v>50.22</v>
      </c>
      <c r="BC100" s="26">
        <v>30.13</v>
      </c>
      <c r="BD100" s="26">
        <v>0</v>
      </c>
      <c r="BE100" s="26" t="s">
        <v>149</v>
      </c>
      <c r="BF100" s="26" t="s">
        <v>150</v>
      </c>
      <c r="BG100" s="26" t="s">
        <v>528</v>
      </c>
      <c r="BH100" s="26">
        <v>1988</v>
      </c>
      <c r="BI100" s="26" t="s">
        <v>150</v>
      </c>
      <c r="BJ100" s="26" t="s">
        <v>529</v>
      </c>
      <c r="BK100" s="26" t="s">
        <v>150</v>
      </c>
      <c r="BL100" s="26" t="s">
        <v>530</v>
      </c>
      <c r="BM100" s="26" t="s">
        <v>234</v>
      </c>
      <c r="BN100" s="26" t="s">
        <v>473</v>
      </c>
      <c r="BO100" s="26">
        <v>1897.004</v>
      </c>
      <c r="BP100" s="26">
        <v>1913.801</v>
      </c>
      <c r="BQ100" s="26" t="s">
        <v>473</v>
      </c>
      <c r="BR100" s="26">
        <v>1895.974</v>
      </c>
      <c r="BS100" s="26">
        <v>1896.12</v>
      </c>
      <c r="BT100" s="26">
        <f t="shared" si="133"/>
        <v>0.146</v>
      </c>
      <c r="BU100" s="26"/>
      <c r="BV100" s="26"/>
      <c r="BW100" s="26">
        <f t="shared" si="134"/>
        <v>0.146</v>
      </c>
      <c r="BX100" s="26">
        <v>0</v>
      </c>
      <c r="BY100" s="26">
        <v>0</v>
      </c>
      <c r="BZ100" s="26"/>
      <c r="CA100" s="117" t="s">
        <v>531</v>
      </c>
      <c r="CB100" s="26" t="s">
        <v>166</v>
      </c>
      <c r="CC100" s="26">
        <v>0</v>
      </c>
      <c r="CD100" s="26">
        <v>0</v>
      </c>
      <c r="CE100" s="26">
        <v>0.146</v>
      </c>
      <c r="CF100" s="92">
        <f t="shared" si="135"/>
        <v>0</v>
      </c>
      <c r="CG100" s="84">
        <f t="shared" si="136"/>
        <v>1.85546022990479e-13</v>
      </c>
      <c r="CH100" s="124">
        <v>4</v>
      </c>
      <c r="CI100" s="84">
        <v>1</v>
      </c>
      <c r="CJ100" s="84"/>
      <c r="CK100" s="84">
        <v>92</v>
      </c>
      <c r="CL100" s="84"/>
      <c r="CM100" s="84"/>
      <c r="CN100" s="84"/>
      <c r="CO100" s="84"/>
      <c r="CP100" s="84"/>
      <c r="CQ100" s="84"/>
      <c r="CR100" s="84"/>
      <c r="CT100" s="84"/>
      <c r="CU100" s="84"/>
      <c r="CV100" s="84"/>
      <c r="CW100" s="84" t="str">
        <f t="shared" si="137"/>
        <v>G1071897.0041897.15</v>
      </c>
      <c r="CX100" s="84" t="s">
        <v>140</v>
      </c>
      <c r="CZ100" s="26"/>
      <c r="DA100" s="92">
        <v>0.146000000000186</v>
      </c>
      <c r="DB100" s="92"/>
      <c r="DC100" s="92"/>
      <c r="DD100" s="92"/>
      <c r="DE100" s="26"/>
      <c r="DF100" s="26"/>
      <c r="DG100" s="26"/>
      <c r="DH100" s="26"/>
      <c r="DI100" s="26" t="s">
        <v>532</v>
      </c>
      <c r="DJ100" s="26">
        <v>1976</v>
      </c>
      <c r="DK100" s="26">
        <v>1988</v>
      </c>
      <c r="DL100" s="26" t="s">
        <v>139</v>
      </c>
      <c r="DM100" s="26">
        <v>16</v>
      </c>
      <c r="DN100" s="26">
        <v>16</v>
      </c>
      <c r="DO100" s="26">
        <v>16</v>
      </c>
      <c r="DP100" s="26" t="b">
        <v>1</v>
      </c>
      <c r="DQ100" s="26">
        <v>0</v>
      </c>
      <c r="DR100" s="26" t="s">
        <v>149</v>
      </c>
      <c r="DS100" s="26" t="s">
        <v>167</v>
      </c>
      <c r="DT100" s="26" t="s">
        <v>150</v>
      </c>
      <c r="DU100" s="26" t="s">
        <v>150</v>
      </c>
      <c r="DV100" s="26" t="s">
        <v>530</v>
      </c>
      <c r="DW100" s="26" t="s">
        <v>533</v>
      </c>
      <c r="DX100" s="26" t="s">
        <v>237</v>
      </c>
      <c r="DY100" s="26" t="s">
        <v>534</v>
      </c>
      <c r="DZ100" s="26">
        <f t="shared" si="111"/>
        <v>0.146</v>
      </c>
      <c r="EA100" s="26">
        <v>0.146000000000186</v>
      </c>
      <c r="EB100" s="26">
        <v>0</v>
      </c>
      <c r="EC100" s="26">
        <v>0</v>
      </c>
      <c r="ED100" s="26">
        <v>0</v>
      </c>
      <c r="EE100" s="26">
        <v>0.146</v>
      </c>
      <c r="EF100" s="26">
        <v>0</v>
      </c>
      <c r="EG100" s="26">
        <v>0</v>
      </c>
      <c r="EH100" s="26">
        <v>0</v>
      </c>
      <c r="EI100" s="146">
        <f t="shared" si="138"/>
        <v>1.85546022990479e-13</v>
      </c>
      <c r="EJ100" s="84">
        <f t="shared" si="139"/>
        <v>0.146000000000186</v>
      </c>
      <c r="EK100" s="84">
        <f t="shared" si="140"/>
        <v>1.85546022990479e-13</v>
      </c>
      <c r="EL100" s="84">
        <f t="shared" si="62"/>
        <v>0</v>
      </c>
      <c r="EN100" s="84">
        <f t="shared" si="141"/>
        <v>0</v>
      </c>
    </row>
    <row r="101" ht="30" customHeight="1" spans="1:144">
      <c r="A101" s="87" t="str">
        <f t="shared" si="59"/>
        <v>G1071897.151897.31</v>
      </c>
      <c r="B101" s="87">
        <f>VLOOKUP(A101,[1]大中修明细表!$A$10:$N$544,14,0)</f>
        <v>0.159999999999854</v>
      </c>
      <c r="C101" s="87" t="str">
        <f t="shared" si="60"/>
        <v>G1071805.6031805.763</v>
      </c>
      <c r="D101" s="87">
        <f>VLOOKUP(C101,[1]大中修明细表!$B$10:$N$544,13,0)</f>
        <v>0.159999999999854</v>
      </c>
      <c r="E101" s="87"/>
      <c r="F101" s="96">
        <v>84</v>
      </c>
      <c r="G101" s="26" t="s">
        <v>15</v>
      </c>
      <c r="H101" s="26" t="s">
        <v>524</v>
      </c>
      <c r="I101" s="26">
        <v>430405</v>
      </c>
      <c r="J101" s="26" t="s">
        <v>473</v>
      </c>
      <c r="K101" s="26">
        <v>1897.15</v>
      </c>
      <c r="L101" s="26">
        <v>1897.31</v>
      </c>
      <c r="M101" s="26" t="s">
        <v>473</v>
      </c>
      <c r="N101" s="26">
        <v>1805.603</v>
      </c>
      <c r="O101" s="26">
        <v>1805.763</v>
      </c>
      <c r="P101" s="26">
        <f t="shared" si="127"/>
        <v>0.159999999999854</v>
      </c>
      <c r="Q101" s="26">
        <f t="shared" si="128"/>
        <v>0.159999999999854</v>
      </c>
      <c r="R101" s="26" t="s">
        <v>139</v>
      </c>
      <c r="S101" s="26">
        <v>12</v>
      </c>
      <c r="T101" s="26">
        <v>12</v>
      </c>
      <c r="U101" s="26">
        <v>12</v>
      </c>
      <c r="V101" s="26" t="s">
        <v>140</v>
      </c>
      <c r="W101" s="26" t="s">
        <v>160</v>
      </c>
      <c r="X101" s="26" t="s">
        <v>161</v>
      </c>
      <c r="Y101" s="26">
        <f t="shared" si="129"/>
        <v>12</v>
      </c>
      <c r="Z101" s="26">
        <v>20</v>
      </c>
      <c r="AA101" s="26" t="s">
        <v>161</v>
      </c>
      <c r="AB101" s="26" t="s">
        <v>144</v>
      </c>
      <c r="AC101" s="26">
        <v>20</v>
      </c>
      <c r="AD101" s="26" t="s">
        <v>145</v>
      </c>
      <c r="AE101" s="26">
        <v>9</v>
      </c>
      <c r="AF101" s="99"/>
      <c r="AG101" s="92">
        <v>215</v>
      </c>
      <c r="AH101" s="92">
        <f t="shared" si="130"/>
        <v>41</v>
      </c>
      <c r="AI101" s="92">
        <f t="shared" si="131"/>
        <v>41</v>
      </c>
      <c r="AJ101" s="26">
        <f t="shared" si="132"/>
        <v>41</v>
      </c>
      <c r="AK101" s="92">
        <v>2011</v>
      </c>
      <c r="AL101" s="26">
        <f>IF(AND(AK101&lt;&gt;"",AM101&lt;&gt;""),"确认折扣年度",IF($V101="大修",IF(AND($V101="大修",AK101="",AM101=""),1,IF(AK101&lt;&gt;"",LOOKUP(AK101,{1900,2016,2017,2018,2019,2020,2021,2022,2023,2024,2025},{1,0.9,0.8,0.7,0.6,0.5,0.4,0.3,0.2,0.1,0}),IF(AM101&lt;&gt;"",LOOKUP(AM101,{1900,2021,2022,2023,2024,2025},{1,0.8,0.6,0.4,0.2,0})))),""))</f>
        <v>1</v>
      </c>
      <c r="AM101" s="92"/>
      <c r="AN101" s="26" t="str">
        <f>IF(AND(AK101&lt;&gt;"",AM101&lt;&gt;""),"确认折扣年度",IF($V101="中修",IF(AND($V101="中修",AK101="",AM101=""),1,IF(AK101&lt;&gt;"",LOOKUP(AK101,{1900,2021,2022,2023,2024,2025},{1,0.8,0.6,0.4,0.2,0}),IF(AM101&lt;&gt;"",LOOKUP(AM101,{1900,2021,2022,2023,2024,2025},{1,0.8,0.6,0.4,0.2,0})))),""))</f>
        <v/>
      </c>
      <c r="AO101" s="26" t="s">
        <v>146</v>
      </c>
      <c r="AP101" s="26" t="s">
        <v>146</v>
      </c>
      <c r="AQ101" s="26" t="s">
        <v>147</v>
      </c>
      <c r="AR101" s="26" t="s">
        <v>525</v>
      </c>
      <c r="AS101" s="26" t="s">
        <v>526</v>
      </c>
      <c r="AT101" s="26"/>
      <c r="AU101" s="26" t="s">
        <v>146</v>
      </c>
      <c r="AV101" s="26" t="s">
        <v>147</v>
      </c>
      <c r="AW101" s="26"/>
      <c r="AX101" s="110"/>
      <c r="AY101" s="110"/>
      <c r="AZ101" s="111"/>
      <c r="BA101" s="26">
        <v>215</v>
      </c>
      <c r="BB101" s="26">
        <v>41.28</v>
      </c>
      <c r="BC101" s="26">
        <v>24.77</v>
      </c>
      <c r="BD101" s="26">
        <v>0</v>
      </c>
      <c r="BE101" s="26" t="s">
        <v>149</v>
      </c>
      <c r="BF101" s="26" t="s">
        <v>150</v>
      </c>
      <c r="BG101" s="26" t="s">
        <v>528</v>
      </c>
      <c r="BH101" s="26">
        <v>2011</v>
      </c>
      <c r="BI101" s="26" t="s">
        <v>150</v>
      </c>
      <c r="BJ101" s="26" t="s">
        <v>535</v>
      </c>
      <c r="BK101" s="26" t="s">
        <v>150</v>
      </c>
      <c r="BL101" s="26" t="s">
        <v>530</v>
      </c>
      <c r="BM101" s="26" t="s">
        <v>234</v>
      </c>
      <c r="BN101" s="26" t="s">
        <v>473</v>
      </c>
      <c r="BO101" s="26">
        <v>1897.004</v>
      </c>
      <c r="BP101" s="26">
        <v>1913.801</v>
      </c>
      <c r="BQ101" s="26" t="s">
        <v>473</v>
      </c>
      <c r="BR101" s="26">
        <v>1896.12</v>
      </c>
      <c r="BS101" s="26">
        <v>1896.28</v>
      </c>
      <c r="BT101" s="26">
        <f t="shared" si="133"/>
        <v>0.159999999999854</v>
      </c>
      <c r="BU101" s="26"/>
      <c r="BV101" s="26"/>
      <c r="BW101" s="26">
        <f t="shared" si="134"/>
        <v>0.159999999999854</v>
      </c>
      <c r="BX101" s="26">
        <v>0</v>
      </c>
      <c r="BY101" s="26">
        <v>0</v>
      </c>
      <c r="BZ101" s="26"/>
      <c r="CA101" s="117" t="s">
        <v>536</v>
      </c>
      <c r="CB101" s="26" t="s">
        <v>166</v>
      </c>
      <c r="CC101" s="26">
        <v>0.159999999999854</v>
      </c>
      <c r="CD101" s="26">
        <v>0</v>
      </c>
      <c r="CE101" s="26">
        <v>0</v>
      </c>
      <c r="CF101" s="92">
        <f t="shared" si="135"/>
        <v>0.159999999999854</v>
      </c>
      <c r="CG101" s="84">
        <f t="shared" si="136"/>
        <v>4.71844785465692e-16</v>
      </c>
      <c r="CH101" s="124">
        <v>4</v>
      </c>
      <c r="CI101" s="84">
        <v>1</v>
      </c>
      <c r="CJ101" s="84"/>
      <c r="CK101" s="84">
        <v>93</v>
      </c>
      <c r="CL101" s="84"/>
      <c r="CM101" s="84"/>
      <c r="CN101" s="84"/>
      <c r="CO101" s="84"/>
      <c r="CP101" s="84"/>
      <c r="CQ101" s="84"/>
      <c r="CR101" s="84"/>
      <c r="CT101" s="84"/>
      <c r="CU101" s="84"/>
      <c r="CV101" s="84"/>
      <c r="CW101" s="84" t="str">
        <f t="shared" si="137"/>
        <v>G1071897.151897.31</v>
      </c>
      <c r="CX101" s="84" t="s">
        <v>140</v>
      </c>
      <c r="CZ101" s="26"/>
      <c r="DA101" s="92">
        <v>0.159999999999854</v>
      </c>
      <c r="DB101" s="92"/>
      <c r="DC101" s="92"/>
      <c r="DD101" s="92"/>
      <c r="DE101" s="26"/>
      <c r="DF101" s="26"/>
      <c r="DG101" s="26"/>
      <c r="DH101" s="26"/>
      <c r="DI101" s="26" t="s">
        <v>532</v>
      </c>
      <c r="DJ101" s="26">
        <v>1988</v>
      </c>
      <c r="DK101" s="26">
        <v>2011</v>
      </c>
      <c r="DL101" s="26" t="s">
        <v>139</v>
      </c>
      <c r="DM101" s="26">
        <v>12</v>
      </c>
      <c r="DN101" s="26">
        <v>12</v>
      </c>
      <c r="DO101" s="26">
        <v>12</v>
      </c>
      <c r="DP101" s="26" t="b">
        <v>1</v>
      </c>
      <c r="DQ101" s="26">
        <v>0</v>
      </c>
      <c r="DR101" s="26" t="s">
        <v>149</v>
      </c>
      <c r="DS101" s="26" t="s">
        <v>167</v>
      </c>
      <c r="DT101" s="26" t="s">
        <v>150</v>
      </c>
      <c r="DU101" s="26" t="s">
        <v>150</v>
      </c>
      <c r="DV101" s="26" t="s">
        <v>530</v>
      </c>
      <c r="DW101" s="26" t="s">
        <v>533</v>
      </c>
      <c r="DX101" s="26" t="s">
        <v>237</v>
      </c>
      <c r="DY101" s="26" t="s">
        <v>534</v>
      </c>
      <c r="DZ101" s="26">
        <f t="shared" si="111"/>
        <v>0.159999999999854</v>
      </c>
      <c r="EA101" s="26">
        <v>0.159999999999854</v>
      </c>
      <c r="EB101" s="26">
        <v>0</v>
      </c>
      <c r="EC101" s="26"/>
      <c r="ED101" s="26">
        <v>0</v>
      </c>
      <c r="EE101" s="26">
        <v>0.159999999999854</v>
      </c>
      <c r="EF101" s="26">
        <v>0</v>
      </c>
      <c r="EG101" s="26">
        <v>0</v>
      </c>
      <c r="EH101" s="26">
        <v>0</v>
      </c>
      <c r="EI101" s="146">
        <f t="shared" si="138"/>
        <v>4.71844785465692e-16</v>
      </c>
      <c r="EJ101" s="84">
        <f t="shared" si="139"/>
        <v>0.159999999999854</v>
      </c>
      <c r="EK101" s="84">
        <f t="shared" si="140"/>
        <v>4.71844785465692e-16</v>
      </c>
      <c r="EL101" s="84">
        <f t="shared" si="62"/>
        <v>0</v>
      </c>
      <c r="EN101" s="84">
        <f t="shared" si="141"/>
        <v>0</v>
      </c>
    </row>
    <row r="102" ht="30" customHeight="1" spans="1:144">
      <c r="A102" s="87" t="str">
        <f t="shared" si="59"/>
        <v>G1071897.311898.087</v>
      </c>
      <c r="B102" s="87" t="e">
        <f>VLOOKUP(A102,[1]大中修明细表!$A$10:$N$544,14,0)</f>
        <v>#N/A</v>
      </c>
      <c r="C102" s="87" t="str">
        <f t="shared" si="60"/>
        <v>G1071805.7631806.54</v>
      </c>
      <c r="D102" s="87" t="e">
        <f>VLOOKUP(C102,[1]大中修明细表!$B$10:$N$544,13,0)</f>
        <v>#N/A</v>
      </c>
      <c r="E102" s="87" t="s">
        <v>371</v>
      </c>
      <c r="F102" s="96">
        <v>85</v>
      </c>
      <c r="G102" s="26" t="s">
        <v>15</v>
      </c>
      <c r="H102" s="26" t="s">
        <v>524</v>
      </c>
      <c r="I102" s="26">
        <v>430405</v>
      </c>
      <c r="J102" s="26" t="s">
        <v>473</v>
      </c>
      <c r="K102" s="26">
        <v>1897.31</v>
      </c>
      <c r="L102" s="26">
        <v>1898.087</v>
      </c>
      <c r="M102" s="26" t="s">
        <v>473</v>
      </c>
      <c r="N102" s="26">
        <v>1805.763</v>
      </c>
      <c r="O102" s="26">
        <v>1806.54</v>
      </c>
      <c r="P102" s="26">
        <f t="shared" si="127"/>
        <v>0.777000000000044</v>
      </c>
      <c r="Q102" s="26">
        <f t="shared" si="128"/>
        <v>0.777000000000044</v>
      </c>
      <c r="R102" s="26" t="s">
        <v>139</v>
      </c>
      <c r="S102" s="26">
        <v>12</v>
      </c>
      <c r="T102" s="26">
        <v>12</v>
      </c>
      <c r="U102" s="26">
        <v>12</v>
      </c>
      <c r="V102" s="26" t="s">
        <v>140</v>
      </c>
      <c r="W102" s="26" t="s">
        <v>160</v>
      </c>
      <c r="X102" s="26" t="s">
        <v>161</v>
      </c>
      <c r="Y102" s="26">
        <f t="shared" si="129"/>
        <v>12</v>
      </c>
      <c r="Z102" s="26">
        <v>20</v>
      </c>
      <c r="AA102" s="26" t="s">
        <v>161</v>
      </c>
      <c r="AB102" s="26" t="s">
        <v>144</v>
      </c>
      <c r="AC102" s="26">
        <v>20</v>
      </c>
      <c r="AD102" s="26" t="s">
        <v>145</v>
      </c>
      <c r="AE102" s="26">
        <v>9</v>
      </c>
      <c r="AF102" s="99"/>
      <c r="AG102" s="92">
        <v>215</v>
      </c>
      <c r="AH102" s="92">
        <f t="shared" si="130"/>
        <v>200</v>
      </c>
      <c r="AI102" s="92">
        <f t="shared" si="131"/>
        <v>200</v>
      </c>
      <c r="AJ102" s="26">
        <f t="shared" si="132"/>
        <v>200</v>
      </c>
      <c r="AK102" s="92">
        <v>2011</v>
      </c>
      <c r="AL102" s="26">
        <f>IF(AND(AK102&lt;&gt;"",AM102&lt;&gt;""),"确认折扣年度",IF($V102="大修",IF(AND($V102="大修",AK102="",AM102=""),1,IF(AK102&lt;&gt;"",LOOKUP(AK102,{1900,2016,2017,2018,2019,2020,2021,2022,2023,2024,2025},{1,0.9,0.8,0.7,0.6,0.5,0.4,0.3,0.2,0.1,0}),IF(AM102&lt;&gt;"",LOOKUP(AM102,{1900,2021,2022,2023,2024,2025},{1,0.8,0.6,0.4,0.2,0})))),""))</f>
        <v>1</v>
      </c>
      <c r="AM102" s="92"/>
      <c r="AN102" s="26" t="str">
        <f>IF(AND(AK102&lt;&gt;"",AM102&lt;&gt;""),"确认折扣年度",IF($V102="中修",IF(AND($V102="中修",AK102="",AM102=""),1,IF(AK102&lt;&gt;"",LOOKUP(AK102,{1900,2021,2022,2023,2024,2025},{1,0.8,0.6,0.4,0.2,0}),IF(AM102&lt;&gt;"",LOOKUP(AM102,{1900,2021,2022,2023,2024,2025},{1,0.8,0.6,0.4,0.2,0})))),""))</f>
        <v/>
      </c>
      <c r="AO102" s="26" t="s">
        <v>146</v>
      </c>
      <c r="AP102" s="26" t="s">
        <v>146</v>
      </c>
      <c r="AQ102" s="26" t="s">
        <v>147</v>
      </c>
      <c r="AR102" s="26"/>
      <c r="AS102" s="26" t="s">
        <v>537</v>
      </c>
      <c r="AT102" s="26"/>
      <c r="AU102" s="26"/>
      <c r="AV102" s="26"/>
      <c r="AW102" s="26"/>
      <c r="AX102" s="110"/>
      <c r="AY102" s="110" t="s">
        <v>538</v>
      </c>
      <c r="AZ102" s="111"/>
      <c r="BA102" s="26">
        <v>215</v>
      </c>
      <c r="BB102" s="26">
        <v>302.89</v>
      </c>
      <c r="BC102" s="26">
        <v>181.74</v>
      </c>
      <c r="BD102" s="26">
        <v>0</v>
      </c>
      <c r="BE102" s="26" t="s">
        <v>149</v>
      </c>
      <c r="BF102" s="26" t="s">
        <v>150</v>
      </c>
      <c r="BG102" s="26" t="s">
        <v>528</v>
      </c>
      <c r="BH102" s="26">
        <v>2011</v>
      </c>
      <c r="BI102" s="26" t="s">
        <v>150</v>
      </c>
      <c r="BJ102" s="26" t="s">
        <v>535</v>
      </c>
      <c r="BK102" s="26" t="s">
        <v>150</v>
      </c>
      <c r="BL102" s="26" t="s">
        <v>530</v>
      </c>
      <c r="BM102" s="26" t="s">
        <v>234</v>
      </c>
      <c r="BN102" s="26" t="s">
        <v>473</v>
      </c>
      <c r="BO102" s="26">
        <v>1897.004</v>
      </c>
      <c r="BP102" s="26">
        <v>1913.801</v>
      </c>
      <c r="BQ102" s="26" t="s">
        <v>473</v>
      </c>
      <c r="BR102" s="26">
        <v>1896.28</v>
      </c>
      <c r="BS102" s="26">
        <v>1897.454</v>
      </c>
      <c r="BT102" s="26">
        <f t="shared" si="133"/>
        <v>0.777000000000044</v>
      </c>
      <c r="BU102" s="26"/>
      <c r="BV102" s="26"/>
      <c r="BW102" s="26">
        <f t="shared" si="134"/>
        <v>0.777000000000044</v>
      </c>
      <c r="BX102" s="26">
        <v>0</v>
      </c>
      <c r="BY102" s="26">
        <v>0</v>
      </c>
      <c r="BZ102" s="26"/>
      <c r="CA102" s="119" t="s">
        <v>539</v>
      </c>
      <c r="CB102" s="120" t="s">
        <v>166</v>
      </c>
      <c r="CC102" s="120">
        <v>0.524000000000115</v>
      </c>
      <c r="CD102" s="120">
        <v>0.252999999999929</v>
      </c>
      <c r="CE102" s="120">
        <v>0</v>
      </c>
      <c r="CF102" s="92">
        <f t="shared" si="135"/>
        <v>0.777000000000044</v>
      </c>
      <c r="CG102" s="84">
        <f t="shared" si="136"/>
        <v>0</v>
      </c>
      <c r="CH102" s="124">
        <v>4</v>
      </c>
      <c r="CI102" s="84">
        <v>1</v>
      </c>
      <c r="CJ102" s="84"/>
      <c r="CL102" s="84"/>
      <c r="CM102" s="84"/>
      <c r="CN102" s="84"/>
      <c r="CO102" s="84"/>
      <c r="CP102" s="84"/>
      <c r="CQ102" s="84"/>
      <c r="CR102" s="84"/>
      <c r="CT102" s="84"/>
      <c r="CU102" s="84"/>
      <c r="CV102" s="84"/>
      <c r="CW102" s="84" t="str">
        <f t="shared" si="137"/>
        <v>G1071897.311898.087</v>
      </c>
      <c r="CX102" s="84" t="s">
        <v>140</v>
      </c>
      <c r="CZ102" s="26"/>
      <c r="DA102" s="92">
        <v>0.777</v>
      </c>
      <c r="DB102" s="92"/>
      <c r="DC102" s="92" t="s">
        <v>375</v>
      </c>
      <c r="DD102" s="92"/>
      <c r="DE102" s="26"/>
      <c r="DF102" s="26"/>
      <c r="DG102" s="26"/>
      <c r="DH102" s="26"/>
      <c r="DI102" s="26" t="s">
        <v>532</v>
      </c>
      <c r="DJ102" s="26" t="s">
        <v>540</v>
      </c>
      <c r="DK102" s="26" t="s">
        <v>541</v>
      </c>
      <c r="DL102" s="26" t="s">
        <v>139</v>
      </c>
      <c r="DM102" s="26">
        <v>12</v>
      </c>
      <c r="DN102" s="26">
        <v>12</v>
      </c>
      <c r="DO102" s="26">
        <v>12</v>
      </c>
      <c r="DP102" s="26" t="e">
        <v>#N/A</v>
      </c>
      <c r="DQ102" s="26" t="e">
        <v>#N/A</v>
      </c>
      <c r="DR102" s="26" t="s">
        <v>149</v>
      </c>
      <c r="DS102" s="26" t="s">
        <v>167</v>
      </c>
      <c r="DT102" s="26" t="s">
        <v>150</v>
      </c>
      <c r="DU102" s="26" t="s">
        <v>150</v>
      </c>
      <c r="DV102" s="26" t="s">
        <v>530</v>
      </c>
      <c r="DW102" s="26" t="s">
        <v>533</v>
      </c>
      <c r="DX102" s="26"/>
      <c r="DY102" s="26"/>
      <c r="DZ102" s="26">
        <f t="shared" si="111"/>
        <v>0.777000000000044</v>
      </c>
      <c r="EA102" s="26"/>
      <c r="EB102" s="26"/>
      <c r="EC102" s="26"/>
      <c r="ED102" s="26"/>
      <c r="EE102" s="26">
        <v>0.777000000000044</v>
      </c>
      <c r="EF102" s="26"/>
      <c r="EG102" s="26"/>
      <c r="EH102" s="26"/>
      <c r="EI102" s="146">
        <f t="shared" si="138"/>
        <v>0</v>
      </c>
      <c r="EJ102" s="84">
        <f t="shared" si="139"/>
        <v>0.777000000000044</v>
      </c>
      <c r="EK102" s="84">
        <f t="shared" si="140"/>
        <v>0</v>
      </c>
      <c r="EL102" s="84">
        <f t="shared" si="62"/>
        <v>0</v>
      </c>
      <c r="EN102" s="84">
        <f t="shared" si="141"/>
        <v>0</v>
      </c>
    </row>
    <row r="103" ht="29.25" customHeight="1" spans="1:144">
      <c r="A103" s="87" t="str">
        <f t="shared" si="59"/>
        <v>G1071906.4471906.819</v>
      </c>
      <c r="B103" s="87">
        <f>VLOOKUP(A103,[1]大中修明细表!$A$10:$N$544,14,0)</f>
        <v>0.372000000000071</v>
      </c>
      <c r="C103" s="87" t="str">
        <f t="shared" si="60"/>
        <v>G1071814.91815.272</v>
      </c>
      <c r="D103" s="87">
        <f>VLOOKUP(C103,[1]大中修明细表!$B$10:$N$544,13,0)</f>
        <v>0.372000000000071</v>
      </c>
      <c r="E103" s="87"/>
      <c r="F103" s="96">
        <v>86</v>
      </c>
      <c r="G103" s="26" t="s">
        <v>15</v>
      </c>
      <c r="H103" s="26" t="s">
        <v>524</v>
      </c>
      <c r="I103" s="26">
        <v>430405</v>
      </c>
      <c r="J103" s="26" t="s">
        <v>473</v>
      </c>
      <c r="K103" s="26">
        <v>1906.447</v>
      </c>
      <c r="L103" s="26">
        <v>1906.819</v>
      </c>
      <c r="M103" s="26" t="s">
        <v>473</v>
      </c>
      <c r="N103" s="26">
        <v>1814.9</v>
      </c>
      <c r="O103" s="26">
        <v>1815.272</v>
      </c>
      <c r="P103" s="26">
        <f t="shared" si="127"/>
        <v>0.372000000000071</v>
      </c>
      <c r="Q103" s="26">
        <f t="shared" si="128"/>
        <v>0.372000000000071</v>
      </c>
      <c r="R103" s="26" t="s">
        <v>139</v>
      </c>
      <c r="S103" s="26">
        <v>12</v>
      </c>
      <c r="T103" s="26">
        <v>12</v>
      </c>
      <c r="U103" s="26">
        <v>12</v>
      </c>
      <c r="V103" s="26" t="s">
        <v>140</v>
      </c>
      <c r="W103" s="26" t="s">
        <v>160</v>
      </c>
      <c r="X103" s="26" t="s">
        <v>161</v>
      </c>
      <c r="Y103" s="26">
        <f t="shared" si="129"/>
        <v>12</v>
      </c>
      <c r="Z103" s="26">
        <v>20</v>
      </c>
      <c r="AA103" s="26" t="s">
        <v>161</v>
      </c>
      <c r="AB103" s="26" t="s">
        <v>144</v>
      </c>
      <c r="AC103" s="26">
        <v>20</v>
      </c>
      <c r="AD103" s="26" t="s">
        <v>145</v>
      </c>
      <c r="AE103" s="26">
        <v>9</v>
      </c>
      <c r="AF103" s="99"/>
      <c r="AG103" s="92">
        <v>215</v>
      </c>
      <c r="AH103" s="92">
        <f t="shared" si="130"/>
        <v>96</v>
      </c>
      <c r="AI103" s="92">
        <f t="shared" si="131"/>
        <v>96</v>
      </c>
      <c r="AJ103" s="26">
        <f t="shared" si="132"/>
        <v>96</v>
      </c>
      <c r="AK103" s="92">
        <v>2009</v>
      </c>
      <c r="AL103" s="26">
        <f>IF(AND(AK103&lt;&gt;"",AM103&lt;&gt;""),"确认折扣年度",IF($V103="大修",IF(AND($V103="大修",AK103="",AM103=""),1,IF(AK103&lt;&gt;"",LOOKUP(AK103,{1900,2016,2017,2018,2019,2020,2021,2022,2023,2024,2025},{1,0.9,0.8,0.7,0.6,0.5,0.4,0.3,0.2,0.1,0}),IF(AM103&lt;&gt;"",LOOKUP(AM103,{1900,2021,2022,2023,2024,2025},{1,0.8,0.6,0.4,0.2,0})))),""))</f>
        <v>1</v>
      </c>
      <c r="AM103" s="92"/>
      <c r="AN103" s="26" t="str">
        <f>IF(AND(AK103&lt;&gt;"",AM103&lt;&gt;""),"确认折扣年度",IF($V103="中修",IF(AND($V103="中修",AK103="",AM103=""),1,IF(AK103&lt;&gt;"",LOOKUP(AK103,{1900,2021,2022,2023,2024,2025},{1,0.8,0.6,0.4,0.2,0}),IF(AM103&lt;&gt;"",LOOKUP(AM103,{1900,2021,2022,2023,2024,2025},{1,0.8,0.6,0.4,0.2,0})))),""))</f>
        <v/>
      </c>
      <c r="AO103" s="26" t="s">
        <v>146</v>
      </c>
      <c r="AP103" s="26" t="s">
        <v>146</v>
      </c>
      <c r="AQ103" s="26" t="s">
        <v>147</v>
      </c>
      <c r="AR103" s="26" t="s">
        <v>542</v>
      </c>
      <c r="AS103" s="26" t="s">
        <v>526</v>
      </c>
      <c r="AT103" s="26"/>
      <c r="AU103" s="26" t="s">
        <v>146</v>
      </c>
      <c r="AV103" s="26" t="s">
        <v>147</v>
      </c>
      <c r="AW103" s="26"/>
      <c r="AX103" s="110"/>
      <c r="AY103" s="110"/>
      <c r="AZ103" s="109"/>
      <c r="BA103" s="26">
        <v>215</v>
      </c>
      <c r="BB103" s="26">
        <v>95.98</v>
      </c>
      <c r="BC103" s="26">
        <v>57.59</v>
      </c>
      <c r="BD103" s="26">
        <v>0</v>
      </c>
      <c r="BE103" s="26" t="s">
        <v>149</v>
      </c>
      <c r="BF103" s="26" t="s">
        <v>150</v>
      </c>
      <c r="BG103" s="26" t="s">
        <v>543</v>
      </c>
      <c r="BH103" s="26">
        <v>2009</v>
      </c>
      <c r="BI103" s="26" t="s">
        <v>150</v>
      </c>
      <c r="BJ103" s="26" t="s">
        <v>544</v>
      </c>
      <c r="BK103" s="26" t="s">
        <v>150</v>
      </c>
      <c r="BL103" s="26" t="s">
        <v>530</v>
      </c>
      <c r="BM103" s="26" t="s">
        <v>234</v>
      </c>
      <c r="BN103" s="26" t="s">
        <v>473</v>
      </c>
      <c r="BO103" s="26">
        <v>1897.004</v>
      </c>
      <c r="BP103" s="26">
        <v>1913.801</v>
      </c>
      <c r="BQ103" s="26" t="s">
        <v>473</v>
      </c>
      <c r="BR103" s="26">
        <v>1905.417</v>
      </c>
      <c r="BS103" s="26">
        <v>1905.789</v>
      </c>
      <c r="BT103" s="26">
        <f t="shared" si="133"/>
        <v>0.372000000000071</v>
      </c>
      <c r="BU103" s="26"/>
      <c r="BV103" s="26"/>
      <c r="BW103" s="26">
        <f t="shared" si="134"/>
        <v>0.372000000000071</v>
      </c>
      <c r="BX103" s="26">
        <v>0</v>
      </c>
      <c r="BY103" s="26">
        <v>0</v>
      </c>
      <c r="BZ103" s="26"/>
      <c r="CA103" s="117" t="s">
        <v>545</v>
      </c>
      <c r="CB103" s="26" t="s">
        <v>166</v>
      </c>
      <c r="CC103" s="26">
        <v>0</v>
      </c>
      <c r="CD103" s="26">
        <v>0.372000000000071</v>
      </c>
      <c r="CE103" s="26">
        <v>0</v>
      </c>
      <c r="CF103" s="92">
        <f t="shared" si="135"/>
        <v>0.372000000000071</v>
      </c>
      <c r="CG103" s="84">
        <f t="shared" si="136"/>
        <v>0</v>
      </c>
      <c r="CH103" s="124">
        <v>4</v>
      </c>
      <c r="CI103" s="84">
        <v>1</v>
      </c>
      <c r="CJ103" s="84"/>
      <c r="CK103" s="84">
        <v>96</v>
      </c>
      <c r="CL103" s="84"/>
      <c r="CM103" s="84"/>
      <c r="CN103" s="84"/>
      <c r="CO103" s="84"/>
      <c r="CP103" s="84"/>
      <c r="CQ103" s="84"/>
      <c r="CR103" s="84"/>
      <c r="CT103" s="84"/>
      <c r="CU103" s="84"/>
      <c r="CV103" s="84"/>
      <c r="CW103" s="84" t="str">
        <f t="shared" si="137"/>
        <v>G1071906.4471906.819</v>
      </c>
      <c r="CX103" s="84" t="s">
        <v>140</v>
      </c>
      <c r="CZ103" s="26"/>
      <c r="DA103" s="92">
        <v>0.372000000000071</v>
      </c>
      <c r="DB103" s="92"/>
      <c r="DC103" s="92"/>
      <c r="DD103" s="92"/>
      <c r="DE103" s="26"/>
      <c r="DF103" s="26"/>
      <c r="DG103" s="26"/>
      <c r="DH103" s="26" t="s">
        <v>546</v>
      </c>
      <c r="DI103" s="26" t="s">
        <v>547</v>
      </c>
      <c r="DJ103" s="26">
        <v>1980</v>
      </c>
      <c r="DK103" s="26">
        <v>2009</v>
      </c>
      <c r="DL103" s="26" t="s">
        <v>139</v>
      </c>
      <c r="DM103" s="26">
        <v>12</v>
      </c>
      <c r="DN103" s="26">
        <v>12</v>
      </c>
      <c r="DO103" s="26">
        <v>12</v>
      </c>
      <c r="DP103" s="26" t="b">
        <v>1</v>
      </c>
      <c r="DQ103" s="26">
        <v>0</v>
      </c>
      <c r="DR103" s="26" t="s">
        <v>149</v>
      </c>
      <c r="DS103" s="26" t="s">
        <v>167</v>
      </c>
      <c r="DT103" s="26" t="s">
        <v>150</v>
      </c>
      <c r="DU103" s="26" t="s">
        <v>150</v>
      </c>
      <c r="DV103" s="26" t="s">
        <v>530</v>
      </c>
      <c r="DW103" s="26" t="s">
        <v>533</v>
      </c>
      <c r="DX103" s="26" t="s">
        <v>237</v>
      </c>
      <c r="DY103" s="26" t="s">
        <v>534</v>
      </c>
      <c r="DZ103" s="26">
        <f t="shared" si="111"/>
        <v>0.372</v>
      </c>
      <c r="EA103" s="26">
        <v>0.372000000000071</v>
      </c>
      <c r="EB103" s="26">
        <v>-7.09987624247788e-14</v>
      </c>
      <c r="EC103" s="26"/>
      <c r="ED103" s="26">
        <v>0</v>
      </c>
      <c r="EE103" s="26">
        <v>0.372</v>
      </c>
      <c r="EF103" s="26">
        <v>0</v>
      </c>
      <c r="EG103" s="26">
        <v>0</v>
      </c>
      <c r="EH103" s="26">
        <v>0</v>
      </c>
      <c r="EI103" s="146">
        <f t="shared" si="138"/>
        <v>7.09432512735475e-14</v>
      </c>
      <c r="EJ103" s="84">
        <f t="shared" si="139"/>
        <v>0.372000000000071</v>
      </c>
      <c r="EK103" s="84">
        <f t="shared" si="140"/>
        <v>7.09432512735475e-14</v>
      </c>
      <c r="EL103" s="84">
        <f t="shared" si="62"/>
        <v>-7.09987624247788e-14</v>
      </c>
      <c r="EN103" s="84">
        <f t="shared" si="141"/>
        <v>0</v>
      </c>
    </row>
    <row r="104" ht="30" customHeight="1" spans="1:144">
      <c r="A104" s="87" t="str">
        <f t="shared" si="59"/>
        <v>G1071906.8191908.822</v>
      </c>
      <c r="B104" s="87">
        <f>VLOOKUP(A104,[1]大中修明细表!$A$10:$N$544,14,0)</f>
        <v>2.00299999999993</v>
      </c>
      <c r="C104" s="87" t="str">
        <f t="shared" si="60"/>
        <v>G1071906.8191908.822</v>
      </c>
      <c r="D104" s="87">
        <f>VLOOKUP(C104,[1]大中修明细表!$B$10:$N$544,13,0)</f>
        <v>2.00299999999993</v>
      </c>
      <c r="E104" s="87"/>
      <c r="F104" s="96">
        <v>87</v>
      </c>
      <c r="G104" s="26" t="s">
        <v>15</v>
      </c>
      <c r="H104" s="26" t="s">
        <v>524</v>
      </c>
      <c r="I104" s="26">
        <v>430405</v>
      </c>
      <c r="J104" s="26" t="s">
        <v>473</v>
      </c>
      <c r="K104" s="26">
        <v>1906.819</v>
      </c>
      <c r="L104" s="26">
        <v>1908.822</v>
      </c>
      <c r="M104" s="26" t="s">
        <v>473</v>
      </c>
      <c r="N104" s="26">
        <v>1906.819</v>
      </c>
      <c r="O104" s="26">
        <v>1908.822</v>
      </c>
      <c r="P104" s="26">
        <f t="shared" si="127"/>
        <v>2.00299999999993</v>
      </c>
      <c r="Q104" s="26">
        <f t="shared" si="128"/>
        <v>2.00299999999993</v>
      </c>
      <c r="R104" s="26" t="s">
        <v>139</v>
      </c>
      <c r="S104" s="26">
        <v>12</v>
      </c>
      <c r="T104" s="26">
        <v>12</v>
      </c>
      <c r="U104" s="26">
        <v>12</v>
      </c>
      <c r="V104" s="26" t="s">
        <v>140</v>
      </c>
      <c r="W104" s="26" t="s">
        <v>160</v>
      </c>
      <c r="X104" s="26" t="s">
        <v>161</v>
      </c>
      <c r="Y104" s="26">
        <f t="shared" si="129"/>
        <v>12</v>
      </c>
      <c r="Z104" s="26">
        <v>20</v>
      </c>
      <c r="AA104" s="26" t="s">
        <v>161</v>
      </c>
      <c r="AB104" s="26" t="s">
        <v>144</v>
      </c>
      <c r="AC104" s="26">
        <v>20</v>
      </c>
      <c r="AD104" s="26" t="s">
        <v>145</v>
      </c>
      <c r="AE104" s="26">
        <v>9</v>
      </c>
      <c r="AF104" s="99"/>
      <c r="AG104" s="92">
        <v>215</v>
      </c>
      <c r="AH104" s="92">
        <f t="shared" si="130"/>
        <v>517</v>
      </c>
      <c r="AI104" s="92">
        <f t="shared" si="131"/>
        <v>517</v>
      </c>
      <c r="AJ104" s="26">
        <f t="shared" si="132"/>
        <v>517</v>
      </c>
      <c r="AK104" s="92">
        <v>1995</v>
      </c>
      <c r="AL104" s="26">
        <f>IF(AND(AK104&lt;&gt;"",AM104&lt;&gt;""),"确认折扣年度",IF($V104="大修",IF(AND($V104="大修",AK104="",AM104=""),1,IF(AK104&lt;&gt;"",LOOKUP(AK104,{1900,2016,2017,2018,2019,2020,2021,2022,2023,2024,2025},{1,0.9,0.8,0.7,0.6,0.5,0.4,0.3,0.2,0.1,0}),IF(AM104&lt;&gt;"",LOOKUP(AM104,{1900,2021,2022,2023,2024,2025},{1,0.8,0.6,0.4,0.2,0})))),""))</f>
        <v>1</v>
      </c>
      <c r="AM104" s="92"/>
      <c r="AN104" s="26" t="str">
        <f>IF(AND(AK104&lt;&gt;"",AM104&lt;&gt;""),"确认折扣年度",IF($V104="中修",IF(AND($V104="中修",AK104="",AM104=""),1,IF(AK104&lt;&gt;"",LOOKUP(AK104,{1900,2021,2022,2023,2024,2025},{1,0.8,0.6,0.4,0.2,0}),IF(AM104&lt;&gt;"",LOOKUP(AM104,{1900,2021,2022,2023,2024,2025},{1,0.8,0.6,0.4,0.2,0})))),""))</f>
        <v/>
      </c>
      <c r="AO104" s="26" t="s">
        <v>146</v>
      </c>
      <c r="AP104" s="26" t="s">
        <v>146</v>
      </c>
      <c r="AQ104" s="26" t="s">
        <v>147</v>
      </c>
      <c r="AR104" s="26" t="s">
        <v>542</v>
      </c>
      <c r="AS104" s="26" t="s">
        <v>526</v>
      </c>
      <c r="AT104" s="26"/>
      <c r="AU104" s="26" t="s">
        <v>146</v>
      </c>
      <c r="AV104" s="26" t="s">
        <v>147</v>
      </c>
      <c r="AW104" s="26"/>
      <c r="AX104" s="110"/>
      <c r="AY104" s="110" t="s">
        <v>548</v>
      </c>
      <c r="AZ104" s="111"/>
      <c r="BA104" s="26">
        <v>215</v>
      </c>
      <c r="BB104" s="26">
        <v>516.77</v>
      </c>
      <c r="BC104" s="26">
        <v>310.06</v>
      </c>
      <c r="BD104" s="26">
        <v>0</v>
      </c>
      <c r="BE104" s="26" t="s">
        <v>149</v>
      </c>
      <c r="BF104" s="26" t="s">
        <v>150</v>
      </c>
      <c r="BG104" s="26" t="s">
        <v>549</v>
      </c>
      <c r="BH104" s="26">
        <v>1995</v>
      </c>
      <c r="BI104" s="26" t="s">
        <v>150</v>
      </c>
      <c r="BJ104" s="26" t="s">
        <v>550</v>
      </c>
      <c r="BK104" s="26" t="s">
        <v>150</v>
      </c>
      <c r="BL104" s="26" t="s">
        <v>530</v>
      </c>
      <c r="BM104" s="26" t="s">
        <v>234</v>
      </c>
      <c r="BN104" s="26" t="s">
        <v>473</v>
      </c>
      <c r="BO104" s="26">
        <v>1897.004</v>
      </c>
      <c r="BP104" s="26">
        <v>1913.801</v>
      </c>
      <c r="BQ104" s="26" t="s">
        <v>473</v>
      </c>
      <c r="BR104" s="26">
        <v>1905.789</v>
      </c>
      <c r="BS104" s="26">
        <v>1907.792</v>
      </c>
      <c r="BT104" s="26">
        <f t="shared" si="133"/>
        <v>2.003</v>
      </c>
      <c r="BU104" s="26"/>
      <c r="BV104" s="26"/>
      <c r="BW104" s="26">
        <f t="shared" si="134"/>
        <v>2.003</v>
      </c>
      <c r="BX104" s="26">
        <v>0</v>
      </c>
      <c r="BY104" s="26">
        <v>0</v>
      </c>
      <c r="BZ104" s="26"/>
      <c r="CA104" s="117" t="s">
        <v>551</v>
      </c>
      <c r="CB104" s="26" t="s">
        <v>166</v>
      </c>
      <c r="CC104" s="26">
        <v>0</v>
      </c>
      <c r="CD104" s="26">
        <v>2.003</v>
      </c>
      <c r="CE104" s="26">
        <v>0</v>
      </c>
      <c r="CF104" s="92">
        <f t="shared" si="135"/>
        <v>2.003</v>
      </c>
      <c r="CG104" s="84">
        <f t="shared" si="136"/>
        <v>-7.105427357601e-14</v>
      </c>
      <c r="CH104" s="124">
        <v>4</v>
      </c>
      <c r="CI104" s="84">
        <v>1</v>
      </c>
      <c r="CJ104" s="84"/>
      <c r="CK104" s="84">
        <v>97</v>
      </c>
      <c r="CL104" s="84"/>
      <c r="CM104" s="84"/>
      <c r="CN104" s="84"/>
      <c r="CO104" s="84"/>
      <c r="CP104" s="84"/>
      <c r="CQ104" s="84"/>
      <c r="CR104" s="84"/>
      <c r="CT104" s="84"/>
      <c r="CU104" s="84"/>
      <c r="CV104" s="84"/>
      <c r="CW104" s="84" t="str">
        <f t="shared" si="137"/>
        <v>G1071906.8191908.822</v>
      </c>
      <c r="CX104" s="84" t="s">
        <v>140</v>
      </c>
      <c r="CZ104" s="26"/>
      <c r="DA104" s="92">
        <v>2.00299999999993</v>
      </c>
      <c r="DB104" s="92"/>
      <c r="DC104" s="92"/>
      <c r="DD104" s="92"/>
      <c r="DE104" s="26"/>
      <c r="DF104" s="26" t="s">
        <v>552</v>
      </c>
      <c r="DG104" s="26" t="s">
        <v>552</v>
      </c>
      <c r="DH104" s="26"/>
      <c r="DI104" s="26" t="s">
        <v>553</v>
      </c>
      <c r="DJ104" s="26">
        <v>1980</v>
      </c>
      <c r="DK104" s="26">
        <v>1995</v>
      </c>
      <c r="DL104" s="26" t="s">
        <v>139</v>
      </c>
      <c r="DM104" s="26">
        <v>12</v>
      </c>
      <c r="DN104" s="26">
        <v>12</v>
      </c>
      <c r="DO104" s="26">
        <v>12</v>
      </c>
      <c r="DP104" s="26" t="b">
        <v>1</v>
      </c>
      <c r="DQ104" s="26">
        <v>0</v>
      </c>
      <c r="DR104" s="26" t="s">
        <v>149</v>
      </c>
      <c r="DS104" s="26" t="s">
        <v>167</v>
      </c>
      <c r="DT104" s="26" t="s">
        <v>150</v>
      </c>
      <c r="DU104" s="26" t="s">
        <v>150</v>
      </c>
      <c r="DV104" s="26" t="s">
        <v>530</v>
      </c>
      <c r="DW104" s="26" t="s">
        <v>533</v>
      </c>
      <c r="DX104" s="26" t="s">
        <v>237</v>
      </c>
      <c r="DY104" s="26" t="s">
        <v>534</v>
      </c>
      <c r="DZ104" s="26">
        <f t="shared" si="111"/>
        <v>2.003</v>
      </c>
      <c r="EA104" s="26">
        <v>2.00299999999993</v>
      </c>
      <c r="EB104" s="26">
        <v>7.01660951563099e-14</v>
      </c>
      <c r="EC104" s="26"/>
      <c r="ED104" s="26">
        <v>0</v>
      </c>
      <c r="EE104" s="26">
        <v>2.003</v>
      </c>
      <c r="EF104" s="26">
        <v>0</v>
      </c>
      <c r="EG104" s="26">
        <v>0</v>
      </c>
      <c r="EH104" s="26">
        <v>0</v>
      </c>
      <c r="EI104" s="146">
        <f t="shared" si="138"/>
        <v>-7.105427357601e-14</v>
      </c>
      <c r="EJ104" s="84">
        <f t="shared" si="139"/>
        <v>2.00299999999993</v>
      </c>
      <c r="EK104" s="84">
        <f t="shared" si="140"/>
        <v>-7.105427357601e-14</v>
      </c>
      <c r="EL104" s="84">
        <f t="shared" si="62"/>
        <v>0</v>
      </c>
      <c r="EN104" s="84">
        <f t="shared" si="141"/>
        <v>0</v>
      </c>
    </row>
    <row r="105" ht="30" customHeight="1" spans="1:144">
      <c r="A105" s="87" t="str">
        <f t="shared" si="59"/>
        <v>G23423602362</v>
      </c>
      <c r="B105" s="87" t="e">
        <f>VLOOKUP(A105,[1]大中修明细表!$A$10:$N$544,14,0)</f>
        <v>#N/A</v>
      </c>
      <c r="C105" s="87" t="str">
        <f t="shared" si="60"/>
        <v>S210125.38127.38</v>
      </c>
      <c r="D105" s="87" t="e">
        <f>VLOOKUP(C105,[1]大中修明细表!$B$10:$N$544,13,0)</f>
        <v>#N/A</v>
      </c>
      <c r="E105" s="87" t="s">
        <v>371</v>
      </c>
      <c r="F105" s="96">
        <v>88</v>
      </c>
      <c r="G105" s="26" t="s">
        <v>15</v>
      </c>
      <c r="H105" s="26" t="s">
        <v>554</v>
      </c>
      <c r="I105" s="26"/>
      <c r="J105" s="26" t="s">
        <v>138</v>
      </c>
      <c r="K105" s="26">
        <v>2360</v>
      </c>
      <c r="L105" s="26">
        <v>2362</v>
      </c>
      <c r="M105" s="26" t="s">
        <v>555</v>
      </c>
      <c r="N105" s="26">
        <v>125.38</v>
      </c>
      <c r="O105" s="26">
        <v>127.38</v>
      </c>
      <c r="P105" s="26">
        <f t="shared" si="127"/>
        <v>2</v>
      </c>
      <c r="Q105" s="26">
        <f t="shared" si="128"/>
        <v>2</v>
      </c>
      <c r="R105" s="26" t="s">
        <v>139</v>
      </c>
      <c r="S105" s="26">
        <v>9</v>
      </c>
      <c r="T105" s="26">
        <v>9</v>
      </c>
      <c r="U105" s="26">
        <v>12</v>
      </c>
      <c r="V105" s="26" t="s">
        <v>140</v>
      </c>
      <c r="W105" s="26" t="s">
        <v>141</v>
      </c>
      <c r="X105" s="26" t="s">
        <v>142</v>
      </c>
      <c r="Y105" s="26">
        <f t="shared" si="129"/>
        <v>9</v>
      </c>
      <c r="Z105" s="99"/>
      <c r="AA105" s="26" t="s">
        <v>143</v>
      </c>
      <c r="AB105" s="26" t="s">
        <v>144</v>
      </c>
      <c r="AC105" s="26">
        <v>30</v>
      </c>
      <c r="AD105" s="26" t="s">
        <v>145</v>
      </c>
      <c r="AE105" s="26">
        <v>9</v>
      </c>
      <c r="AF105" s="99"/>
      <c r="AG105" s="92">
        <v>220</v>
      </c>
      <c r="AH105" s="92">
        <f t="shared" si="130"/>
        <v>396</v>
      </c>
      <c r="AI105" s="92">
        <f t="shared" si="131"/>
        <v>396</v>
      </c>
      <c r="AJ105" s="26">
        <f t="shared" si="132"/>
        <v>396</v>
      </c>
      <c r="AK105" s="92">
        <v>2009</v>
      </c>
      <c r="AL105" s="26">
        <f>IF(AND(AK105&lt;&gt;"",AM105&lt;&gt;""),"确认折扣年度",IF($V105="大修",IF(AND($V105="大修",AK105="",AM105=""),1,IF(AK105&lt;&gt;"",LOOKUP(AK105,{1900,2016,2017,2018,2019,2020,2021,2022,2023,2024,2025},{1,0.9,0.8,0.7,0.6,0.5,0.4,0.3,0.2,0.1,0}),IF(AM105&lt;&gt;"",LOOKUP(AM105,{1900,2021,2022,2023,2024,2025},{1,0.8,0.6,0.4,0.2,0})))),""))</f>
        <v>1</v>
      </c>
      <c r="AM105" s="92"/>
      <c r="AN105" s="26" t="str">
        <f>IF(AND(AK105&lt;&gt;"",AM105&lt;&gt;""),"确认折扣年度",IF($V105="中修",IF(AND($V105="中修",AK105="",AM105=""),1,IF(AK105&lt;&gt;"",LOOKUP(AK105,{1900,2021,2022,2023,2024,2025},{1,0.8,0.6,0.4,0.2,0}),IF(AM105&lt;&gt;"",LOOKUP(AM105,{1900,2021,2022,2023,2024,2025},{1,0.8,0.6,0.4,0.2,0})))),""))</f>
        <v/>
      </c>
      <c r="AO105" s="26" t="s">
        <v>146</v>
      </c>
      <c r="AP105" s="26" t="s">
        <v>146</v>
      </c>
      <c r="AQ105" s="26" t="s">
        <v>147</v>
      </c>
      <c r="AR105" s="26" t="s">
        <v>556</v>
      </c>
      <c r="AS105" s="26"/>
      <c r="AT105" s="26"/>
      <c r="AU105" s="26"/>
      <c r="AV105" s="26"/>
      <c r="AW105" s="26"/>
      <c r="AX105" s="110"/>
      <c r="AY105" s="110"/>
      <c r="AZ105" s="111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>
        <f t="shared" si="133"/>
        <v>2</v>
      </c>
      <c r="BU105" s="26"/>
      <c r="BV105" s="26"/>
      <c r="BW105" s="26">
        <v>2</v>
      </c>
      <c r="BX105" s="26"/>
      <c r="BY105" s="26"/>
      <c r="BZ105" s="26"/>
      <c r="CA105" s="117"/>
      <c r="CB105" s="26"/>
      <c r="CC105" s="26"/>
      <c r="CD105" s="26">
        <v>2</v>
      </c>
      <c r="CE105" s="26"/>
      <c r="CF105" s="84"/>
      <c r="CG105" s="84">
        <f t="shared" si="136"/>
        <v>0</v>
      </c>
      <c r="CH105" s="124">
        <v>4</v>
      </c>
      <c r="CI105" s="84">
        <v>1</v>
      </c>
      <c r="CJ105" s="84"/>
      <c r="CL105" s="84"/>
      <c r="CM105" s="84"/>
      <c r="CN105" s="84"/>
      <c r="CO105" s="84"/>
      <c r="CP105" s="84"/>
      <c r="CQ105" s="84"/>
      <c r="CR105" s="84"/>
      <c r="CT105" s="84"/>
      <c r="CU105" s="84"/>
      <c r="CV105" s="84"/>
      <c r="CW105" s="84" t="str">
        <f t="shared" si="137"/>
        <v>G23423602362</v>
      </c>
      <c r="CX105" s="84" t="s">
        <v>140</v>
      </c>
      <c r="CZ105" s="26" t="s">
        <v>557</v>
      </c>
      <c r="DA105" s="92">
        <v>0</v>
      </c>
      <c r="DB105" s="92"/>
      <c r="DC105" s="92" t="s">
        <v>375</v>
      </c>
      <c r="DD105" s="92"/>
      <c r="DE105" s="26"/>
      <c r="DF105" s="26"/>
      <c r="DG105" s="26"/>
      <c r="DH105" s="26"/>
      <c r="DI105" s="26" t="s">
        <v>558</v>
      </c>
      <c r="DJ105" s="26">
        <v>1958</v>
      </c>
      <c r="DK105" s="26"/>
      <c r="DL105" s="26" t="s">
        <v>139</v>
      </c>
      <c r="DM105" s="26">
        <v>9</v>
      </c>
      <c r="DN105" s="26">
        <v>9</v>
      </c>
      <c r="DO105" s="26">
        <v>12</v>
      </c>
      <c r="DP105" s="26" t="e">
        <v>#N/A</v>
      </c>
      <c r="DQ105" s="26" t="e">
        <v>#N/A</v>
      </c>
      <c r="DR105" s="26" t="s">
        <v>149</v>
      </c>
      <c r="DS105" s="26" t="s">
        <v>156</v>
      </c>
      <c r="DT105" s="26" t="s">
        <v>150</v>
      </c>
      <c r="DU105" s="26" t="s">
        <v>150</v>
      </c>
      <c r="DV105" s="26" t="s">
        <v>150</v>
      </c>
      <c r="DW105" s="26"/>
      <c r="DX105" s="26"/>
      <c r="DY105" s="26"/>
      <c r="DZ105" s="26">
        <f t="shared" si="111"/>
        <v>2</v>
      </c>
      <c r="EA105" s="26"/>
      <c r="EB105" s="26"/>
      <c r="EC105" s="26"/>
      <c r="ED105" s="26"/>
      <c r="EE105" s="26">
        <v>2</v>
      </c>
      <c r="EF105" s="26"/>
      <c r="EG105" s="26"/>
      <c r="EH105" s="26"/>
      <c r="EI105" s="146">
        <f t="shared" si="138"/>
        <v>0</v>
      </c>
      <c r="EJ105" s="84">
        <f t="shared" si="139"/>
        <v>2</v>
      </c>
      <c r="EK105" s="84">
        <f t="shared" si="140"/>
        <v>0</v>
      </c>
      <c r="EL105" s="84">
        <f t="shared" si="62"/>
        <v>0</v>
      </c>
      <c r="EN105" s="84">
        <f t="shared" si="141"/>
        <v>0</v>
      </c>
    </row>
    <row r="106" ht="30" customHeight="1" spans="1:144">
      <c r="A106" s="87" t="str">
        <f t="shared" si="59"/>
        <v>G23423622364</v>
      </c>
      <c r="B106" s="87" t="e">
        <f>VLOOKUP(A106,[1]大中修明细表!$A$10:$N$544,14,0)</f>
        <v>#N/A</v>
      </c>
      <c r="C106" s="87" t="str">
        <f t="shared" si="60"/>
        <v>S210127.38129.38</v>
      </c>
      <c r="D106" s="87" t="e">
        <f>VLOOKUP(C106,[1]大中修明细表!$B$10:$N$544,13,0)</f>
        <v>#N/A</v>
      </c>
      <c r="E106" s="87" t="s">
        <v>371</v>
      </c>
      <c r="F106" s="96">
        <v>89</v>
      </c>
      <c r="G106" s="26" t="s">
        <v>15</v>
      </c>
      <c r="H106" s="26" t="s">
        <v>554</v>
      </c>
      <c r="I106" s="26"/>
      <c r="J106" s="26" t="s">
        <v>138</v>
      </c>
      <c r="K106" s="26">
        <v>2362</v>
      </c>
      <c r="L106" s="26">
        <v>2364</v>
      </c>
      <c r="M106" s="26" t="s">
        <v>555</v>
      </c>
      <c r="N106" s="26">
        <v>127.38</v>
      </c>
      <c r="O106" s="26">
        <v>129.38</v>
      </c>
      <c r="P106" s="26">
        <f t="shared" si="127"/>
        <v>2</v>
      </c>
      <c r="Q106" s="26">
        <f t="shared" si="128"/>
        <v>2</v>
      </c>
      <c r="R106" s="26" t="s">
        <v>139</v>
      </c>
      <c r="S106" s="26">
        <v>9</v>
      </c>
      <c r="T106" s="26">
        <v>9</v>
      </c>
      <c r="U106" s="26">
        <v>12</v>
      </c>
      <c r="V106" s="26" t="s">
        <v>140</v>
      </c>
      <c r="W106" s="26" t="s">
        <v>141</v>
      </c>
      <c r="X106" s="26" t="s">
        <v>142</v>
      </c>
      <c r="Y106" s="26">
        <f t="shared" si="129"/>
        <v>9</v>
      </c>
      <c r="Z106" s="99"/>
      <c r="AA106" s="26" t="s">
        <v>143</v>
      </c>
      <c r="AB106" s="26" t="s">
        <v>144</v>
      </c>
      <c r="AC106" s="26">
        <v>30</v>
      </c>
      <c r="AD106" s="26" t="s">
        <v>145</v>
      </c>
      <c r="AE106" s="26">
        <v>9</v>
      </c>
      <c r="AF106" s="99"/>
      <c r="AG106" s="92">
        <v>220</v>
      </c>
      <c r="AH106" s="92">
        <f t="shared" si="130"/>
        <v>396</v>
      </c>
      <c r="AI106" s="92">
        <f t="shared" si="131"/>
        <v>396</v>
      </c>
      <c r="AJ106" s="26">
        <f t="shared" si="132"/>
        <v>396</v>
      </c>
      <c r="AK106" s="92">
        <v>2009</v>
      </c>
      <c r="AL106" s="26">
        <f>IF(AND(AK106&lt;&gt;"",AM106&lt;&gt;""),"确认折扣年度",IF($V106="大修",IF(AND($V106="大修",AK106="",AM106=""),1,IF(AK106&lt;&gt;"",LOOKUP(AK106,{1900,2016,2017,2018,2019,2020,2021,2022,2023,2024,2025},{1,0.9,0.8,0.7,0.6,0.5,0.4,0.3,0.2,0.1,0}),IF(AM106&lt;&gt;"",LOOKUP(AM106,{1900,2021,2022,2023,2024,2025},{1,0.8,0.6,0.4,0.2,0})))),""))</f>
        <v>1</v>
      </c>
      <c r="AM106" s="92"/>
      <c r="AN106" s="26" t="str">
        <f>IF(AND(AK106&lt;&gt;"",AM106&lt;&gt;""),"确认折扣年度",IF($V106="中修",IF(AND($V106="中修",AK106="",AM106=""),1,IF(AK106&lt;&gt;"",LOOKUP(AK106,{1900,2021,2022,2023,2024,2025},{1,0.8,0.6,0.4,0.2,0}),IF(AM106&lt;&gt;"",LOOKUP(AM106,{1900,2021,2022,2023,2024,2025},{1,0.8,0.6,0.4,0.2,0})))),""))</f>
        <v/>
      </c>
      <c r="AO106" s="26" t="s">
        <v>146</v>
      </c>
      <c r="AP106" s="26" t="s">
        <v>146</v>
      </c>
      <c r="AQ106" s="26" t="s">
        <v>147</v>
      </c>
      <c r="AR106" s="26" t="s">
        <v>556</v>
      </c>
      <c r="AS106" s="26"/>
      <c r="AT106" s="26"/>
      <c r="AU106" s="26"/>
      <c r="AV106" s="26"/>
      <c r="AW106" s="26"/>
      <c r="AX106" s="110"/>
      <c r="AY106" s="110"/>
      <c r="AZ106" s="111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>
        <f t="shared" si="133"/>
        <v>2</v>
      </c>
      <c r="BU106" s="26"/>
      <c r="BV106" s="26"/>
      <c r="BW106" s="26">
        <v>2</v>
      </c>
      <c r="BX106" s="26"/>
      <c r="BY106" s="26"/>
      <c r="BZ106" s="26"/>
      <c r="CA106" s="117"/>
      <c r="CB106" s="26"/>
      <c r="CC106" s="26"/>
      <c r="CD106" s="26">
        <v>2</v>
      </c>
      <c r="CE106" s="26"/>
      <c r="CF106" s="84"/>
      <c r="CG106" s="84">
        <f t="shared" si="136"/>
        <v>0</v>
      </c>
      <c r="CH106" s="124">
        <v>4</v>
      </c>
      <c r="CI106" s="84">
        <v>1</v>
      </c>
      <c r="CJ106" s="84"/>
      <c r="CL106" s="84"/>
      <c r="CM106" s="84"/>
      <c r="CN106" s="84"/>
      <c r="CO106" s="84"/>
      <c r="CP106" s="84"/>
      <c r="CQ106" s="84"/>
      <c r="CR106" s="84"/>
      <c r="CT106" s="84"/>
      <c r="CU106" s="84"/>
      <c r="CV106" s="84"/>
      <c r="CW106" s="84" t="str">
        <f t="shared" si="137"/>
        <v>G23423622364</v>
      </c>
      <c r="CX106" s="84" t="s">
        <v>140</v>
      </c>
      <c r="CZ106" s="26" t="s">
        <v>557</v>
      </c>
      <c r="DA106" s="92">
        <v>0</v>
      </c>
      <c r="DB106" s="92"/>
      <c r="DC106" s="92" t="s">
        <v>375</v>
      </c>
      <c r="DD106" s="92"/>
      <c r="DE106" s="26"/>
      <c r="DF106" s="26"/>
      <c r="DG106" s="26"/>
      <c r="DH106" s="26"/>
      <c r="DI106" s="26" t="s">
        <v>558</v>
      </c>
      <c r="DJ106" s="26">
        <v>1958</v>
      </c>
      <c r="DK106" s="26"/>
      <c r="DL106" s="26" t="s">
        <v>139</v>
      </c>
      <c r="DM106" s="26">
        <v>9</v>
      </c>
      <c r="DN106" s="26">
        <v>9</v>
      </c>
      <c r="DO106" s="26">
        <v>12</v>
      </c>
      <c r="DP106" s="26" t="e">
        <v>#N/A</v>
      </c>
      <c r="DQ106" s="26" t="e">
        <v>#N/A</v>
      </c>
      <c r="DR106" s="26" t="s">
        <v>149</v>
      </c>
      <c r="DS106" s="26" t="s">
        <v>156</v>
      </c>
      <c r="DT106" s="26" t="s">
        <v>150</v>
      </c>
      <c r="DU106" s="26" t="s">
        <v>150</v>
      </c>
      <c r="DV106" s="26" t="s">
        <v>150</v>
      </c>
      <c r="DW106" s="26"/>
      <c r="DX106" s="26"/>
      <c r="DY106" s="26"/>
      <c r="DZ106" s="26">
        <f t="shared" si="111"/>
        <v>2</v>
      </c>
      <c r="EA106" s="26"/>
      <c r="EB106" s="26"/>
      <c r="EC106" s="26"/>
      <c r="ED106" s="26"/>
      <c r="EE106" s="26">
        <v>2</v>
      </c>
      <c r="EF106" s="26"/>
      <c r="EG106" s="26"/>
      <c r="EH106" s="26"/>
      <c r="EI106" s="146">
        <f t="shared" si="138"/>
        <v>0</v>
      </c>
      <c r="EJ106" s="84">
        <f t="shared" si="139"/>
        <v>2</v>
      </c>
      <c r="EK106" s="84">
        <f t="shared" si="140"/>
        <v>0</v>
      </c>
      <c r="EL106" s="84">
        <f t="shared" si="62"/>
        <v>0</v>
      </c>
      <c r="EN106" s="84">
        <f t="shared" si="141"/>
        <v>0</v>
      </c>
    </row>
    <row r="107" ht="30" customHeight="1" spans="1:144">
      <c r="A107" s="87" t="str">
        <f t="shared" si="59"/>
        <v>G35612571259.328</v>
      </c>
      <c r="B107" s="87">
        <f>VLOOKUP(A107,[1]大中修明细表!$A$10:$N$544,14,0)</f>
        <v>2.32799999999997</v>
      </c>
      <c r="C107" s="87" t="str">
        <f t="shared" si="60"/>
        <v>S31797.2199.538</v>
      </c>
      <c r="D107" s="87">
        <f>VLOOKUP(C107,[1]大中修明细表!$B$10:$N$544,13,0)</f>
        <v>2.32799999999997</v>
      </c>
      <c r="E107" s="87"/>
      <c r="F107" s="96">
        <v>90</v>
      </c>
      <c r="G107" s="26" t="s">
        <v>15</v>
      </c>
      <c r="H107" s="26" t="s">
        <v>559</v>
      </c>
      <c r="I107" s="26">
        <v>430426</v>
      </c>
      <c r="J107" s="26" t="s">
        <v>560</v>
      </c>
      <c r="K107" s="26">
        <v>1257</v>
      </c>
      <c r="L107" s="26">
        <v>1259.328</v>
      </c>
      <c r="M107" s="26" t="s">
        <v>561</v>
      </c>
      <c r="N107" s="26">
        <v>97.21</v>
      </c>
      <c r="O107" s="26">
        <v>99.538</v>
      </c>
      <c r="P107" s="26">
        <f t="shared" si="127"/>
        <v>2.32799999999997</v>
      </c>
      <c r="Q107" s="26">
        <f t="shared" ref="Q107:Q110" si="142">L107-K107</f>
        <v>2.32799999999997</v>
      </c>
      <c r="R107" s="26" t="s">
        <v>341</v>
      </c>
      <c r="S107" s="26">
        <v>5.5</v>
      </c>
      <c r="T107" s="26">
        <v>5.5</v>
      </c>
      <c r="U107" s="26">
        <v>6.5</v>
      </c>
      <c r="V107" s="26" t="s">
        <v>140</v>
      </c>
      <c r="W107" s="26" t="s">
        <v>141</v>
      </c>
      <c r="X107" s="26" t="s">
        <v>142</v>
      </c>
      <c r="Y107" s="26">
        <f t="shared" si="129"/>
        <v>5.5</v>
      </c>
      <c r="Z107" s="99"/>
      <c r="AA107" s="26" t="s">
        <v>143</v>
      </c>
      <c r="AB107" s="26" t="s">
        <v>144</v>
      </c>
      <c r="AC107" s="26">
        <v>30</v>
      </c>
      <c r="AD107" s="26" t="s">
        <v>145</v>
      </c>
      <c r="AE107" s="26">
        <v>9</v>
      </c>
      <c r="AF107" s="99"/>
      <c r="AG107" s="92">
        <v>220</v>
      </c>
      <c r="AH107" s="92">
        <f t="shared" si="130"/>
        <v>282</v>
      </c>
      <c r="AI107" s="92">
        <f t="shared" si="131"/>
        <v>282</v>
      </c>
      <c r="AJ107" s="26">
        <f t="shared" si="132"/>
        <v>282</v>
      </c>
      <c r="AK107" s="92">
        <v>1975</v>
      </c>
      <c r="AL107" s="26">
        <f>IF(AND(AK107&lt;&gt;"",AM107&lt;&gt;""),"确认折扣年度",IF($V107="大修",IF(AND($V107="大修",AK107="",AM107=""),1,IF(AK107&lt;&gt;"",LOOKUP(AK107,{1900,2016,2017,2018,2019,2020,2021,2022,2023,2024,2025},{1,0.9,0.8,0.7,0.6,0.5,0.4,0.3,0.2,0.1,0}),IF(AM107&lt;&gt;"",LOOKUP(AM107,{1900,2021,2022,2023,2024,2025},{1,0.8,0.6,0.4,0.2,0})))),""))</f>
        <v>1</v>
      </c>
      <c r="AM107" s="92"/>
      <c r="AN107" s="26" t="str">
        <f>IF(AND(AK107&lt;&gt;"",AM107&lt;&gt;""),"确认折扣年度",IF($V107="中修",IF(AND($V107="中修",AK107="",AM107=""),1,IF(AK107&lt;&gt;"",LOOKUP(AK107,{1900,2021,2022,2023,2024,2025},{1,0.8,0.6,0.4,0.2,0}),IF(AM107&lt;&gt;"",LOOKUP(AM107,{1900,2021,2022,2023,2024,2025},{1,0.8,0.6,0.4,0.2,0})))),""))</f>
        <v/>
      </c>
      <c r="AO107" s="26" t="s">
        <v>146</v>
      </c>
      <c r="AP107" s="26" t="s">
        <v>146</v>
      </c>
      <c r="AQ107" s="26" t="s">
        <v>147</v>
      </c>
      <c r="AR107" s="26" t="s">
        <v>562</v>
      </c>
      <c r="AS107" s="26"/>
      <c r="AT107" s="26"/>
      <c r="AU107" s="26" t="s">
        <v>175</v>
      </c>
      <c r="AV107" s="26" t="s">
        <v>176</v>
      </c>
      <c r="AW107" s="26"/>
      <c r="AX107" s="110"/>
      <c r="AY107" s="110"/>
      <c r="AZ107" s="111"/>
      <c r="BA107" s="26">
        <v>220</v>
      </c>
      <c r="BB107" s="26">
        <v>281.69</v>
      </c>
      <c r="BC107" s="26">
        <v>281.69</v>
      </c>
      <c r="BD107" s="26">
        <v>0</v>
      </c>
      <c r="BE107" s="26" t="s">
        <v>150</v>
      </c>
      <c r="BF107" s="26" t="s">
        <v>150</v>
      </c>
      <c r="BG107" s="26"/>
      <c r="BH107" s="26">
        <v>1975</v>
      </c>
      <c r="BI107" s="26" t="s">
        <v>150</v>
      </c>
      <c r="BJ107" s="26" t="s">
        <v>563</v>
      </c>
      <c r="BK107" s="26" t="s">
        <v>150</v>
      </c>
      <c r="BL107" s="26" t="s">
        <v>564</v>
      </c>
      <c r="BM107" s="26"/>
      <c r="BN107" s="26"/>
      <c r="BO107" s="26"/>
      <c r="BP107" s="26"/>
      <c r="BQ107" s="26" t="s">
        <v>561</v>
      </c>
      <c r="BR107" s="26">
        <v>97.21</v>
      </c>
      <c r="BS107" s="26">
        <v>99.538</v>
      </c>
      <c r="BT107" s="26">
        <f t="shared" si="133"/>
        <v>2.32799999999997</v>
      </c>
      <c r="BU107" s="26"/>
      <c r="BV107" s="26"/>
      <c r="BW107" s="26">
        <f t="shared" ref="BW107:BW110" si="143">CE107+CF107</f>
        <v>2.32799999999997</v>
      </c>
      <c r="BX107" s="26">
        <v>0</v>
      </c>
      <c r="BY107" s="26">
        <v>0</v>
      </c>
      <c r="BZ107" s="26"/>
      <c r="CA107" s="117"/>
      <c r="CB107" s="26" t="s">
        <v>154</v>
      </c>
      <c r="CC107" s="26">
        <v>0</v>
      </c>
      <c r="CD107" s="26">
        <v>1.32799999999997</v>
      </c>
      <c r="CE107" s="26">
        <v>1</v>
      </c>
      <c r="CF107" s="92">
        <f>CC107+CD107</f>
        <v>1.32799999999997</v>
      </c>
      <c r="CG107" s="84">
        <f t="shared" si="136"/>
        <v>4.44089209850063e-15</v>
      </c>
      <c r="CH107" s="124">
        <v>4</v>
      </c>
      <c r="CI107" s="84">
        <v>1</v>
      </c>
      <c r="CJ107" s="84"/>
      <c r="CK107" s="84">
        <v>136</v>
      </c>
      <c r="CL107" s="84"/>
      <c r="CM107" s="84"/>
      <c r="CN107" s="84"/>
      <c r="CO107" s="84"/>
      <c r="CP107" s="84"/>
      <c r="CQ107" s="84"/>
      <c r="CR107" s="84"/>
      <c r="CT107" s="84"/>
      <c r="CU107" s="84"/>
      <c r="CV107" s="84"/>
      <c r="CW107" s="84" t="str">
        <f t="shared" si="137"/>
        <v>G35612571259.328</v>
      </c>
      <c r="CX107" s="84" t="s">
        <v>140</v>
      </c>
      <c r="CZ107" s="26"/>
      <c r="DA107" s="92">
        <v>2.32799999999997</v>
      </c>
      <c r="DB107" s="92"/>
      <c r="DC107" s="92"/>
      <c r="DD107" s="92"/>
      <c r="DE107" s="26"/>
      <c r="DF107" s="26"/>
      <c r="DG107" s="26"/>
      <c r="DH107" s="26"/>
      <c r="DI107" s="26" t="s">
        <v>565</v>
      </c>
      <c r="DJ107" s="26">
        <v>1975</v>
      </c>
      <c r="DK107" s="26"/>
      <c r="DL107" s="26" t="s">
        <v>341</v>
      </c>
      <c r="DM107" s="26">
        <v>5.5</v>
      </c>
      <c r="DN107" s="26">
        <v>5.5</v>
      </c>
      <c r="DO107" s="26">
        <v>6.5</v>
      </c>
      <c r="DP107" s="26" t="b">
        <v>1</v>
      </c>
      <c r="DQ107" s="26">
        <v>1</v>
      </c>
      <c r="DR107" s="26" t="s">
        <v>149</v>
      </c>
      <c r="DS107" s="101" t="s">
        <v>156</v>
      </c>
      <c r="DT107" s="26" t="s">
        <v>150</v>
      </c>
      <c r="DU107" s="26" t="s">
        <v>150</v>
      </c>
      <c r="DV107" s="26" t="s">
        <v>564</v>
      </c>
      <c r="DW107" s="26"/>
      <c r="DX107" s="26"/>
      <c r="DY107" s="26"/>
      <c r="DZ107" s="26">
        <f t="shared" si="111"/>
        <v>2.328</v>
      </c>
      <c r="EA107" s="26">
        <v>2.32799999999997</v>
      </c>
      <c r="EB107" s="26">
        <v>3.01980662698043e-14</v>
      </c>
      <c r="EC107" s="26">
        <v>0</v>
      </c>
      <c r="ED107" s="26">
        <v>0</v>
      </c>
      <c r="EE107" s="26">
        <v>2.328</v>
      </c>
      <c r="EF107" s="26">
        <v>0</v>
      </c>
      <c r="EG107" s="26">
        <v>0</v>
      </c>
      <c r="EH107" s="26">
        <v>0</v>
      </c>
      <c r="EI107" s="146">
        <f t="shared" si="138"/>
        <v>-2.53130849614536e-14</v>
      </c>
      <c r="EJ107" s="84">
        <f t="shared" si="139"/>
        <v>2.32799999999997</v>
      </c>
      <c r="EK107" s="84">
        <f t="shared" si="140"/>
        <v>-2.53130849614536e-14</v>
      </c>
      <c r="EL107" s="84">
        <f t="shared" si="62"/>
        <v>2.97539770599542e-14</v>
      </c>
      <c r="EN107" s="84">
        <f t="shared" si="141"/>
        <v>0</v>
      </c>
    </row>
    <row r="108" ht="30" customHeight="1" spans="1:144">
      <c r="A108" s="87" t="str">
        <f t="shared" si="59"/>
        <v>G3561259.3281259.728</v>
      </c>
      <c r="B108" s="87">
        <f>VLOOKUP(A108,[1]大中修明细表!$A$10:$N$544,14,0)</f>
        <v>0.400000000000091</v>
      </c>
      <c r="C108" s="87" t="str">
        <f t="shared" si="60"/>
        <v>S31799.53899.938</v>
      </c>
      <c r="D108" s="87">
        <f>VLOOKUP(C108,[1]大中修明细表!$B$10:$N$544,13,0)</f>
        <v>0.400000000000091</v>
      </c>
      <c r="E108" s="87"/>
      <c r="F108" s="96">
        <v>91</v>
      </c>
      <c r="G108" s="26" t="s">
        <v>15</v>
      </c>
      <c r="H108" s="26" t="s">
        <v>559</v>
      </c>
      <c r="I108" s="26">
        <v>430426</v>
      </c>
      <c r="J108" s="26" t="s">
        <v>560</v>
      </c>
      <c r="K108" s="26">
        <v>1259.328</v>
      </c>
      <c r="L108" s="26">
        <v>1259.728</v>
      </c>
      <c r="M108" s="26" t="s">
        <v>561</v>
      </c>
      <c r="N108" s="26">
        <v>99.538</v>
      </c>
      <c r="O108" s="26">
        <v>99.938</v>
      </c>
      <c r="P108" s="26">
        <f t="shared" si="127"/>
        <v>0.400000000000091</v>
      </c>
      <c r="Q108" s="26">
        <f t="shared" si="142"/>
        <v>0.400000000000091</v>
      </c>
      <c r="R108" s="26" t="s">
        <v>341</v>
      </c>
      <c r="S108" s="26">
        <v>6</v>
      </c>
      <c r="T108" s="26">
        <v>5.5</v>
      </c>
      <c r="U108" s="26">
        <v>6.5</v>
      </c>
      <c r="V108" s="26" t="s">
        <v>140</v>
      </c>
      <c r="W108" s="26" t="s">
        <v>141</v>
      </c>
      <c r="X108" s="26" t="s">
        <v>142</v>
      </c>
      <c r="Y108" s="26">
        <f t="shared" si="129"/>
        <v>6</v>
      </c>
      <c r="Z108" s="99"/>
      <c r="AA108" s="26" t="s">
        <v>143</v>
      </c>
      <c r="AB108" s="26" t="s">
        <v>144</v>
      </c>
      <c r="AC108" s="26">
        <v>30</v>
      </c>
      <c r="AD108" s="26" t="s">
        <v>145</v>
      </c>
      <c r="AE108" s="26">
        <v>9</v>
      </c>
      <c r="AF108" s="99"/>
      <c r="AG108" s="92">
        <v>220</v>
      </c>
      <c r="AH108" s="92">
        <f t="shared" si="130"/>
        <v>53</v>
      </c>
      <c r="AI108" s="92">
        <f t="shared" si="131"/>
        <v>53</v>
      </c>
      <c r="AJ108" s="26">
        <f t="shared" si="132"/>
        <v>53</v>
      </c>
      <c r="AK108" s="92">
        <v>1975</v>
      </c>
      <c r="AL108" s="26">
        <f>IF(AND(AK108&lt;&gt;"",AM108&lt;&gt;""),"确认折扣年度",IF($V108="大修",IF(AND($V108="大修",AK108="",AM108=""),1,IF(AK108&lt;&gt;"",LOOKUP(AK108,{1900,2016,2017,2018,2019,2020,2021,2022,2023,2024,2025},{1,0.9,0.8,0.7,0.6,0.5,0.4,0.3,0.2,0.1,0}),IF(AM108&lt;&gt;"",LOOKUP(AM108,{1900,2021,2022,2023,2024,2025},{1,0.8,0.6,0.4,0.2,0})))),""))</f>
        <v>1</v>
      </c>
      <c r="AM108" s="92"/>
      <c r="AN108" s="26" t="str">
        <f>IF(AND(AK108&lt;&gt;"",AM108&lt;&gt;""),"确认折扣年度",IF($V108="中修",IF(AND($V108="中修",AK108="",AM108=""),1,IF(AK108&lt;&gt;"",LOOKUP(AK108,{1900,2021,2022,2023,2024,2025},{1,0.8,0.6,0.4,0.2,0}),IF(AM108&lt;&gt;"",LOOKUP(AM108,{1900,2021,2022,2023,2024,2025},{1,0.8,0.6,0.4,0.2,0})))),""))</f>
        <v/>
      </c>
      <c r="AO108" s="26" t="s">
        <v>146</v>
      </c>
      <c r="AP108" s="26" t="s">
        <v>146</v>
      </c>
      <c r="AQ108" s="26" t="s">
        <v>147</v>
      </c>
      <c r="AR108" s="26" t="s">
        <v>562</v>
      </c>
      <c r="AS108" s="26"/>
      <c r="AT108" s="26"/>
      <c r="AU108" s="26" t="s">
        <v>175</v>
      </c>
      <c r="AV108" s="26" t="s">
        <v>176</v>
      </c>
      <c r="AW108" s="26"/>
      <c r="AX108" s="110"/>
      <c r="AY108" s="110"/>
      <c r="AZ108" s="109"/>
      <c r="BA108" s="26">
        <v>220</v>
      </c>
      <c r="BB108" s="26">
        <v>52.8</v>
      </c>
      <c r="BC108" s="26">
        <v>52.8</v>
      </c>
      <c r="BD108" s="26">
        <v>0</v>
      </c>
      <c r="BE108" s="26" t="s">
        <v>150</v>
      </c>
      <c r="BF108" s="26" t="s">
        <v>150</v>
      </c>
      <c r="BG108" s="26"/>
      <c r="BH108" s="26">
        <v>1975</v>
      </c>
      <c r="BI108" s="26" t="s">
        <v>150</v>
      </c>
      <c r="BJ108" s="26" t="s">
        <v>563</v>
      </c>
      <c r="BK108" s="26" t="s">
        <v>150</v>
      </c>
      <c r="BL108" s="26" t="s">
        <v>564</v>
      </c>
      <c r="BM108" s="26"/>
      <c r="BN108" s="26"/>
      <c r="BO108" s="26"/>
      <c r="BP108" s="26"/>
      <c r="BQ108" s="26" t="s">
        <v>561</v>
      </c>
      <c r="BR108" s="26">
        <v>99.538</v>
      </c>
      <c r="BS108" s="26">
        <v>99.938</v>
      </c>
      <c r="BT108" s="26">
        <f t="shared" si="133"/>
        <v>0.400000000000091</v>
      </c>
      <c r="BU108" s="26"/>
      <c r="BV108" s="26"/>
      <c r="BW108" s="26">
        <f t="shared" si="143"/>
        <v>0.400000000000091</v>
      </c>
      <c r="BX108" s="26">
        <v>0</v>
      </c>
      <c r="BY108" s="26">
        <v>0</v>
      </c>
      <c r="BZ108" s="26"/>
      <c r="CA108" s="117" t="s">
        <v>566</v>
      </c>
      <c r="CB108" s="26" t="s">
        <v>154</v>
      </c>
      <c r="CC108" s="26">
        <v>0</v>
      </c>
      <c r="CD108" s="26">
        <v>0.400000000000091</v>
      </c>
      <c r="CE108" s="26">
        <v>0</v>
      </c>
      <c r="CF108" s="92">
        <f>CC108+CD108</f>
        <v>0.400000000000091</v>
      </c>
      <c r="CG108" s="84">
        <f t="shared" si="136"/>
        <v>0</v>
      </c>
      <c r="CH108" s="124">
        <v>4</v>
      </c>
      <c r="CI108" s="84">
        <v>1</v>
      </c>
      <c r="CJ108" s="84"/>
      <c r="CK108" s="84">
        <v>137</v>
      </c>
      <c r="CL108" s="84"/>
      <c r="CM108" s="84"/>
      <c r="CN108" s="84"/>
      <c r="CO108" s="84"/>
      <c r="CP108" s="84"/>
      <c r="CQ108" s="84"/>
      <c r="CR108" s="84"/>
      <c r="CT108" s="84"/>
      <c r="CU108" s="84"/>
      <c r="CV108" s="84"/>
      <c r="CW108" s="84" t="str">
        <f t="shared" si="137"/>
        <v>G3561259.3281259.728</v>
      </c>
      <c r="CX108" s="84" t="s">
        <v>140</v>
      </c>
      <c r="CZ108" s="26"/>
      <c r="DA108" s="92">
        <v>0.400000000000091</v>
      </c>
      <c r="DB108" s="92"/>
      <c r="DC108" s="92"/>
      <c r="DD108" s="92"/>
      <c r="DE108" s="26"/>
      <c r="DF108" s="26"/>
      <c r="DG108" s="26"/>
      <c r="DH108" s="26"/>
      <c r="DI108" s="26" t="s">
        <v>565</v>
      </c>
      <c r="DJ108" s="26">
        <v>1975</v>
      </c>
      <c r="DK108" s="26"/>
      <c r="DL108" s="26" t="s">
        <v>341</v>
      </c>
      <c r="DM108" s="26">
        <v>5.5</v>
      </c>
      <c r="DN108" s="26">
        <v>6</v>
      </c>
      <c r="DO108" s="26">
        <v>6.5</v>
      </c>
      <c r="DP108" s="26" t="b">
        <v>0</v>
      </c>
      <c r="DQ108" s="26">
        <v>1</v>
      </c>
      <c r="DR108" s="26" t="s">
        <v>149</v>
      </c>
      <c r="DS108" s="101" t="s">
        <v>167</v>
      </c>
      <c r="DT108" s="26" t="s">
        <v>150</v>
      </c>
      <c r="DU108" s="26" t="s">
        <v>150</v>
      </c>
      <c r="DV108" s="26" t="s">
        <v>564</v>
      </c>
      <c r="DW108" s="26"/>
      <c r="DX108" s="26"/>
      <c r="DY108" s="26"/>
      <c r="DZ108" s="26">
        <f t="shared" si="111"/>
        <v>0.4</v>
      </c>
      <c r="EA108" s="26">
        <v>0.400000000000091</v>
      </c>
      <c r="EB108" s="26">
        <v>-9.09827768680316e-14</v>
      </c>
      <c r="EC108" s="26">
        <v>0</v>
      </c>
      <c r="ED108" s="26">
        <v>0</v>
      </c>
      <c r="EE108" s="26">
        <v>0.4</v>
      </c>
      <c r="EF108" s="26">
        <v>0</v>
      </c>
      <c r="EG108" s="26">
        <v>0</v>
      </c>
      <c r="EH108" s="26">
        <v>0</v>
      </c>
      <c r="EI108" s="146">
        <f t="shared" si="138"/>
        <v>9.09272657168003e-14</v>
      </c>
      <c r="EJ108" s="84">
        <f t="shared" si="139"/>
        <v>0.400000000000091</v>
      </c>
      <c r="EK108" s="84">
        <f t="shared" si="140"/>
        <v>9.09272657168003e-14</v>
      </c>
      <c r="EL108" s="84">
        <f t="shared" si="62"/>
        <v>-9.09827768680316e-14</v>
      </c>
      <c r="EN108" s="84">
        <f t="shared" si="141"/>
        <v>0</v>
      </c>
    </row>
    <row r="109" ht="30" customHeight="1" spans="1:144">
      <c r="A109" s="87" t="str">
        <f t="shared" si="59"/>
        <v>G3561259.8261261</v>
      </c>
      <c r="B109" s="87">
        <f>VLOOKUP(A109,[1]大中修明细表!$A$10:$N$544,14,0)</f>
        <v>1.17399999999998</v>
      </c>
      <c r="C109" s="87" t="str">
        <f t="shared" si="60"/>
        <v>S317100.036101.21</v>
      </c>
      <c r="D109" s="87">
        <f>VLOOKUP(C109,[1]大中修明细表!$B$10:$N$544,13,0)</f>
        <v>1.17399999999998</v>
      </c>
      <c r="E109" s="87"/>
      <c r="F109" s="96">
        <v>92</v>
      </c>
      <c r="G109" s="26" t="s">
        <v>15</v>
      </c>
      <c r="H109" s="26" t="s">
        <v>559</v>
      </c>
      <c r="I109" s="26">
        <v>430426</v>
      </c>
      <c r="J109" s="26" t="s">
        <v>560</v>
      </c>
      <c r="K109" s="26">
        <v>1259.826</v>
      </c>
      <c r="L109" s="26">
        <v>1261</v>
      </c>
      <c r="M109" s="26" t="s">
        <v>561</v>
      </c>
      <c r="N109" s="26">
        <v>100.036</v>
      </c>
      <c r="O109" s="26">
        <v>101.21</v>
      </c>
      <c r="P109" s="26">
        <f t="shared" si="127"/>
        <v>1.17399999999998</v>
      </c>
      <c r="Q109" s="26">
        <f t="shared" si="142"/>
        <v>1.17399999999998</v>
      </c>
      <c r="R109" s="26" t="s">
        <v>341</v>
      </c>
      <c r="S109" s="26">
        <v>5.5</v>
      </c>
      <c r="T109" s="26">
        <v>5.5</v>
      </c>
      <c r="U109" s="26">
        <v>6.5</v>
      </c>
      <c r="V109" s="26" t="s">
        <v>140</v>
      </c>
      <c r="W109" s="26" t="s">
        <v>141</v>
      </c>
      <c r="X109" s="26" t="s">
        <v>142</v>
      </c>
      <c r="Y109" s="26">
        <f t="shared" si="129"/>
        <v>5.5</v>
      </c>
      <c r="Z109" s="99"/>
      <c r="AA109" s="26" t="s">
        <v>143</v>
      </c>
      <c r="AB109" s="26" t="s">
        <v>144</v>
      </c>
      <c r="AC109" s="26">
        <v>30</v>
      </c>
      <c r="AD109" s="26" t="s">
        <v>145</v>
      </c>
      <c r="AE109" s="26">
        <v>9</v>
      </c>
      <c r="AF109" s="99"/>
      <c r="AG109" s="92">
        <v>220</v>
      </c>
      <c r="AH109" s="92">
        <f t="shared" si="130"/>
        <v>142</v>
      </c>
      <c r="AI109" s="92">
        <f t="shared" si="131"/>
        <v>142</v>
      </c>
      <c r="AJ109" s="26">
        <f t="shared" si="132"/>
        <v>142</v>
      </c>
      <c r="AK109" s="92">
        <v>1975</v>
      </c>
      <c r="AL109" s="26">
        <f>IF(AND(AK109&lt;&gt;"",AM109&lt;&gt;""),"确认折扣年度",IF($V109="大修",IF(AND($V109="大修",AK109="",AM109=""),1,IF(AK109&lt;&gt;"",LOOKUP(AK109,{1900,2016,2017,2018,2019,2020,2021,2022,2023,2024,2025},{1,0.9,0.8,0.7,0.6,0.5,0.4,0.3,0.2,0.1,0}),IF(AM109&lt;&gt;"",LOOKUP(AM109,{1900,2021,2022,2023,2024,2025},{1,0.8,0.6,0.4,0.2,0})))),""))</f>
        <v>1</v>
      </c>
      <c r="AM109" s="92"/>
      <c r="AN109" s="26" t="str">
        <f>IF(AND(AK109&lt;&gt;"",AM109&lt;&gt;""),"确认折扣年度",IF($V109="中修",IF(AND($V109="中修",AK109="",AM109=""),1,IF(AK109&lt;&gt;"",LOOKUP(AK109,{1900,2021,2022,2023,2024,2025},{1,0.8,0.6,0.4,0.2,0}),IF(AM109&lt;&gt;"",LOOKUP(AM109,{1900,2021,2022,2023,2024,2025},{1,0.8,0.6,0.4,0.2,0})))),""))</f>
        <v/>
      </c>
      <c r="AO109" s="26" t="s">
        <v>146</v>
      </c>
      <c r="AP109" s="26" t="s">
        <v>146</v>
      </c>
      <c r="AQ109" s="26" t="s">
        <v>147</v>
      </c>
      <c r="AR109" s="26" t="s">
        <v>562</v>
      </c>
      <c r="AS109" s="26"/>
      <c r="AT109" s="26"/>
      <c r="AU109" s="26" t="s">
        <v>175</v>
      </c>
      <c r="AV109" s="26" t="s">
        <v>176</v>
      </c>
      <c r="AW109" s="26"/>
      <c r="AX109" s="110"/>
      <c r="AY109" s="110"/>
      <c r="AZ109" s="111"/>
      <c r="BA109" s="26">
        <v>220</v>
      </c>
      <c r="BB109" s="26">
        <v>142.05</v>
      </c>
      <c r="BC109" s="26">
        <v>142.05</v>
      </c>
      <c r="BD109" s="26">
        <v>0</v>
      </c>
      <c r="BE109" s="26" t="s">
        <v>150</v>
      </c>
      <c r="BF109" s="26" t="s">
        <v>150</v>
      </c>
      <c r="BG109" s="26"/>
      <c r="BH109" s="26">
        <v>1975</v>
      </c>
      <c r="BI109" s="26" t="s">
        <v>150</v>
      </c>
      <c r="BJ109" s="26" t="s">
        <v>563</v>
      </c>
      <c r="BK109" s="26" t="s">
        <v>150</v>
      </c>
      <c r="BL109" s="26" t="s">
        <v>564</v>
      </c>
      <c r="BM109" s="26"/>
      <c r="BN109" s="26"/>
      <c r="BO109" s="26"/>
      <c r="BP109" s="26"/>
      <c r="BQ109" s="26" t="s">
        <v>561</v>
      </c>
      <c r="BR109" s="26">
        <v>100.036</v>
      </c>
      <c r="BS109" s="26">
        <v>101.21</v>
      </c>
      <c r="BT109" s="26">
        <f t="shared" si="133"/>
        <v>1.174</v>
      </c>
      <c r="BU109" s="26"/>
      <c r="BV109" s="26"/>
      <c r="BW109" s="26">
        <f t="shared" si="143"/>
        <v>1.174</v>
      </c>
      <c r="BX109" s="26">
        <v>0</v>
      </c>
      <c r="BY109" s="26">
        <v>0</v>
      </c>
      <c r="BZ109" s="26"/>
      <c r="CA109" s="117"/>
      <c r="CB109" s="26" t="s">
        <v>154</v>
      </c>
      <c r="CC109" s="26">
        <v>0</v>
      </c>
      <c r="CD109" s="26">
        <v>1.174</v>
      </c>
      <c r="CE109" s="26">
        <v>0</v>
      </c>
      <c r="CF109" s="92">
        <f>CC109+CD109</f>
        <v>1.174</v>
      </c>
      <c r="CG109" s="84">
        <f t="shared" si="136"/>
        <v>-2.17603712826531e-14</v>
      </c>
      <c r="CH109" s="124">
        <v>4</v>
      </c>
      <c r="CI109" s="84">
        <v>1</v>
      </c>
      <c r="CJ109" s="84"/>
      <c r="CK109" s="84">
        <v>138</v>
      </c>
      <c r="CL109" s="84"/>
      <c r="CM109" s="84"/>
      <c r="CN109" s="84"/>
      <c r="CO109" s="84"/>
      <c r="CP109" s="84"/>
      <c r="CQ109" s="84"/>
      <c r="CR109" s="84"/>
      <c r="CT109" s="84"/>
      <c r="CU109" s="84"/>
      <c r="CV109" s="84"/>
      <c r="CW109" s="84" t="str">
        <f t="shared" si="137"/>
        <v>G3561259.8261261</v>
      </c>
      <c r="CX109" s="84" t="s">
        <v>140</v>
      </c>
      <c r="CZ109" s="26"/>
      <c r="DA109" s="92">
        <v>1.17399999999998</v>
      </c>
      <c r="DB109" s="92"/>
      <c r="DC109" s="92"/>
      <c r="DD109" s="92"/>
      <c r="DE109" s="26"/>
      <c r="DF109" s="26"/>
      <c r="DG109" s="26"/>
      <c r="DH109" s="26"/>
      <c r="DI109" s="26" t="s">
        <v>565</v>
      </c>
      <c r="DJ109" s="26">
        <v>1975</v>
      </c>
      <c r="DK109" s="26"/>
      <c r="DL109" s="26" t="s">
        <v>341</v>
      </c>
      <c r="DM109" s="26">
        <v>5.5</v>
      </c>
      <c r="DN109" s="26">
        <v>5.5</v>
      </c>
      <c r="DO109" s="26">
        <v>6.5</v>
      </c>
      <c r="DP109" s="26" t="b">
        <v>1</v>
      </c>
      <c r="DQ109" s="26">
        <v>1</v>
      </c>
      <c r="DR109" s="26" t="s">
        <v>149</v>
      </c>
      <c r="DS109" s="101" t="s">
        <v>156</v>
      </c>
      <c r="DT109" s="26" t="s">
        <v>150</v>
      </c>
      <c r="DU109" s="26" t="s">
        <v>150</v>
      </c>
      <c r="DV109" s="26" t="s">
        <v>564</v>
      </c>
      <c r="DW109" s="26"/>
      <c r="DX109" s="26"/>
      <c r="DY109" s="26"/>
      <c r="DZ109" s="26">
        <f t="shared" si="111"/>
        <v>1.174</v>
      </c>
      <c r="EA109" s="26">
        <v>1.17399999999998</v>
      </c>
      <c r="EB109" s="26">
        <v>1.99840144432528e-14</v>
      </c>
      <c r="EC109" s="26">
        <v>0</v>
      </c>
      <c r="ED109" s="26">
        <v>0</v>
      </c>
      <c r="EE109" s="26">
        <v>1.174</v>
      </c>
      <c r="EF109" s="26">
        <v>0</v>
      </c>
      <c r="EG109" s="26">
        <v>0</v>
      </c>
      <c r="EH109" s="26">
        <v>0</v>
      </c>
      <c r="EI109" s="146">
        <f t="shared" si="138"/>
        <v>-2.17603712826531e-14</v>
      </c>
      <c r="EJ109" s="84">
        <f t="shared" si="139"/>
        <v>1.17399999999998</v>
      </c>
      <c r="EK109" s="84">
        <f t="shared" si="140"/>
        <v>-2.17603712826531e-14</v>
      </c>
      <c r="EL109" s="84">
        <f t="shared" si="62"/>
        <v>0</v>
      </c>
      <c r="EN109" s="84">
        <f t="shared" si="141"/>
        <v>0</v>
      </c>
    </row>
    <row r="110" ht="30" customHeight="1" spans="1:144">
      <c r="A110" s="87" t="str">
        <f t="shared" si="59"/>
        <v>G35612671268</v>
      </c>
      <c r="B110" s="87">
        <f>VLOOKUP(A110,[1]大中修明细表!$A$10:$N$544,14,0)</f>
        <v>1</v>
      </c>
      <c r="C110" s="87" t="str">
        <f t="shared" si="60"/>
        <v>S317107.21108.21</v>
      </c>
      <c r="D110" s="87">
        <f>VLOOKUP(C110,[1]大中修明细表!$B$10:$N$544,13,0)</f>
        <v>1</v>
      </c>
      <c r="E110" s="87"/>
      <c r="F110" s="96">
        <v>93</v>
      </c>
      <c r="G110" s="26" t="s">
        <v>15</v>
      </c>
      <c r="H110" s="26" t="s">
        <v>559</v>
      </c>
      <c r="I110" s="26">
        <v>430426</v>
      </c>
      <c r="J110" s="26" t="s">
        <v>560</v>
      </c>
      <c r="K110" s="26">
        <v>1267</v>
      </c>
      <c r="L110" s="26">
        <v>1268</v>
      </c>
      <c r="M110" s="26" t="s">
        <v>561</v>
      </c>
      <c r="N110" s="26">
        <v>107.21</v>
      </c>
      <c r="O110" s="26">
        <v>108.21</v>
      </c>
      <c r="P110" s="26">
        <f t="shared" si="127"/>
        <v>1</v>
      </c>
      <c r="Q110" s="26">
        <f t="shared" si="142"/>
        <v>1</v>
      </c>
      <c r="R110" s="26" t="s">
        <v>341</v>
      </c>
      <c r="S110" s="26">
        <v>5.5</v>
      </c>
      <c r="T110" s="26">
        <v>5.5</v>
      </c>
      <c r="U110" s="26">
        <v>6.5</v>
      </c>
      <c r="V110" s="26" t="s">
        <v>140</v>
      </c>
      <c r="W110" s="26" t="s">
        <v>141</v>
      </c>
      <c r="X110" s="26" t="s">
        <v>142</v>
      </c>
      <c r="Y110" s="26">
        <f t="shared" si="129"/>
        <v>5.5</v>
      </c>
      <c r="Z110" s="99"/>
      <c r="AA110" s="26" t="s">
        <v>143</v>
      </c>
      <c r="AB110" s="26" t="s">
        <v>144</v>
      </c>
      <c r="AC110" s="26">
        <v>30</v>
      </c>
      <c r="AD110" s="26" t="s">
        <v>145</v>
      </c>
      <c r="AE110" s="26">
        <v>9</v>
      </c>
      <c r="AF110" s="99"/>
      <c r="AG110" s="92">
        <v>220</v>
      </c>
      <c r="AH110" s="92">
        <f t="shared" si="130"/>
        <v>121</v>
      </c>
      <c r="AI110" s="92">
        <f t="shared" si="131"/>
        <v>121</v>
      </c>
      <c r="AJ110" s="26">
        <f t="shared" si="132"/>
        <v>121</v>
      </c>
      <c r="AK110" s="92">
        <v>1975</v>
      </c>
      <c r="AL110" s="26">
        <f>IF(AND(AK110&lt;&gt;"",AM110&lt;&gt;""),"确认折扣年度",IF($V110="大修",IF(AND($V110="大修",AK110="",AM110=""),1,IF(AK110&lt;&gt;"",LOOKUP(AK110,{1900,2016,2017,2018,2019,2020,2021,2022,2023,2024,2025},{1,0.9,0.8,0.7,0.6,0.5,0.4,0.3,0.2,0.1,0}),IF(AM110&lt;&gt;"",LOOKUP(AM110,{1900,2021,2022,2023,2024,2025},{1,0.8,0.6,0.4,0.2,0})))),""))</f>
        <v>1</v>
      </c>
      <c r="AM110" s="92"/>
      <c r="AN110" s="26" t="str">
        <f>IF(AND(AK110&lt;&gt;"",AM110&lt;&gt;""),"确认折扣年度",IF($V110="中修",IF(AND($V110="中修",AK110="",AM110=""),1,IF(AK110&lt;&gt;"",LOOKUP(AK110,{1900,2021,2022,2023,2024,2025},{1,0.8,0.6,0.4,0.2,0}),IF(AM110&lt;&gt;"",LOOKUP(AM110,{1900,2021,2022,2023,2024,2025},{1,0.8,0.6,0.4,0.2,0})))),""))</f>
        <v/>
      </c>
      <c r="AO110" s="26" t="s">
        <v>146</v>
      </c>
      <c r="AP110" s="26" t="s">
        <v>146</v>
      </c>
      <c r="AQ110" s="26" t="s">
        <v>197</v>
      </c>
      <c r="AR110" s="26" t="s">
        <v>567</v>
      </c>
      <c r="AS110" s="26" t="s">
        <v>568</v>
      </c>
      <c r="AT110" s="26"/>
      <c r="AU110" s="26" t="s">
        <v>146</v>
      </c>
      <c r="AV110" s="26" t="s">
        <v>197</v>
      </c>
      <c r="AW110" s="26"/>
      <c r="AX110" s="110" t="s">
        <v>569</v>
      </c>
      <c r="AY110" s="110"/>
      <c r="AZ110" s="111"/>
      <c r="BA110" s="26">
        <v>220</v>
      </c>
      <c r="BB110" s="26">
        <v>121</v>
      </c>
      <c r="BC110" s="26">
        <v>121</v>
      </c>
      <c r="BD110" s="26">
        <v>0</v>
      </c>
      <c r="BE110" s="26" t="s">
        <v>150</v>
      </c>
      <c r="BF110" s="26" t="s">
        <v>150</v>
      </c>
      <c r="BG110" s="26"/>
      <c r="BH110" s="26">
        <v>1975</v>
      </c>
      <c r="BI110" s="26" t="s">
        <v>150</v>
      </c>
      <c r="BJ110" s="26" t="s">
        <v>570</v>
      </c>
      <c r="BK110" s="26" t="s">
        <v>150</v>
      </c>
      <c r="BL110" s="26" t="s">
        <v>564</v>
      </c>
      <c r="BM110" s="26"/>
      <c r="BN110" s="26"/>
      <c r="BO110" s="26"/>
      <c r="BP110" s="26"/>
      <c r="BQ110" s="26" t="s">
        <v>561</v>
      </c>
      <c r="BR110" s="26">
        <v>107.21</v>
      </c>
      <c r="BS110" s="26">
        <v>108.21</v>
      </c>
      <c r="BT110" s="26">
        <f t="shared" si="133"/>
        <v>1</v>
      </c>
      <c r="BU110" s="26"/>
      <c r="BV110" s="26"/>
      <c r="BW110" s="26">
        <f t="shared" si="143"/>
        <v>0.3</v>
      </c>
      <c r="BX110" s="26">
        <v>0.7</v>
      </c>
      <c r="BY110" s="26">
        <v>0</v>
      </c>
      <c r="BZ110" s="26"/>
      <c r="CA110" s="117"/>
      <c r="CB110" s="26"/>
      <c r="CC110" s="26">
        <v>0</v>
      </c>
      <c r="CD110" s="26">
        <v>0.3</v>
      </c>
      <c r="CE110" s="26">
        <v>0</v>
      </c>
      <c r="CF110" s="92">
        <f>CC110+CD110</f>
        <v>0.3</v>
      </c>
      <c r="CG110" s="84">
        <f t="shared" si="136"/>
        <v>0</v>
      </c>
      <c r="CH110" s="124">
        <v>4</v>
      </c>
      <c r="CI110" s="84">
        <v>1</v>
      </c>
      <c r="CJ110" s="84"/>
      <c r="CK110" s="84">
        <v>140</v>
      </c>
      <c r="CL110" s="84"/>
      <c r="CM110" s="84"/>
      <c r="CN110" s="84"/>
      <c r="CO110" s="84"/>
      <c r="CP110" s="84"/>
      <c r="CQ110" s="84"/>
      <c r="CR110" s="84"/>
      <c r="CT110" s="84"/>
      <c r="CU110" s="84"/>
      <c r="CV110" s="84"/>
      <c r="CW110" s="84" t="str">
        <f t="shared" si="137"/>
        <v>G35612671268</v>
      </c>
      <c r="CX110" s="84" t="s">
        <v>140</v>
      </c>
      <c r="CZ110" s="26"/>
      <c r="DA110" s="92">
        <v>1</v>
      </c>
      <c r="DB110" s="92"/>
      <c r="DC110" s="92"/>
      <c r="DD110" s="92"/>
      <c r="DE110" s="26"/>
      <c r="DF110" s="26"/>
      <c r="DG110" s="26"/>
      <c r="DH110" s="26"/>
      <c r="DI110" s="26" t="s">
        <v>565</v>
      </c>
      <c r="DJ110" s="26">
        <v>1975</v>
      </c>
      <c r="DK110" s="26"/>
      <c r="DL110" s="26" t="s">
        <v>341</v>
      </c>
      <c r="DM110" s="26">
        <v>5.5</v>
      </c>
      <c r="DN110" s="26">
        <v>5.5</v>
      </c>
      <c r="DO110" s="26">
        <v>6.5</v>
      </c>
      <c r="DP110" s="26" t="b">
        <v>1</v>
      </c>
      <c r="DQ110" s="26">
        <v>1</v>
      </c>
      <c r="DR110" s="26" t="s">
        <v>149</v>
      </c>
      <c r="DS110" s="26" t="s">
        <v>156</v>
      </c>
      <c r="DT110" s="26" t="s">
        <v>150</v>
      </c>
      <c r="DU110" s="26" t="s">
        <v>150</v>
      </c>
      <c r="DV110" s="26" t="s">
        <v>564</v>
      </c>
      <c r="DW110" s="26"/>
      <c r="DX110" s="26"/>
      <c r="DY110" s="26"/>
      <c r="DZ110" s="26">
        <f t="shared" si="111"/>
        <v>1</v>
      </c>
      <c r="EA110" s="26">
        <v>1</v>
      </c>
      <c r="EB110" s="26">
        <v>0</v>
      </c>
      <c r="EC110" s="26">
        <v>0</v>
      </c>
      <c r="ED110" s="26">
        <v>0</v>
      </c>
      <c r="EE110" s="26">
        <v>0.3</v>
      </c>
      <c r="EF110" s="26">
        <v>0.7</v>
      </c>
      <c r="EG110" s="26">
        <v>0</v>
      </c>
      <c r="EH110" s="26">
        <v>0</v>
      </c>
      <c r="EI110" s="146">
        <f t="shared" si="138"/>
        <v>0</v>
      </c>
      <c r="EJ110" s="84">
        <f t="shared" si="139"/>
        <v>1</v>
      </c>
      <c r="EK110" s="84">
        <f t="shared" si="140"/>
        <v>0</v>
      </c>
      <c r="EL110" s="84">
        <f t="shared" si="62"/>
        <v>0</v>
      </c>
      <c r="EN110" s="84">
        <f t="shared" si="141"/>
        <v>0.7</v>
      </c>
    </row>
    <row r="111" ht="30" customHeight="1" spans="1:144">
      <c r="A111" s="87" t="str">
        <f t="shared" ref="A111:A137" si="144">J111&amp;K111&amp;L111</f>
        <v>S240299.8300.3</v>
      </c>
      <c r="B111" s="87">
        <f>VLOOKUP(A111,[1]大中修明细表!$A$10:$N$544,14,0)</f>
        <v>0.5</v>
      </c>
      <c r="C111" s="87" t="str">
        <f t="shared" ref="C111:C137" si="145">M111&amp;N111&amp;O111</f>
        <v>X08942.53642.036</v>
      </c>
      <c r="D111" s="87">
        <f>VLOOKUP(C111,[1]大中修明细表!$B$10:$N$544,13,0)</f>
        <v>0.5</v>
      </c>
      <c r="E111" s="87"/>
      <c r="F111" s="96">
        <v>94</v>
      </c>
      <c r="G111" s="26" t="s">
        <v>15</v>
      </c>
      <c r="H111" s="26" t="s">
        <v>559</v>
      </c>
      <c r="I111" s="26">
        <v>430426</v>
      </c>
      <c r="J111" s="26" t="s">
        <v>571</v>
      </c>
      <c r="K111" s="26">
        <v>299.8</v>
      </c>
      <c r="L111" s="26">
        <v>300.3</v>
      </c>
      <c r="M111" s="26" t="s">
        <v>572</v>
      </c>
      <c r="N111" s="26">
        <v>42.536</v>
      </c>
      <c r="O111" s="26">
        <v>42.036</v>
      </c>
      <c r="P111" s="26">
        <f t="shared" ref="P111:P126" si="146">L111-K111</f>
        <v>0.5</v>
      </c>
      <c r="Q111" s="26">
        <f t="shared" ref="Q111:Q123" si="147">L111-K111</f>
        <v>0.5</v>
      </c>
      <c r="R111" s="26" t="s">
        <v>139</v>
      </c>
      <c r="S111" s="26">
        <v>11</v>
      </c>
      <c r="T111" s="26">
        <v>11</v>
      </c>
      <c r="U111" s="26">
        <v>11</v>
      </c>
      <c r="V111" s="26" t="s">
        <v>140</v>
      </c>
      <c r="W111" s="26" t="s">
        <v>141</v>
      </c>
      <c r="X111" s="26" t="s">
        <v>142</v>
      </c>
      <c r="Y111" s="26">
        <f t="shared" ref="Y111:Y126" si="148">IF(V111="中修",MIN(24,MIN(S111,U111)),IF(V111="大修",MIN(24,MIN(S111,U111)),""))</f>
        <v>11</v>
      </c>
      <c r="Z111" s="99"/>
      <c r="AA111" s="26" t="s">
        <v>143</v>
      </c>
      <c r="AB111" s="26" t="s">
        <v>144</v>
      </c>
      <c r="AC111" s="26">
        <v>30</v>
      </c>
      <c r="AD111" s="26" t="s">
        <v>145</v>
      </c>
      <c r="AE111" s="26">
        <v>9</v>
      </c>
      <c r="AF111" s="99"/>
      <c r="AG111" s="92">
        <v>220</v>
      </c>
      <c r="AH111" s="92">
        <f t="shared" ref="AH111:AH126" si="149">ROUND(P111*1000*Y111*AG111/10000,0)</f>
        <v>121</v>
      </c>
      <c r="AI111" s="92">
        <f t="shared" ref="AI111:AI126" si="150">ROUND(Q111*1000*Y111*AG111/10000,0)</f>
        <v>121</v>
      </c>
      <c r="AJ111" s="26">
        <f t="shared" ref="AJ111:AJ126" si="151">IF(AL111&lt;&gt;"",ROUND(AI111*AL111,0),IF(AN111&lt;&gt;"",ROUND(AI111*AN111,0),"缺折扣系数"))</f>
        <v>121</v>
      </c>
      <c r="AK111" s="92">
        <v>1958</v>
      </c>
      <c r="AL111" s="26">
        <f>IF(AND(AK111&lt;&gt;"",AM111&lt;&gt;""),"确认折扣年度",IF($V111="大修",IF(AND($V111="大修",AK111="",AM111=""),1,IF(AK111&lt;&gt;"",LOOKUP(AK111,{1900,2016,2017,2018,2019,2020,2021,2022,2023,2024,2025},{1,0.9,0.8,0.7,0.6,0.5,0.4,0.3,0.2,0.1,0}),IF(AM111&lt;&gt;"",LOOKUP(AM111,{1900,2021,2022,2023,2024,2025},{1,0.8,0.6,0.4,0.2,0})))),""))</f>
        <v>1</v>
      </c>
      <c r="AM111" s="92"/>
      <c r="AN111" s="26" t="str">
        <f>IF(AND(AK111&lt;&gt;"",AM111&lt;&gt;""),"确认折扣年度",IF($V111="中修",IF(AND($V111="中修",AK111="",AM111=""),1,IF(AK111&lt;&gt;"",LOOKUP(AK111,{1900,2021,2022,2023,2024,2025},{1,0.8,0.6,0.4,0.2,0}),IF(AM111&lt;&gt;"",LOOKUP(AM111,{1900,2021,2022,2023,2024,2025},{1,0.8,0.6,0.4,0.2,0})))),""))</f>
        <v/>
      </c>
      <c r="AO111" s="26" t="s">
        <v>146</v>
      </c>
      <c r="AP111" s="26" t="s">
        <v>146</v>
      </c>
      <c r="AQ111" s="26" t="s">
        <v>147</v>
      </c>
      <c r="AR111" s="26" t="s">
        <v>348</v>
      </c>
      <c r="AS111" s="26" t="s">
        <v>573</v>
      </c>
      <c r="AT111" s="26"/>
      <c r="AU111" s="26" t="s">
        <v>146</v>
      </c>
      <c r="AV111" s="26" t="s">
        <v>147</v>
      </c>
      <c r="AW111" s="26"/>
      <c r="AX111" s="110"/>
      <c r="AY111" s="110"/>
      <c r="AZ111" s="111"/>
      <c r="BA111" s="26">
        <v>220</v>
      </c>
      <c r="BB111" s="26">
        <v>121</v>
      </c>
      <c r="BC111" s="26">
        <v>121</v>
      </c>
      <c r="BD111" s="26">
        <v>0</v>
      </c>
      <c r="BE111" s="26" t="s">
        <v>149</v>
      </c>
      <c r="BF111" s="26" t="s">
        <v>150</v>
      </c>
      <c r="BG111" s="26"/>
      <c r="BH111" s="26">
        <v>1958</v>
      </c>
      <c r="BI111" s="26" t="s">
        <v>150</v>
      </c>
      <c r="BJ111" s="26" t="s">
        <v>150</v>
      </c>
      <c r="BK111" s="26" t="s">
        <v>150</v>
      </c>
      <c r="BL111" s="26" t="s">
        <v>150</v>
      </c>
      <c r="BM111" s="26"/>
      <c r="BN111" s="26"/>
      <c r="BO111" s="26"/>
      <c r="BP111" s="26"/>
      <c r="BQ111" s="26" t="s">
        <v>572</v>
      </c>
      <c r="BR111" s="26">
        <v>44.014</v>
      </c>
      <c r="BS111" s="26">
        <v>42.636</v>
      </c>
      <c r="BT111" s="26">
        <f t="shared" ref="BT111:BT126" si="152">SUM(BU111:BZ111)</f>
        <v>0.500000000000011</v>
      </c>
      <c r="BU111" s="26"/>
      <c r="BV111" s="26"/>
      <c r="BW111" s="26">
        <f t="shared" ref="BW111:BW123" si="153">CE111+CF111</f>
        <v>0.300000000000011</v>
      </c>
      <c r="BX111" s="26">
        <v>0.2</v>
      </c>
      <c r="BY111" s="26">
        <v>0</v>
      </c>
      <c r="BZ111" s="26"/>
      <c r="CA111" s="117"/>
      <c r="CB111" s="26" t="s">
        <v>166</v>
      </c>
      <c r="CC111" s="26">
        <v>0</v>
      </c>
      <c r="CD111" s="26">
        <v>0.300000000000011</v>
      </c>
      <c r="CE111" s="26">
        <v>0</v>
      </c>
      <c r="CF111" s="92">
        <f t="shared" ref="CF111:CF123" si="154">CC111+CD111</f>
        <v>0.300000000000011</v>
      </c>
      <c r="CG111" s="84">
        <f t="shared" ref="CG111:CG123" si="155">Q111-BU111-BV111-BW111-BX111-BY111-BZ111</f>
        <v>-1.0991207943789e-14</v>
      </c>
      <c r="CH111" s="124">
        <v>4</v>
      </c>
      <c r="CI111" s="84">
        <v>1</v>
      </c>
      <c r="CJ111" s="84"/>
      <c r="CK111" s="84">
        <v>142</v>
      </c>
      <c r="CL111" s="84"/>
      <c r="CM111" s="84"/>
      <c r="CN111" s="84"/>
      <c r="CO111" s="84"/>
      <c r="CP111" s="84"/>
      <c r="CQ111" s="84"/>
      <c r="CR111" s="84"/>
      <c r="CT111" s="84"/>
      <c r="CU111" s="84"/>
      <c r="CV111" s="84"/>
      <c r="CW111" s="84" t="str">
        <f t="shared" ref="CW111:CW123" si="156">J111&amp;K111&amp;L111</f>
        <v>S240299.8300.3</v>
      </c>
      <c r="CX111" s="84" t="s">
        <v>140</v>
      </c>
      <c r="CZ111" s="26"/>
      <c r="DA111" s="92">
        <v>0.5</v>
      </c>
      <c r="DB111" s="92"/>
      <c r="DC111" s="92"/>
      <c r="DD111" s="92"/>
      <c r="DE111" s="26"/>
      <c r="DF111" s="26"/>
      <c r="DG111" s="26"/>
      <c r="DH111" s="26"/>
      <c r="DI111" s="26" t="s">
        <v>574</v>
      </c>
      <c r="DJ111" s="26">
        <v>1958</v>
      </c>
      <c r="DK111" s="26"/>
      <c r="DL111" s="26" t="s">
        <v>139</v>
      </c>
      <c r="DM111" s="26">
        <v>11</v>
      </c>
      <c r="DN111" s="26">
        <v>11</v>
      </c>
      <c r="DO111" s="26">
        <v>11</v>
      </c>
      <c r="DP111" s="26" t="b">
        <v>1</v>
      </c>
      <c r="DQ111" s="26">
        <v>0</v>
      </c>
      <c r="DR111" s="26" t="s">
        <v>149</v>
      </c>
      <c r="DS111" s="26" t="s">
        <v>156</v>
      </c>
      <c r="DT111" s="26" t="s">
        <v>150</v>
      </c>
      <c r="DU111" s="26" t="s">
        <v>150</v>
      </c>
      <c r="DV111" s="26" t="s">
        <v>150</v>
      </c>
      <c r="DW111" s="26"/>
      <c r="DX111" s="26"/>
      <c r="DY111" s="26"/>
      <c r="DZ111" s="26">
        <f t="shared" ref="DZ111:DZ137" si="157">SUM(EC111:EH111)</f>
        <v>0.5</v>
      </c>
      <c r="EA111" s="26">
        <v>0.5</v>
      </c>
      <c r="EB111" s="26">
        <v>0</v>
      </c>
      <c r="EC111" s="26">
        <v>0</v>
      </c>
      <c r="ED111" s="26">
        <v>0</v>
      </c>
      <c r="EE111" s="26">
        <v>0.3</v>
      </c>
      <c r="EF111" s="26">
        <v>0.2</v>
      </c>
      <c r="EG111" s="26">
        <v>0</v>
      </c>
      <c r="EH111" s="26">
        <v>0</v>
      </c>
      <c r="EI111" s="146">
        <f t="shared" ref="EI111:EI126" si="158">P111-DZ111</f>
        <v>0</v>
      </c>
      <c r="EJ111" s="84">
        <f t="shared" ref="EJ111:EJ126" si="159">L111-K111</f>
        <v>0.5</v>
      </c>
      <c r="EK111" s="84">
        <f t="shared" ref="EK111:EK126" si="160">EJ111-DZ111</f>
        <v>0</v>
      </c>
      <c r="EL111" s="84">
        <f t="shared" ref="EL111:EL137" si="161">EE111-BW111</f>
        <v>-1.0991207943789e-14</v>
      </c>
      <c r="EN111" s="84">
        <f t="shared" si="141"/>
        <v>0.2</v>
      </c>
    </row>
    <row r="112" ht="30" customHeight="1" spans="1:144">
      <c r="A112" s="87" t="str">
        <f t="shared" si="144"/>
        <v>S240305307.4</v>
      </c>
      <c r="B112" s="87">
        <f>VLOOKUP(A112,[1]大中修明细表!$A$10:$N$544,14,0)</f>
        <v>2.39999999999998</v>
      </c>
      <c r="C112" s="87" t="str">
        <f t="shared" si="145"/>
        <v>X08937.05634.936</v>
      </c>
      <c r="D112" s="87">
        <f>VLOOKUP(C112,[1]大中修明细表!$B$10:$N$544,13,0)</f>
        <v>2.39999999999998</v>
      </c>
      <c r="E112" s="87"/>
      <c r="F112" s="96">
        <v>95</v>
      </c>
      <c r="G112" s="26" t="s">
        <v>15</v>
      </c>
      <c r="H112" s="26" t="s">
        <v>559</v>
      </c>
      <c r="I112" s="26">
        <v>430426</v>
      </c>
      <c r="J112" s="26" t="s">
        <v>571</v>
      </c>
      <c r="K112" s="26">
        <v>305</v>
      </c>
      <c r="L112" s="26">
        <v>307.4</v>
      </c>
      <c r="M112" s="26" t="s">
        <v>572</v>
      </c>
      <c r="N112" s="26">
        <v>37.056</v>
      </c>
      <c r="O112" s="26">
        <v>34.936</v>
      </c>
      <c r="P112" s="26">
        <f t="shared" si="146"/>
        <v>2.39999999999998</v>
      </c>
      <c r="Q112" s="26">
        <f t="shared" si="147"/>
        <v>2.39999999999998</v>
      </c>
      <c r="R112" s="26" t="s">
        <v>139</v>
      </c>
      <c r="S112" s="26">
        <v>11</v>
      </c>
      <c r="T112" s="26">
        <v>11</v>
      </c>
      <c r="U112" s="26">
        <v>11</v>
      </c>
      <c r="V112" s="26" t="s">
        <v>140</v>
      </c>
      <c r="W112" s="26" t="s">
        <v>141</v>
      </c>
      <c r="X112" s="26" t="s">
        <v>142</v>
      </c>
      <c r="Y112" s="26">
        <f t="shared" si="148"/>
        <v>11</v>
      </c>
      <c r="Z112" s="99"/>
      <c r="AA112" s="26" t="s">
        <v>143</v>
      </c>
      <c r="AB112" s="26" t="s">
        <v>144</v>
      </c>
      <c r="AC112" s="26">
        <v>30</v>
      </c>
      <c r="AD112" s="26" t="s">
        <v>145</v>
      </c>
      <c r="AE112" s="26">
        <v>9</v>
      </c>
      <c r="AF112" s="99"/>
      <c r="AG112" s="92">
        <v>220</v>
      </c>
      <c r="AH112" s="92">
        <f t="shared" si="149"/>
        <v>581</v>
      </c>
      <c r="AI112" s="92">
        <f t="shared" si="150"/>
        <v>581</v>
      </c>
      <c r="AJ112" s="26">
        <f t="shared" si="151"/>
        <v>581</v>
      </c>
      <c r="AK112" s="92">
        <v>1993</v>
      </c>
      <c r="AL112" s="26">
        <f>IF(AND(AK112&lt;&gt;"",AM112&lt;&gt;""),"确认折扣年度",IF($V112="大修",IF(AND($V112="大修",AK112="",AM112=""),1,IF(AK112&lt;&gt;"",LOOKUP(AK112,{1900,2016,2017,2018,2019,2020,2021,2022,2023,2024,2025},{1,0.9,0.8,0.7,0.6,0.5,0.4,0.3,0.2,0.1,0}),IF(AM112&lt;&gt;"",LOOKUP(AM112,{1900,2021,2022,2023,2024,2025},{1,0.8,0.6,0.4,0.2,0})))),""))</f>
        <v>1</v>
      </c>
      <c r="AM112" s="92"/>
      <c r="AN112" s="26" t="str">
        <f>IF(AND(AK112&lt;&gt;"",AM112&lt;&gt;""),"确认折扣年度",IF($V112="中修",IF(AND($V112="中修",AK112="",AM112=""),1,IF(AK112&lt;&gt;"",LOOKUP(AK112,{1900,2021,2022,2023,2024,2025},{1,0.8,0.6,0.4,0.2,0}),IF(AM112&lt;&gt;"",LOOKUP(AM112,{1900,2021,2022,2023,2024,2025},{1,0.8,0.6,0.4,0.2,0})))),""))</f>
        <v/>
      </c>
      <c r="AO112" s="26" t="s">
        <v>146</v>
      </c>
      <c r="AP112" s="26" t="s">
        <v>146</v>
      </c>
      <c r="AQ112" s="26" t="s">
        <v>147</v>
      </c>
      <c r="AR112" s="26" t="s">
        <v>348</v>
      </c>
      <c r="AS112" s="26"/>
      <c r="AT112" s="26"/>
      <c r="AU112" s="26" t="s">
        <v>146</v>
      </c>
      <c r="AV112" s="26" t="s">
        <v>147</v>
      </c>
      <c r="AW112" s="26"/>
      <c r="AX112" s="110"/>
      <c r="AY112" s="110"/>
      <c r="AZ112" s="109"/>
      <c r="BA112" s="26">
        <v>220</v>
      </c>
      <c r="BB112" s="26">
        <v>513.04</v>
      </c>
      <c r="BC112" s="26">
        <v>513.04</v>
      </c>
      <c r="BD112" s="26">
        <v>0</v>
      </c>
      <c r="BE112" s="26" t="s">
        <v>149</v>
      </c>
      <c r="BF112" s="26" t="s">
        <v>150</v>
      </c>
      <c r="BG112" s="26"/>
      <c r="BH112" s="26">
        <v>1993</v>
      </c>
      <c r="BI112" s="26" t="s">
        <v>150</v>
      </c>
      <c r="BJ112" s="26" t="s">
        <v>150</v>
      </c>
      <c r="BK112" s="26" t="s">
        <v>150</v>
      </c>
      <c r="BL112" s="26" t="s">
        <v>150</v>
      </c>
      <c r="BM112" s="26"/>
      <c r="BN112" s="26"/>
      <c r="BO112" s="26"/>
      <c r="BP112" s="26"/>
      <c r="BQ112" s="26" t="s">
        <v>572</v>
      </c>
      <c r="BR112" s="26">
        <v>39.356</v>
      </c>
      <c r="BS112" s="26">
        <v>39.736</v>
      </c>
      <c r="BT112" s="26">
        <f t="shared" si="152"/>
        <v>2.39999999999998</v>
      </c>
      <c r="BU112" s="26"/>
      <c r="BV112" s="26"/>
      <c r="BW112" s="26">
        <f t="shared" si="153"/>
        <v>2.39999999999998</v>
      </c>
      <c r="BX112" s="26">
        <v>0</v>
      </c>
      <c r="BY112" s="26">
        <v>0</v>
      </c>
      <c r="BZ112" s="26"/>
      <c r="CA112" s="117"/>
      <c r="CB112" s="26" t="s">
        <v>166</v>
      </c>
      <c r="CC112" s="26">
        <v>0</v>
      </c>
      <c r="CD112" s="26">
        <v>1.39999999999998</v>
      </c>
      <c r="CE112" s="26">
        <v>1</v>
      </c>
      <c r="CF112" s="92">
        <f t="shared" si="154"/>
        <v>1.39999999999998</v>
      </c>
      <c r="CG112" s="84">
        <f t="shared" si="155"/>
        <v>-2.66453525910038e-15</v>
      </c>
      <c r="CH112" s="124">
        <v>4</v>
      </c>
      <c r="CI112" s="84">
        <v>1</v>
      </c>
      <c r="CJ112" s="84"/>
      <c r="CK112" s="84">
        <v>145</v>
      </c>
      <c r="CL112" s="84"/>
      <c r="CM112" s="84"/>
      <c r="CN112" s="84"/>
      <c r="CO112" s="84"/>
      <c r="CP112" s="84"/>
      <c r="CQ112" s="84"/>
      <c r="CR112" s="84"/>
      <c r="CS112" s="84" t="s">
        <v>428</v>
      </c>
      <c r="CT112" s="84"/>
      <c r="CU112" s="84"/>
      <c r="CV112" s="84"/>
      <c r="CW112" s="84" t="str">
        <f t="shared" si="156"/>
        <v>S240305307.4</v>
      </c>
      <c r="CX112" s="84" t="s">
        <v>140</v>
      </c>
      <c r="CZ112" s="26"/>
      <c r="DA112" s="92">
        <v>2.39999999999998</v>
      </c>
      <c r="DB112" s="92"/>
      <c r="DC112" s="92"/>
      <c r="DD112" s="92"/>
      <c r="DE112" s="26"/>
      <c r="DF112" s="26"/>
      <c r="DG112" s="26"/>
      <c r="DH112" s="26"/>
      <c r="DI112" s="26" t="s">
        <v>574</v>
      </c>
      <c r="DJ112" s="26">
        <v>1993</v>
      </c>
      <c r="DK112" s="26"/>
      <c r="DL112" s="26" t="s">
        <v>139</v>
      </c>
      <c r="DM112" s="26">
        <v>11</v>
      </c>
      <c r="DN112" s="26">
        <v>11</v>
      </c>
      <c r="DO112" s="26">
        <v>11</v>
      </c>
      <c r="DP112" s="26" t="b">
        <v>1</v>
      </c>
      <c r="DQ112" s="26">
        <v>0</v>
      </c>
      <c r="DR112" s="26" t="s">
        <v>149</v>
      </c>
      <c r="DS112" s="26" t="s">
        <v>156</v>
      </c>
      <c r="DT112" s="26" t="s">
        <v>150</v>
      </c>
      <c r="DU112" s="26" t="s">
        <v>150</v>
      </c>
      <c r="DV112" s="26" t="s">
        <v>150</v>
      </c>
      <c r="DW112" s="26"/>
      <c r="DX112" s="26"/>
      <c r="DY112" s="26"/>
      <c r="DZ112" s="26">
        <f t="shared" si="157"/>
        <v>2.4</v>
      </c>
      <c r="EA112" s="26">
        <v>2.39999999999998</v>
      </c>
      <c r="EB112" s="26">
        <v>1.99840144432528e-14</v>
      </c>
      <c r="EC112" s="26">
        <v>0</v>
      </c>
      <c r="ED112" s="26">
        <v>0</v>
      </c>
      <c r="EE112" s="26">
        <v>2.4</v>
      </c>
      <c r="EF112" s="26">
        <v>0</v>
      </c>
      <c r="EG112" s="26">
        <v>0</v>
      </c>
      <c r="EH112" s="26">
        <v>0</v>
      </c>
      <c r="EI112" s="146">
        <f t="shared" si="158"/>
        <v>-2.26485497023532e-14</v>
      </c>
      <c r="EJ112" s="84">
        <f t="shared" si="159"/>
        <v>2.39999999999998</v>
      </c>
      <c r="EK112" s="84">
        <f t="shared" si="160"/>
        <v>-2.26485497023532e-14</v>
      </c>
      <c r="EL112" s="84">
        <f t="shared" si="161"/>
        <v>1.99840144432528e-14</v>
      </c>
      <c r="EN112" s="84">
        <f t="shared" si="141"/>
        <v>0</v>
      </c>
    </row>
    <row r="113" ht="30" customHeight="1" spans="1:144">
      <c r="A113" s="87" t="str">
        <f t="shared" si="144"/>
        <v>S240309309.215</v>
      </c>
      <c r="B113" s="87">
        <f>VLOOKUP(A113,[1]大中修明细表!$A$10:$N$544,14,0)</f>
        <v>0.214999999999975</v>
      </c>
      <c r="C113" s="87" t="str">
        <f t="shared" si="145"/>
        <v>X089333.336333.121</v>
      </c>
      <c r="D113" s="87">
        <f>VLOOKUP(C113,[1]大中修明细表!$B$10:$N$544,13,0)</f>
        <v>0.214999999999975</v>
      </c>
      <c r="E113" s="87"/>
      <c r="F113" s="96">
        <v>96</v>
      </c>
      <c r="G113" s="26" t="s">
        <v>15</v>
      </c>
      <c r="H113" s="26" t="s">
        <v>559</v>
      </c>
      <c r="I113" s="26">
        <v>430426</v>
      </c>
      <c r="J113" s="26" t="s">
        <v>571</v>
      </c>
      <c r="K113" s="26">
        <v>309</v>
      </c>
      <c r="L113" s="26">
        <v>309.215</v>
      </c>
      <c r="M113" s="26" t="s">
        <v>572</v>
      </c>
      <c r="N113" s="26">
        <v>333.336</v>
      </c>
      <c r="O113" s="26">
        <v>333.121</v>
      </c>
      <c r="P113" s="26">
        <f t="shared" si="146"/>
        <v>0.214999999999975</v>
      </c>
      <c r="Q113" s="26">
        <f t="shared" si="147"/>
        <v>0.214999999999975</v>
      </c>
      <c r="R113" s="26" t="s">
        <v>139</v>
      </c>
      <c r="S113" s="26">
        <v>11</v>
      </c>
      <c r="T113" s="26">
        <v>11</v>
      </c>
      <c r="U113" s="26">
        <v>12</v>
      </c>
      <c r="V113" s="26" t="s">
        <v>140</v>
      </c>
      <c r="W113" s="26" t="s">
        <v>141</v>
      </c>
      <c r="X113" s="26" t="s">
        <v>142</v>
      </c>
      <c r="Y113" s="26">
        <f t="shared" si="148"/>
        <v>11</v>
      </c>
      <c r="Z113" s="99"/>
      <c r="AA113" s="26" t="s">
        <v>143</v>
      </c>
      <c r="AB113" s="26" t="s">
        <v>144</v>
      </c>
      <c r="AC113" s="26">
        <v>30</v>
      </c>
      <c r="AD113" s="26" t="s">
        <v>145</v>
      </c>
      <c r="AE113" s="26">
        <v>9</v>
      </c>
      <c r="AF113" s="99"/>
      <c r="AG113" s="92">
        <v>220</v>
      </c>
      <c r="AH113" s="92">
        <f t="shared" si="149"/>
        <v>52</v>
      </c>
      <c r="AI113" s="92">
        <f t="shared" si="150"/>
        <v>52</v>
      </c>
      <c r="AJ113" s="26">
        <f t="shared" si="151"/>
        <v>52</v>
      </c>
      <c r="AK113" s="92">
        <v>1993</v>
      </c>
      <c r="AL113" s="26">
        <f>IF(AND(AK113&lt;&gt;"",AM113&lt;&gt;""),"确认折扣年度",IF($V113="大修",IF(AND($V113="大修",AK113="",AM113=""),1,IF(AK113&lt;&gt;"",LOOKUP(AK113,{1900,2016,2017,2018,2019,2020,2021,2022,2023,2024,2025},{1,0.9,0.8,0.7,0.6,0.5,0.4,0.3,0.2,0.1,0}),IF(AM113&lt;&gt;"",LOOKUP(AM113,{1900,2021,2022,2023,2024,2025},{1,0.8,0.6,0.4,0.2,0})))),""))</f>
        <v>1</v>
      </c>
      <c r="AM113" s="92"/>
      <c r="AN113" s="26" t="str">
        <f>IF(AND(AK113&lt;&gt;"",AM113&lt;&gt;""),"确认折扣年度",IF($V113="中修",IF(AND($V113="中修",AK113="",AM113=""),1,IF(AK113&lt;&gt;"",LOOKUP(AK113,{1900,2021,2022,2023,2024,2025},{1,0.8,0.6,0.4,0.2,0}),IF(AM113&lt;&gt;"",LOOKUP(AM113,{1900,2021,2022,2023,2024,2025},{1,0.8,0.6,0.4,0.2,0})))),""))</f>
        <v/>
      </c>
      <c r="AO113" s="26" t="s">
        <v>146</v>
      </c>
      <c r="AP113" s="26" t="s">
        <v>146</v>
      </c>
      <c r="AQ113" s="26" t="s">
        <v>147</v>
      </c>
      <c r="AR113" s="26" t="s">
        <v>371</v>
      </c>
      <c r="AS113" s="26"/>
      <c r="AT113" s="26"/>
      <c r="AU113" s="26" t="s">
        <v>146</v>
      </c>
      <c r="AV113" s="26" t="s">
        <v>147</v>
      </c>
      <c r="AW113" s="26"/>
      <c r="AX113" s="110" t="s">
        <v>575</v>
      </c>
      <c r="AY113" s="110"/>
      <c r="AZ113" s="109"/>
      <c r="BA113" s="26">
        <v>220</v>
      </c>
      <c r="BB113" s="26">
        <v>52.03</v>
      </c>
      <c r="BC113" s="26">
        <v>52.03</v>
      </c>
      <c r="BD113" s="26">
        <v>0</v>
      </c>
      <c r="BE113" s="26" t="s">
        <v>149</v>
      </c>
      <c r="BF113" s="26" t="s">
        <v>150</v>
      </c>
      <c r="BG113" s="26"/>
      <c r="BH113" s="26">
        <v>1993</v>
      </c>
      <c r="BI113" s="26" t="s">
        <v>150</v>
      </c>
      <c r="BJ113" s="26" t="s">
        <v>150</v>
      </c>
      <c r="BK113" s="26" t="s">
        <v>150</v>
      </c>
      <c r="BL113" s="26" t="s">
        <v>150</v>
      </c>
      <c r="BM113" s="26"/>
      <c r="BN113" s="26"/>
      <c r="BO113" s="26"/>
      <c r="BP113" s="26"/>
      <c r="BQ113" s="26" t="s">
        <v>572</v>
      </c>
      <c r="BR113" s="26">
        <v>35.168</v>
      </c>
      <c r="BS113" s="26">
        <v>33.551</v>
      </c>
      <c r="BT113" s="26">
        <f t="shared" si="152"/>
        <v>0.214999999999975</v>
      </c>
      <c r="BU113" s="26"/>
      <c r="BV113" s="26"/>
      <c r="BW113" s="26">
        <f t="shared" si="153"/>
        <v>0.214999999999975</v>
      </c>
      <c r="BX113" s="26">
        <v>0</v>
      </c>
      <c r="BY113" s="26">
        <v>0</v>
      </c>
      <c r="BZ113" s="26"/>
      <c r="CA113" s="117"/>
      <c r="CB113" s="26" t="s">
        <v>166</v>
      </c>
      <c r="CC113" s="26">
        <v>0</v>
      </c>
      <c r="CD113" s="26">
        <v>0</v>
      </c>
      <c r="CE113" s="26">
        <v>0.214999999999975</v>
      </c>
      <c r="CF113" s="92">
        <f t="shared" si="154"/>
        <v>0</v>
      </c>
      <c r="CG113" s="84">
        <f t="shared" si="155"/>
        <v>0</v>
      </c>
      <c r="CH113" s="124">
        <v>4</v>
      </c>
      <c r="CI113" s="84">
        <v>1</v>
      </c>
      <c r="CJ113" s="84"/>
      <c r="CK113" s="84">
        <v>143</v>
      </c>
      <c r="CL113" s="84"/>
      <c r="CM113" s="84"/>
      <c r="CN113" s="84"/>
      <c r="CO113" s="84"/>
      <c r="CP113" s="84"/>
      <c r="CQ113" s="84"/>
      <c r="CR113" s="84"/>
      <c r="CT113" s="84"/>
      <c r="CU113" s="84"/>
      <c r="CV113" s="84"/>
      <c r="CW113" s="84" t="str">
        <f t="shared" si="156"/>
        <v>S240309309.215</v>
      </c>
      <c r="CX113" s="84" t="s">
        <v>140</v>
      </c>
      <c r="CZ113" s="26"/>
      <c r="DA113" s="92">
        <v>0.214999999999975</v>
      </c>
      <c r="DB113" s="92"/>
      <c r="DC113" s="92"/>
      <c r="DD113" s="92"/>
      <c r="DE113" s="26"/>
      <c r="DF113" s="26"/>
      <c r="DG113" s="26"/>
      <c r="DH113" s="26"/>
      <c r="DI113" s="26" t="s">
        <v>574</v>
      </c>
      <c r="DJ113" s="26">
        <v>1993</v>
      </c>
      <c r="DK113" s="26"/>
      <c r="DL113" s="26" t="s">
        <v>139</v>
      </c>
      <c r="DM113" s="26">
        <v>11</v>
      </c>
      <c r="DN113" s="26">
        <v>11</v>
      </c>
      <c r="DO113" s="26">
        <v>12</v>
      </c>
      <c r="DP113" s="26" t="b">
        <v>1</v>
      </c>
      <c r="DQ113" s="26">
        <v>1</v>
      </c>
      <c r="DR113" s="26" t="s">
        <v>149</v>
      </c>
      <c r="DS113" s="26" t="s">
        <v>156</v>
      </c>
      <c r="DT113" s="26" t="s">
        <v>150</v>
      </c>
      <c r="DU113" s="26" t="s">
        <v>150</v>
      </c>
      <c r="DV113" s="26" t="s">
        <v>150</v>
      </c>
      <c r="DW113" s="26"/>
      <c r="DX113" s="26"/>
      <c r="DY113" s="26"/>
      <c r="DZ113" s="26">
        <f t="shared" si="157"/>
        <v>0.215</v>
      </c>
      <c r="EA113" s="26">
        <v>0.214999999999975</v>
      </c>
      <c r="EB113" s="26">
        <v>2.50077736296817e-14</v>
      </c>
      <c r="EC113" s="26">
        <v>0</v>
      </c>
      <c r="ED113" s="26">
        <v>0</v>
      </c>
      <c r="EE113" s="26">
        <v>0.215</v>
      </c>
      <c r="EF113" s="26">
        <v>0</v>
      </c>
      <c r="EG113" s="26">
        <v>0</v>
      </c>
      <c r="EH113" s="26">
        <v>0</v>
      </c>
      <c r="EI113" s="146">
        <f t="shared" si="158"/>
        <v>-2.50077736296817e-14</v>
      </c>
      <c r="EJ113" s="84">
        <f t="shared" si="159"/>
        <v>0.214999999999975</v>
      </c>
      <c r="EK113" s="84">
        <f t="shared" si="160"/>
        <v>-2.50077736296817e-14</v>
      </c>
      <c r="EL113" s="84">
        <f t="shared" si="161"/>
        <v>2.50077736296817e-14</v>
      </c>
      <c r="EN113" s="84">
        <f t="shared" si="141"/>
        <v>0</v>
      </c>
    </row>
    <row r="114" ht="30" customHeight="1" spans="1:144">
      <c r="A114" s="87" t="str">
        <f t="shared" si="144"/>
        <v>S240309.215311</v>
      </c>
      <c r="B114" s="87">
        <f>VLOOKUP(A114,[1]大中修明细表!$A$10:$N$544,14,0)</f>
        <v>1.78500000000003</v>
      </c>
      <c r="C114" s="87" t="str">
        <f t="shared" si="145"/>
        <v>X089333.121333.336</v>
      </c>
      <c r="D114" s="87">
        <f>VLOOKUP(C114,[1]大中修明细表!$B$10:$N$544,13,0)</f>
        <v>1.78500000000003</v>
      </c>
      <c r="E114" s="87"/>
      <c r="F114" s="96">
        <v>97</v>
      </c>
      <c r="G114" s="26" t="s">
        <v>15</v>
      </c>
      <c r="H114" s="26" t="s">
        <v>559</v>
      </c>
      <c r="I114" s="26">
        <v>430426</v>
      </c>
      <c r="J114" s="26" t="s">
        <v>571</v>
      </c>
      <c r="K114" s="26">
        <v>309.215</v>
      </c>
      <c r="L114" s="26">
        <v>311</v>
      </c>
      <c r="M114" s="26" t="s">
        <v>572</v>
      </c>
      <c r="N114" s="26">
        <v>333.121</v>
      </c>
      <c r="O114" s="26">
        <v>333.336</v>
      </c>
      <c r="P114" s="26">
        <f t="shared" si="146"/>
        <v>1.78500000000003</v>
      </c>
      <c r="Q114" s="26">
        <f t="shared" si="147"/>
        <v>1.78500000000003</v>
      </c>
      <c r="R114" s="26" t="s">
        <v>139</v>
      </c>
      <c r="S114" s="26">
        <v>11</v>
      </c>
      <c r="T114" s="26">
        <v>11</v>
      </c>
      <c r="U114" s="26">
        <v>11</v>
      </c>
      <c r="V114" s="26" t="s">
        <v>140</v>
      </c>
      <c r="W114" s="26" t="s">
        <v>141</v>
      </c>
      <c r="X114" s="26" t="s">
        <v>142</v>
      </c>
      <c r="Y114" s="26">
        <f t="shared" si="148"/>
        <v>11</v>
      </c>
      <c r="Z114" s="99"/>
      <c r="AA114" s="26" t="s">
        <v>143</v>
      </c>
      <c r="AB114" s="26" t="s">
        <v>144</v>
      </c>
      <c r="AC114" s="26">
        <v>30</v>
      </c>
      <c r="AD114" s="26" t="s">
        <v>145</v>
      </c>
      <c r="AE114" s="26">
        <v>9</v>
      </c>
      <c r="AF114" s="99"/>
      <c r="AG114" s="92">
        <v>220</v>
      </c>
      <c r="AH114" s="92">
        <f t="shared" si="149"/>
        <v>432</v>
      </c>
      <c r="AI114" s="92">
        <f t="shared" si="150"/>
        <v>432</v>
      </c>
      <c r="AJ114" s="26">
        <f t="shared" si="151"/>
        <v>432</v>
      </c>
      <c r="AK114" s="92">
        <v>1993</v>
      </c>
      <c r="AL114" s="26">
        <f>IF(AND(AK114&lt;&gt;"",AM114&lt;&gt;""),"确认折扣年度",IF($V114="大修",IF(AND($V114="大修",AK114="",AM114=""),1,IF(AK114&lt;&gt;"",LOOKUP(AK114,{1900,2016,2017,2018,2019,2020,2021,2022,2023,2024,2025},{1,0.9,0.8,0.7,0.6,0.5,0.4,0.3,0.2,0.1,0}),IF(AM114&lt;&gt;"",LOOKUP(AM114,{1900,2021,2022,2023,2024,2025},{1,0.8,0.6,0.4,0.2,0})))),""))</f>
        <v>1</v>
      </c>
      <c r="AM114" s="92"/>
      <c r="AN114" s="26" t="str">
        <f>IF(AND(AK114&lt;&gt;"",AM114&lt;&gt;""),"确认折扣年度",IF($V114="中修",IF(AND($V114="中修",AK114="",AM114=""),1,IF(AK114&lt;&gt;"",LOOKUP(AK114,{1900,2021,2022,2023,2024,2025},{1,0.8,0.6,0.4,0.2,0}),IF(AM114&lt;&gt;"",LOOKUP(AM114,{1900,2021,2022,2023,2024,2025},{1,0.8,0.6,0.4,0.2,0})))),""))</f>
        <v/>
      </c>
      <c r="AO114" s="26" t="s">
        <v>146</v>
      </c>
      <c r="AP114" s="26" t="s">
        <v>146</v>
      </c>
      <c r="AQ114" s="26" t="s">
        <v>147</v>
      </c>
      <c r="AR114" s="26" t="s">
        <v>371</v>
      </c>
      <c r="AS114" s="26"/>
      <c r="AT114" s="26"/>
      <c r="AU114" s="26" t="s">
        <v>146</v>
      </c>
      <c r="AV114" s="26" t="s">
        <v>147</v>
      </c>
      <c r="AW114" s="26"/>
      <c r="AX114" s="110" t="s">
        <v>575</v>
      </c>
      <c r="AY114" s="110"/>
      <c r="AZ114" s="109"/>
      <c r="BA114" s="26">
        <v>220</v>
      </c>
      <c r="BB114" s="26">
        <v>431.97</v>
      </c>
      <c r="BC114" s="26">
        <v>431.97</v>
      </c>
      <c r="BD114" s="26">
        <v>0</v>
      </c>
      <c r="BE114" s="26" t="s">
        <v>149</v>
      </c>
      <c r="BF114" s="26" t="s">
        <v>150</v>
      </c>
      <c r="BG114" s="26"/>
      <c r="BH114" s="26">
        <v>1993</v>
      </c>
      <c r="BI114" s="26" t="s">
        <v>150</v>
      </c>
      <c r="BJ114" s="26" t="s">
        <v>150</v>
      </c>
      <c r="BK114" s="26" t="s">
        <v>150</v>
      </c>
      <c r="BL114" s="26" t="s">
        <v>150</v>
      </c>
      <c r="BM114" s="26"/>
      <c r="BN114" s="26"/>
      <c r="BO114" s="26"/>
      <c r="BP114" s="26"/>
      <c r="BQ114" s="26" t="s">
        <v>572</v>
      </c>
      <c r="BR114" s="26">
        <v>33.121</v>
      </c>
      <c r="BS114" s="26">
        <v>34.466</v>
      </c>
      <c r="BT114" s="26">
        <f t="shared" si="152"/>
        <v>1.78500000000003</v>
      </c>
      <c r="BU114" s="26"/>
      <c r="BV114" s="26"/>
      <c r="BW114" s="26">
        <f t="shared" si="153"/>
        <v>1.78500000000003</v>
      </c>
      <c r="BX114" s="26">
        <v>0</v>
      </c>
      <c r="BY114" s="26">
        <v>0</v>
      </c>
      <c r="BZ114" s="26"/>
      <c r="CA114" s="117"/>
      <c r="CB114" s="26" t="s">
        <v>166</v>
      </c>
      <c r="CC114" s="26">
        <v>0</v>
      </c>
      <c r="CD114" s="26">
        <v>0</v>
      </c>
      <c r="CE114" s="26">
        <v>1.78500000000003</v>
      </c>
      <c r="CF114" s="92">
        <f t="shared" si="154"/>
        <v>0</v>
      </c>
      <c r="CG114" s="84">
        <f t="shared" si="155"/>
        <v>-4.88498130835069e-15</v>
      </c>
      <c r="CH114" s="124">
        <v>4</v>
      </c>
      <c r="CI114" s="84">
        <v>1</v>
      </c>
      <c r="CJ114" s="84"/>
      <c r="CK114" s="84">
        <v>144</v>
      </c>
      <c r="CL114" s="84"/>
      <c r="CM114" s="84"/>
      <c r="CN114" s="84"/>
      <c r="CO114" s="84"/>
      <c r="CP114" s="84"/>
      <c r="CQ114" s="84"/>
      <c r="CR114" s="84"/>
      <c r="CS114" s="84" t="s">
        <v>428</v>
      </c>
      <c r="CT114" s="84"/>
      <c r="CU114" s="84"/>
      <c r="CV114" s="84"/>
      <c r="CW114" s="84" t="str">
        <f t="shared" si="156"/>
        <v>S240309.215311</v>
      </c>
      <c r="CX114" s="84" t="s">
        <v>140</v>
      </c>
      <c r="CZ114" s="26"/>
      <c r="DA114" s="92">
        <v>1.78500000000003</v>
      </c>
      <c r="DB114" s="92"/>
      <c r="DC114" s="92"/>
      <c r="DD114" s="92"/>
      <c r="DE114" s="26"/>
      <c r="DF114" s="26"/>
      <c r="DG114" s="26"/>
      <c r="DH114" s="26"/>
      <c r="DI114" s="26" t="s">
        <v>574</v>
      </c>
      <c r="DJ114" s="26">
        <v>1993</v>
      </c>
      <c r="DK114" s="26"/>
      <c r="DL114" s="26" t="s">
        <v>139</v>
      </c>
      <c r="DM114" s="26">
        <v>11</v>
      </c>
      <c r="DN114" s="26">
        <v>11</v>
      </c>
      <c r="DO114" s="26">
        <v>11</v>
      </c>
      <c r="DP114" s="26" t="b">
        <v>1</v>
      </c>
      <c r="DQ114" s="26">
        <v>0</v>
      </c>
      <c r="DR114" s="26" t="s">
        <v>149</v>
      </c>
      <c r="DS114" s="26" t="s">
        <v>156</v>
      </c>
      <c r="DT114" s="26" t="s">
        <v>150</v>
      </c>
      <c r="DU114" s="26" t="s">
        <v>150</v>
      </c>
      <c r="DV114" s="26" t="s">
        <v>150</v>
      </c>
      <c r="DW114" s="26"/>
      <c r="DX114" s="26"/>
      <c r="DY114" s="26"/>
      <c r="DZ114" s="26">
        <f t="shared" si="157"/>
        <v>1.785</v>
      </c>
      <c r="EA114" s="26">
        <v>1.78500000000003</v>
      </c>
      <c r="EB114" s="26">
        <v>-2.99760216648792e-14</v>
      </c>
      <c r="EC114" s="26">
        <v>0</v>
      </c>
      <c r="ED114" s="26">
        <v>0</v>
      </c>
      <c r="EE114" s="26">
        <v>1.785</v>
      </c>
      <c r="EF114" s="26">
        <v>0</v>
      </c>
      <c r="EG114" s="26">
        <v>0</v>
      </c>
      <c r="EH114" s="26">
        <v>0</v>
      </c>
      <c r="EI114" s="146">
        <f t="shared" si="158"/>
        <v>2.50910403565285e-14</v>
      </c>
      <c r="EJ114" s="84">
        <f t="shared" si="159"/>
        <v>1.78500000000003</v>
      </c>
      <c r="EK114" s="84">
        <f t="shared" si="160"/>
        <v>2.50910403565285e-14</v>
      </c>
      <c r="EL114" s="84">
        <f t="shared" si="161"/>
        <v>-2.99760216648792e-14</v>
      </c>
      <c r="EN114" s="84">
        <f t="shared" si="141"/>
        <v>0</v>
      </c>
    </row>
    <row r="115" ht="30" customHeight="1" spans="1:144">
      <c r="A115" s="87" t="str">
        <f t="shared" si="144"/>
        <v>S240311312</v>
      </c>
      <c r="B115" s="87" t="e">
        <f>VLOOKUP(A115,[1]大中修明细表!$A$10:$N$544,14,0)</f>
        <v>#N/A</v>
      </c>
      <c r="C115" s="87" t="str">
        <f t="shared" si="145"/>
        <v>X08931.33630.336</v>
      </c>
      <c r="D115" s="87" t="e">
        <f>VLOOKUP(C115,[1]大中修明细表!$B$10:$N$544,13,0)</f>
        <v>#N/A</v>
      </c>
      <c r="E115" s="87" t="s">
        <v>371</v>
      </c>
      <c r="F115" s="96">
        <v>98</v>
      </c>
      <c r="G115" s="26" t="s">
        <v>15</v>
      </c>
      <c r="H115" s="26" t="s">
        <v>559</v>
      </c>
      <c r="I115" s="26">
        <v>430426</v>
      </c>
      <c r="J115" s="26" t="s">
        <v>571</v>
      </c>
      <c r="K115" s="26">
        <v>311</v>
      </c>
      <c r="L115" s="26">
        <v>312</v>
      </c>
      <c r="M115" s="26" t="s">
        <v>572</v>
      </c>
      <c r="N115" s="26">
        <v>31.336</v>
      </c>
      <c r="O115" s="26">
        <v>30.336</v>
      </c>
      <c r="P115" s="26">
        <f t="shared" si="146"/>
        <v>1</v>
      </c>
      <c r="Q115" s="26">
        <f t="shared" si="147"/>
        <v>1</v>
      </c>
      <c r="R115" s="26" t="s">
        <v>139</v>
      </c>
      <c r="S115" s="26">
        <v>11</v>
      </c>
      <c r="T115" s="26">
        <v>11</v>
      </c>
      <c r="U115" s="26">
        <v>11</v>
      </c>
      <c r="V115" s="26" t="s">
        <v>140</v>
      </c>
      <c r="W115" s="26" t="s">
        <v>141</v>
      </c>
      <c r="X115" s="26" t="s">
        <v>142</v>
      </c>
      <c r="Y115" s="26">
        <f t="shared" si="148"/>
        <v>11</v>
      </c>
      <c r="Z115" s="99"/>
      <c r="AA115" s="26" t="s">
        <v>143</v>
      </c>
      <c r="AB115" s="26" t="s">
        <v>144</v>
      </c>
      <c r="AC115" s="26">
        <v>30</v>
      </c>
      <c r="AD115" s="26" t="s">
        <v>145</v>
      </c>
      <c r="AE115" s="26">
        <v>9</v>
      </c>
      <c r="AF115" s="99"/>
      <c r="AG115" s="92">
        <v>220</v>
      </c>
      <c r="AH115" s="92">
        <f t="shared" si="149"/>
        <v>242</v>
      </c>
      <c r="AI115" s="92">
        <f t="shared" si="150"/>
        <v>242</v>
      </c>
      <c r="AJ115" s="26">
        <f t="shared" si="151"/>
        <v>242</v>
      </c>
      <c r="AK115" s="92">
        <v>2012</v>
      </c>
      <c r="AL115" s="26">
        <f>IF(AND(AK115&lt;&gt;"",AM115&lt;&gt;""),"确认折扣年度",IF($V115="大修",IF(AND($V115="大修",AK115="",AM115=""),1,IF(AK115&lt;&gt;"",LOOKUP(AK115,{1900,2016,2017,2018,2019,2020,2021,2022,2023,2024,2025},{1,0.9,0.8,0.7,0.6,0.5,0.4,0.3,0.2,0.1,0}),IF(AM115&lt;&gt;"",LOOKUP(AM115,{1900,2021,2022,2023,2024,2025},{1,0.8,0.6,0.4,0.2,0})))),""))</f>
        <v>1</v>
      </c>
      <c r="AM115" s="92"/>
      <c r="AN115" s="26" t="str">
        <f>IF(AND(AK115&lt;&gt;"",AM115&lt;&gt;""),"确认折扣年度",IF($V115="中修",IF(AND($V115="中修",AK115="",AM115=""),1,IF(AK115&lt;&gt;"",LOOKUP(AK115,{1900,2021,2022,2023,2024,2025},{1,0.8,0.6,0.4,0.2,0}),IF(AM115&lt;&gt;"",LOOKUP(AM115,{1900,2021,2022,2023,2024,2025},{1,0.8,0.6,0.4,0.2,0})))),""))</f>
        <v/>
      </c>
      <c r="AO115" s="26" t="s">
        <v>146</v>
      </c>
      <c r="AP115" s="26" t="s">
        <v>146</v>
      </c>
      <c r="AQ115" s="26" t="s">
        <v>197</v>
      </c>
      <c r="AR115" s="26"/>
      <c r="AS115" s="26" t="s">
        <v>576</v>
      </c>
      <c r="AT115" s="26"/>
      <c r="AU115" s="26"/>
      <c r="AV115" s="26"/>
      <c r="AW115" s="26"/>
      <c r="AX115" s="110"/>
      <c r="AY115" s="110"/>
      <c r="AZ115" s="109"/>
      <c r="BA115" s="26">
        <v>220</v>
      </c>
      <c r="BB115" s="26">
        <v>242</v>
      </c>
      <c r="BC115" s="26">
        <v>242</v>
      </c>
      <c r="BD115" s="26">
        <v>0</v>
      </c>
      <c r="BE115" s="26" t="s">
        <v>149</v>
      </c>
      <c r="BF115" s="26" t="s">
        <v>150</v>
      </c>
      <c r="BG115" s="26"/>
      <c r="BH115" s="26">
        <v>1993</v>
      </c>
      <c r="BI115" s="26" t="s">
        <v>150</v>
      </c>
      <c r="BJ115" s="26" t="s">
        <v>150</v>
      </c>
      <c r="BK115" s="26" t="s">
        <v>150</v>
      </c>
      <c r="BL115" s="26" t="s">
        <v>150</v>
      </c>
      <c r="BM115" s="26"/>
      <c r="BN115" s="26"/>
      <c r="BO115" s="26"/>
      <c r="BP115" s="26"/>
      <c r="BQ115" s="26" t="s">
        <v>572</v>
      </c>
      <c r="BR115" s="26">
        <v>31.93</v>
      </c>
      <c r="BS115" s="26">
        <v>32.336</v>
      </c>
      <c r="BT115" s="26">
        <f t="shared" si="152"/>
        <v>1</v>
      </c>
      <c r="BU115" s="26"/>
      <c r="BV115" s="26"/>
      <c r="BW115" s="26">
        <f t="shared" si="153"/>
        <v>1</v>
      </c>
      <c r="BX115" s="26">
        <v>0</v>
      </c>
      <c r="BY115" s="26">
        <v>0</v>
      </c>
      <c r="BZ115" s="26"/>
      <c r="CA115" s="119"/>
      <c r="CB115" s="120" t="s">
        <v>166</v>
      </c>
      <c r="CC115" s="120">
        <v>1</v>
      </c>
      <c r="CD115" s="120">
        <v>0</v>
      </c>
      <c r="CE115" s="120">
        <v>0</v>
      </c>
      <c r="CF115" s="92">
        <f t="shared" si="154"/>
        <v>1</v>
      </c>
      <c r="CG115" s="84">
        <f t="shared" si="155"/>
        <v>0</v>
      </c>
      <c r="CH115" s="124">
        <v>4</v>
      </c>
      <c r="CI115" s="84">
        <v>1</v>
      </c>
      <c r="CJ115" s="84"/>
      <c r="CL115" s="84"/>
      <c r="CM115" s="84"/>
      <c r="CN115" s="84"/>
      <c r="CO115" s="84"/>
      <c r="CP115" s="84"/>
      <c r="CQ115" s="84"/>
      <c r="CR115" s="84"/>
      <c r="CT115" s="84"/>
      <c r="CU115" s="84"/>
      <c r="CV115" s="84"/>
      <c r="CW115" s="84" t="str">
        <f t="shared" si="156"/>
        <v>S240311312</v>
      </c>
      <c r="CX115" s="84" t="s">
        <v>140</v>
      </c>
      <c r="CZ115" s="26"/>
      <c r="DA115" s="92">
        <v>1</v>
      </c>
      <c r="DB115" s="92"/>
      <c r="DC115" s="92" t="s">
        <v>375</v>
      </c>
      <c r="DD115" s="92"/>
      <c r="DE115" s="26"/>
      <c r="DF115" s="26"/>
      <c r="DG115" s="26"/>
      <c r="DH115" s="26"/>
      <c r="DI115" s="26" t="s">
        <v>574</v>
      </c>
      <c r="DJ115" s="26">
        <v>1993</v>
      </c>
      <c r="DK115" s="26"/>
      <c r="DL115" s="26" t="s">
        <v>139</v>
      </c>
      <c r="DM115" s="26">
        <v>11</v>
      </c>
      <c r="DN115" s="26">
        <v>11</v>
      </c>
      <c r="DO115" s="26">
        <v>11</v>
      </c>
      <c r="DP115" s="26" t="e">
        <v>#N/A</v>
      </c>
      <c r="DQ115" s="26" t="e">
        <v>#N/A</v>
      </c>
      <c r="DR115" s="26" t="s">
        <v>149</v>
      </c>
      <c r="DS115" s="101" t="s">
        <v>156</v>
      </c>
      <c r="DT115" s="26" t="s">
        <v>150</v>
      </c>
      <c r="DU115" s="26" t="s">
        <v>150</v>
      </c>
      <c r="DV115" s="26" t="s">
        <v>150</v>
      </c>
      <c r="DW115" s="26"/>
      <c r="DX115" s="26"/>
      <c r="DY115" s="26"/>
      <c r="DZ115" s="26">
        <f t="shared" si="157"/>
        <v>1</v>
      </c>
      <c r="EA115" s="26"/>
      <c r="EB115" s="26"/>
      <c r="EC115" s="26">
        <v>0</v>
      </c>
      <c r="ED115" s="26">
        <v>0</v>
      </c>
      <c r="EE115" s="26">
        <v>1</v>
      </c>
      <c r="EF115" s="26">
        <v>0</v>
      </c>
      <c r="EG115" s="26">
        <v>0</v>
      </c>
      <c r="EH115" s="26">
        <v>0</v>
      </c>
      <c r="EI115" s="146">
        <f t="shared" si="158"/>
        <v>0</v>
      </c>
      <c r="EJ115" s="84">
        <f t="shared" si="159"/>
        <v>1</v>
      </c>
      <c r="EK115" s="84">
        <f t="shared" si="160"/>
        <v>0</v>
      </c>
      <c r="EL115" s="84">
        <f t="shared" si="161"/>
        <v>0</v>
      </c>
      <c r="EN115" s="84">
        <f t="shared" si="141"/>
        <v>0</v>
      </c>
    </row>
    <row r="116" ht="30" customHeight="1" spans="1:144">
      <c r="A116" s="87" t="str">
        <f t="shared" si="144"/>
        <v>S240312313</v>
      </c>
      <c r="B116" s="87">
        <f>VLOOKUP(A116,[1]大中修明细表!$A$10:$N$544,14,0)</f>
        <v>1</v>
      </c>
      <c r="C116" s="87" t="str">
        <f t="shared" si="145"/>
        <v>X08930.33629.336</v>
      </c>
      <c r="D116" s="87">
        <f>VLOOKUP(C116,[1]大中修明细表!$B$10:$N$544,13,0)</f>
        <v>1</v>
      </c>
      <c r="E116" s="87"/>
      <c r="F116" s="96">
        <v>99</v>
      </c>
      <c r="G116" s="26" t="s">
        <v>15</v>
      </c>
      <c r="H116" s="26" t="s">
        <v>559</v>
      </c>
      <c r="I116" s="26">
        <v>430426</v>
      </c>
      <c r="J116" s="26" t="s">
        <v>571</v>
      </c>
      <c r="K116" s="26">
        <v>312</v>
      </c>
      <c r="L116" s="26">
        <v>313</v>
      </c>
      <c r="M116" s="26" t="s">
        <v>572</v>
      </c>
      <c r="N116" s="26">
        <v>30.336</v>
      </c>
      <c r="O116" s="26">
        <v>29.336</v>
      </c>
      <c r="P116" s="26">
        <f t="shared" si="146"/>
        <v>1</v>
      </c>
      <c r="Q116" s="26">
        <f t="shared" si="147"/>
        <v>1</v>
      </c>
      <c r="R116" s="26" t="s">
        <v>139</v>
      </c>
      <c r="S116" s="26">
        <v>11</v>
      </c>
      <c r="T116" s="26">
        <v>11</v>
      </c>
      <c r="U116" s="26">
        <v>11</v>
      </c>
      <c r="V116" s="26" t="s">
        <v>140</v>
      </c>
      <c r="W116" s="26" t="s">
        <v>141</v>
      </c>
      <c r="X116" s="26" t="s">
        <v>142</v>
      </c>
      <c r="Y116" s="26">
        <f t="shared" si="148"/>
        <v>11</v>
      </c>
      <c r="Z116" s="99"/>
      <c r="AA116" s="26" t="s">
        <v>143</v>
      </c>
      <c r="AB116" s="26" t="s">
        <v>144</v>
      </c>
      <c r="AC116" s="26">
        <v>30</v>
      </c>
      <c r="AD116" s="26" t="s">
        <v>145</v>
      </c>
      <c r="AE116" s="26">
        <v>9</v>
      </c>
      <c r="AF116" s="99"/>
      <c r="AG116" s="92">
        <v>220</v>
      </c>
      <c r="AH116" s="92">
        <f t="shared" si="149"/>
        <v>242</v>
      </c>
      <c r="AI116" s="92">
        <f t="shared" si="150"/>
        <v>242</v>
      </c>
      <c r="AJ116" s="26">
        <f t="shared" si="151"/>
        <v>242</v>
      </c>
      <c r="AK116" s="92">
        <v>1993</v>
      </c>
      <c r="AL116" s="26">
        <f>IF(AND(AK116&lt;&gt;"",AM116&lt;&gt;""),"确认折扣年度",IF($V116="大修",IF(AND($V116="大修",AK116="",AM116=""),1,IF(AK116&lt;&gt;"",LOOKUP(AK116,{1900,2016,2017,2018,2019,2020,2021,2022,2023,2024,2025},{1,0.9,0.8,0.7,0.6,0.5,0.4,0.3,0.2,0.1,0}),IF(AM116&lt;&gt;"",LOOKUP(AM116,{1900,2021,2022,2023,2024,2025},{1,0.8,0.6,0.4,0.2,0})))),""))</f>
        <v>1</v>
      </c>
      <c r="AM116" s="92"/>
      <c r="AN116" s="26" t="str">
        <f>IF(AND(AK116&lt;&gt;"",AM116&lt;&gt;""),"确认折扣年度",IF($V116="中修",IF(AND($V116="中修",AK116="",AM116=""),1,IF(AK116&lt;&gt;"",LOOKUP(AK116,{1900,2021,2022,2023,2024,2025},{1,0.8,0.6,0.4,0.2,0}),IF(AM116&lt;&gt;"",LOOKUP(AM116,{1900,2021,2022,2023,2024,2025},{1,0.8,0.6,0.4,0.2,0})))),""))</f>
        <v/>
      </c>
      <c r="AO116" s="26" t="s">
        <v>146</v>
      </c>
      <c r="AP116" s="26" t="s">
        <v>146</v>
      </c>
      <c r="AQ116" s="26" t="s">
        <v>147</v>
      </c>
      <c r="AR116" s="26" t="s">
        <v>348</v>
      </c>
      <c r="AS116" s="26"/>
      <c r="AT116" s="26"/>
      <c r="AU116" s="26" t="s">
        <v>146</v>
      </c>
      <c r="AV116" s="26" t="s">
        <v>147</v>
      </c>
      <c r="AW116" s="26"/>
      <c r="AX116" s="110"/>
      <c r="AY116" s="110"/>
      <c r="AZ116" s="111"/>
      <c r="BA116" s="26">
        <v>220</v>
      </c>
      <c r="BB116" s="26">
        <v>242</v>
      </c>
      <c r="BC116" s="26">
        <v>242</v>
      </c>
      <c r="BD116" s="26">
        <v>0</v>
      </c>
      <c r="BE116" s="26" t="s">
        <v>149</v>
      </c>
      <c r="BF116" s="26" t="s">
        <v>150</v>
      </c>
      <c r="BG116" s="26"/>
      <c r="BH116" s="26">
        <v>1993</v>
      </c>
      <c r="BI116" s="26" t="s">
        <v>150</v>
      </c>
      <c r="BJ116" s="26" t="s">
        <v>150</v>
      </c>
      <c r="BK116" s="26" t="s">
        <v>150</v>
      </c>
      <c r="BL116" s="26" t="s">
        <v>150</v>
      </c>
      <c r="BM116" s="26"/>
      <c r="BN116" s="26"/>
      <c r="BO116" s="26"/>
      <c r="BP116" s="26"/>
      <c r="BQ116" s="26" t="s">
        <v>572</v>
      </c>
      <c r="BR116" s="26">
        <v>31.24</v>
      </c>
      <c r="BS116" s="26">
        <v>31.336</v>
      </c>
      <c r="BT116" s="26">
        <f t="shared" si="152"/>
        <v>1</v>
      </c>
      <c r="BU116" s="26"/>
      <c r="BV116" s="26"/>
      <c r="BW116" s="26">
        <f t="shared" si="153"/>
        <v>1</v>
      </c>
      <c r="BX116" s="26">
        <v>0</v>
      </c>
      <c r="BY116" s="26">
        <v>0</v>
      </c>
      <c r="BZ116" s="26"/>
      <c r="CA116" s="117"/>
      <c r="CB116" s="26" t="s">
        <v>166</v>
      </c>
      <c r="CC116" s="26">
        <v>0</v>
      </c>
      <c r="CD116" s="26">
        <v>0</v>
      </c>
      <c r="CE116" s="26">
        <v>1</v>
      </c>
      <c r="CF116" s="92">
        <f t="shared" si="154"/>
        <v>0</v>
      </c>
      <c r="CG116" s="84">
        <f t="shared" si="155"/>
        <v>0</v>
      </c>
      <c r="CH116" s="124">
        <v>4</v>
      </c>
      <c r="CI116" s="84">
        <v>1</v>
      </c>
      <c r="CJ116" s="84"/>
      <c r="CK116" s="84">
        <v>146</v>
      </c>
      <c r="CL116" s="84"/>
      <c r="CM116" s="84"/>
      <c r="CN116" s="84"/>
      <c r="CO116" s="84"/>
      <c r="CP116" s="84"/>
      <c r="CQ116" s="84"/>
      <c r="CR116" s="84"/>
      <c r="CT116" s="84"/>
      <c r="CU116" s="84"/>
      <c r="CV116" s="84"/>
      <c r="CW116" s="84" t="str">
        <f t="shared" si="156"/>
        <v>S240312313</v>
      </c>
      <c r="CX116" s="84" t="s">
        <v>140</v>
      </c>
      <c r="CZ116" s="26"/>
      <c r="DA116" s="92">
        <v>1</v>
      </c>
      <c r="DB116" s="92"/>
      <c r="DC116" s="92"/>
      <c r="DD116" s="92"/>
      <c r="DE116" s="26"/>
      <c r="DF116" s="26"/>
      <c r="DG116" s="26"/>
      <c r="DH116" s="26"/>
      <c r="DI116" s="26" t="s">
        <v>574</v>
      </c>
      <c r="DJ116" s="26">
        <v>1993</v>
      </c>
      <c r="DK116" s="26"/>
      <c r="DL116" s="26" t="s">
        <v>139</v>
      </c>
      <c r="DM116" s="26">
        <v>11</v>
      </c>
      <c r="DN116" s="26">
        <v>11</v>
      </c>
      <c r="DO116" s="26">
        <v>11</v>
      </c>
      <c r="DP116" s="26" t="b">
        <v>1</v>
      </c>
      <c r="DQ116" s="26">
        <v>0</v>
      </c>
      <c r="DR116" s="26" t="s">
        <v>149</v>
      </c>
      <c r="DS116" s="26" t="s">
        <v>156</v>
      </c>
      <c r="DT116" s="26" t="s">
        <v>150</v>
      </c>
      <c r="DU116" s="26" t="s">
        <v>150</v>
      </c>
      <c r="DV116" s="26" t="s">
        <v>150</v>
      </c>
      <c r="DW116" s="26"/>
      <c r="DX116" s="26"/>
      <c r="DY116" s="26"/>
      <c r="DZ116" s="26">
        <f t="shared" si="157"/>
        <v>1</v>
      </c>
      <c r="EA116" s="26">
        <v>1</v>
      </c>
      <c r="EB116" s="26">
        <v>0</v>
      </c>
      <c r="EC116" s="26">
        <v>0</v>
      </c>
      <c r="ED116" s="26">
        <v>0</v>
      </c>
      <c r="EE116" s="26">
        <v>1</v>
      </c>
      <c r="EF116" s="26">
        <v>0</v>
      </c>
      <c r="EG116" s="26">
        <v>0</v>
      </c>
      <c r="EH116" s="26">
        <v>0</v>
      </c>
      <c r="EI116" s="146">
        <f t="shared" si="158"/>
        <v>0</v>
      </c>
      <c r="EJ116" s="84">
        <f t="shared" si="159"/>
        <v>1</v>
      </c>
      <c r="EK116" s="84">
        <f t="shared" si="160"/>
        <v>0</v>
      </c>
      <c r="EL116" s="84">
        <f t="shared" si="161"/>
        <v>0</v>
      </c>
      <c r="EN116" s="84">
        <f t="shared" si="141"/>
        <v>0</v>
      </c>
    </row>
    <row r="117" ht="30" customHeight="1" spans="1:144">
      <c r="A117" s="87" t="str">
        <f t="shared" si="144"/>
        <v>S240319320</v>
      </c>
      <c r="B117" s="87">
        <f>VLOOKUP(A117,[1]大中修明细表!$A$10:$N$544,14,0)</f>
        <v>1</v>
      </c>
      <c r="C117" s="87" t="str">
        <f t="shared" si="145"/>
        <v>X08923.33622.336</v>
      </c>
      <c r="D117" s="87">
        <f>VLOOKUP(C117,[1]大中修明细表!$B$10:$N$544,13,0)</f>
        <v>1</v>
      </c>
      <c r="E117" s="87"/>
      <c r="F117" s="96">
        <v>100</v>
      </c>
      <c r="G117" s="26" t="s">
        <v>15</v>
      </c>
      <c r="H117" s="26" t="s">
        <v>559</v>
      </c>
      <c r="I117" s="26">
        <v>430426</v>
      </c>
      <c r="J117" s="26" t="s">
        <v>571</v>
      </c>
      <c r="K117" s="26">
        <v>319</v>
      </c>
      <c r="L117" s="26">
        <v>320</v>
      </c>
      <c r="M117" s="26" t="s">
        <v>572</v>
      </c>
      <c r="N117" s="26">
        <v>23.336</v>
      </c>
      <c r="O117" s="26">
        <v>22.336</v>
      </c>
      <c r="P117" s="26">
        <f t="shared" si="146"/>
        <v>1</v>
      </c>
      <c r="Q117" s="26">
        <f t="shared" si="147"/>
        <v>1</v>
      </c>
      <c r="R117" s="26" t="s">
        <v>139</v>
      </c>
      <c r="S117" s="26">
        <v>11</v>
      </c>
      <c r="T117" s="26">
        <v>11</v>
      </c>
      <c r="U117" s="26">
        <v>11</v>
      </c>
      <c r="V117" s="26" t="s">
        <v>140</v>
      </c>
      <c r="W117" s="26" t="s">
        <v>141</v>
      </c>
      <c r="X117" s="26" t="s">
        <v>142</v>
      </c>
      <c r="Y117" s="26">
        <f t="shared" si="148"/>
        <v>11</v>
      </c>
      <c r="Z117" s="99"/>
      <c r="AA117" s="26" t="s">
        <v>143</v>
      </c>
      <c r="AB117" s="26" t="s">
        <v>144</v>
      </c>
      <c r="AC117" s="26">
        <v>30</v>
      </c>
      <c r="AD117" s="26" t="s">
        <v>145</v>
      </c>
      <c r="AE117" s="26">
        <v>9</v>
      </c>
      <c r="AF117" s="99"/>
      <c r="AG117" s="92">
        <v>220</v>
      </c>
      <c r="AH117" s="92">
        <f t="shared" si="149"/>
        <v>242</v>
      </c>
      <c r="AI117" s="92">
        <f t="shared" si="150"/>
        <v>242</v>
      </c>
      <c r="AJ117" s="26">
        <f t="shared" si="151"/>
        <v>242</v>
      </c>
      <c r="AK117" s="92">
        <v>1993</v>
      </c>
      <c r="AL117" s="26">
        <f>IF(AND(AK117&lt;&gt;"",AM117&lt;&gt;""),"确认折扣年度",IF($V117="大修",IF(AND($V117="大修",AK117="",AM117=""),1,IF(AK117&lt;&gt;"",LOOKUP(AK117,{1900,2016,2017,2018,2019,2020,2021,2022,2023,2024,2025},{1,0.9,0.8,0.7,0.6,0.5,0.4,0.3,0.2,0.1,0}),IF(AM117&lt;&gt;"",LOOKUP(AM117,{1900,2021,2022,2023,2024,2025},{1,0.8,0.6,0.4,0.2,0})))),""))</f>
        <v>1</v>
      </c>
      <c r="AM117" s="92"/>
      <c r="AN117" s="26" t="str">
        <f>IF(AND(AK117&lt;&gt;"",AM117&lt;&gt;""),"确认折扣年度",IF($V117="中修",IF(AND($V117="中修",AK117="",AM117=""),1,IF(AK117&lt;&gt;"",LOOKUP(AK117,{1900,2021,2022,2023,2024,2025},{1,0.8,0.6,0.4,0.2,0}),IF(AM117&lt;&gt;"",LOOKUP(AM117,{1900,2021,2022,2023,2024,2025},{1,0.8,0.6,0.4,0.2,0})))),""))</f>
        <v/>
      </c>
      <c r="AO117" s="26" t="s">
        <v>146</v>
      </c>
      <c r="AP117" s="26" t="s">
        <v>146</v>
      </c>
      <c r="AQ117" s="26" t="s">
        <v>147</v>
      </c>
      <c r="AR117" s="26" t="s">
        <v>348</v>
      </c>
      <c r="AS117" s="26"/>
      <c r="AT117" s="26"/>
      <c r="AU117" s="26" t="s">
        <v>146</v>
      </c>
      <c r="AV117" s="26" t="s">
        <v>147</v>
      </c>
      <c r="AW117" s="26"/>
      <c r="AX117" s="110"/>
      <c r="AY117" s="110"/>
      <c r="AZ117" s="111"/>
      <c r="BA117" s="26">
        <v>220</v>
      </c>
      <c r="BB117" s="26">
        <v>242</v>
      </c>
      <c r="BC117" s="26">
        <v>242</v>
      </c>
      <c r="BD117" s="26">
        <v>0</v>
      </c>
      <c r="BE117" s="26" t="s">
        <v>149</v>
      </c>
      <c r="BF117" s="26" t="s">
        <v>150</v>
      </c>
      <c r="BG117" s="26"/>
      <c r="BH117" s="26">
        <v>1993</v>
      </c>
      <c r="BI117" s="26" t="s">
        <v>150</v>
      </c>
      <c r="BJ117" s="26" t="s">
        <v>150</v>
      </c>
      <c r="BK117" s="26" t="s">
        <v>150</v>
      </c>
      <c r="BL117" s="26" t="s">
        <v>150</v>
      </c>
      <c r="BM117" s="26"/>
      <c r="BN117" s="26"/>
      <c r="BO117" s="26"/>
      <c r="BP117" s="26"/>
      <c r="BQ117" s="26" t="s">
        <v>572</v>
      </c>
      <c r="BR117" s="26">
        <v>28.52</v>
      </c>
      <c r="BS117" s="26">
        <v>28.336</v>
      </c>
      <c r="BT117" s="26">
        <f t="shared" si="152"/>
        <v>1</v>
      </c>
      <c r="BU117" s="26"/>
      <c r="BV117" s="26"/>
      <c r="BW117" s="26">
        <f t="shared" si="153"/>
        <v>1</v>
      </c>
      <c r="BX117" s="26">
        <v>0</v>
      </c>
      <c r="BY117" s="26">
        <v>0</v>
      </c>
      <c r="BZ117" s="26"/>
      <c r="CA117" s="117"/>
      <c r="CB117" s="26" t="s">
        <v>166</v>
      </c>
      <c r="CC117" s="26">
        <v>0</v>
      </c>
      <c r="CD117" s="26">
        <v>1</v>
      </c>
      <c r="CE117" s="26">
        <v>0</v>
      </c>
      <c r="CF117" s="92">
        <f t="shared" si="154"/>
        <v>1</v>
      </c>
      <c r="CG117" s="84">
        <f t="shared" si="155"/>
        <v>0</v>
      </c>
      <c r="CH117" s="124">
        <v>4</v>
      </c>
      <c r="CI117" s="84">
        <v>1</v>
      </c>
      <c r="CJ117" s="84"/>
      <c r="CK117" s="84">
        <v>147</v>
      </c>
      <c r="CL117" s="84"/>
      <c r="CM117" s="84"/>
      <c r="CN117" s="84"/>
      <c r="CO117" s="84"/>
      <c r="CP117" s="84"/>
      <c r="CQ117" s="84"/>
      <c r="CR117" s="84"/>
      <c r="CT117" s="84"/>
      <c r="CU117" s="84"/>
      <c r="CV117" s="84"/>
      <c r="CW117" s="84" t="str">
        <f t="shared" si="156"/>
        <v>S240319320</v>
      </c>
      <c r="CX117" s="84" t="s">
        <v>140</v>
      </c>
      <c r="CZ117" s="26"/>
      <c r="DA117" s="92">
        <v>1</v>
      </c>
      <c r="DB117" s="92"/>
      <c r="DC117" s="92"/>
      <c r="DD117" s="92"/>
      <c r="DE117" s="26"/>
      <c r="DF117" s="26"/>
      <c r="DG117" s="26"/>
      <c r="DH117" s="26"/>
      <c r="DI117" s="26" t="s">
        <v>574</v>
      </c>
      <c r="DJ117" s="26">
        <v>1993</v>
      </c>
      <c r="DK117" s="26"/>
      <c r="DL117" s="26" t="s">
        <v>139</v>
      </c>
      <c r="DM117" s="26">
        <v>11</v>
      </c>
      <c r="DN117" s="26">
        <v>11</v>
      </c>
      <c r="DO117" s="26">
        <v>11</v>
      </c>
      <c r="DP117" s="26" t="b">
        <v>1</v>
      </c>
      <c r="DQ117" s="26">
        <v>0</v>
      </c>
      <c r="DR117" s="26" t="s">
        <v>149</v>
      </c>
      <c r="DS117" s="26" t="s">
        <v>156</v>
      </c>
      <c r="DT117" s="26" t="s">
        <v>150</v>
      </c>
      <c r="DU117" s="26" t="s">
        <v>150</v>
      </c>
      <c r="DV117" s="26" t="s">
        <v>150</v>
      </c>
      <c r="DW117" s="26"/>
      <c r="DX117" s="26"/>
      <c r="DY117" s="26"/>
      <c r="DZ117" s="26">
        <f t="shared" si="157"/>
        <v>1</v>
      </c>
      <c r="EA117" s="26">
        <v>1</v>
      </c>
      <c r="EB117" s="26">
        <v>0</v>
      </c>
      <c r="EC117" s="26">
        <v>0</v>
      </c>
      <c r="ED117" s="26">
        <v>0</v>
      </c>
      <c r="EE117" s="26">
        <v>1</v>
      </c>
      <c r="EF117" s="26">
        <v>0</v>
      </c>
      <c r="EG117" s="26">
        <v>0</v>
      </c>
      <c r="EH117" s="26">
        <v>0</v>
      </c>
      <c r="EI117" s="146">
        <f t="shared" si="158"/>
        <v>0</v>
      </c>
      <c r="EJ117" s="84">
        <f t="shared" si="159"/>
        <v>1</v>
      </c>
      <c r="EK117" s="84">
        <f t="shared" si="160"/>
        <v>0</v>
      </c>
      <c r="EL117" s="84">
        <f t="shared" si="161"/>
        <v>0</v>
      </c>
      <c r="EN117" s="84">
        <f t="shared" si="141"/>
        <v>0</v>
      </c>
    </row>
    <row r="118" ht="30" customHeight="1" spans="1:144">
      <c r="A118" s="87" t="str">
        <f t="shared" si="144"/>
        <v>S240320321</v>
      </c>
      <c r="B118" s="87">
        <f>VLOOKUP(A118,[1]大中修明细表!$A$10:$N$544,14,0)</f>
        <v>1</v>
      </c>
      <c r="C118" s="87" t="str">
        <f t="shared" si="145"/>
        <v>X08922.33621.336</v>
      </c>
      <c r="D118" s="87">
        <f>VLOOKUP(C118,[1]大中修明细表!$B$10:$N$544,13,0)</f>
        <v>1</v>
      </c>
      <c r="E118" s="87"/>
      <c r="F118" s="96">
        <v>101</v>
      </c>
      <c r="G118" s="26" t="s">
        <v>15</v>
      </c>
      <c r="H118" s="26" t="s">
        <v>559</v>
      </c>
      <c r="I118" s="26">
        <v>430426</v>
      </c>
      <c r="J118" s="26" t="s">
        <v>571</v>
      </c>
      <c r="K118" s="26">
        <v>320</v>
      </c>
      <c r="L118" s="26">
        <v>321</v>
      </c>
      <c r="M118" s="26" t="s">
        <v>572</v>
      </c>
      <c r="N118" s="26">
        <v>22.336</v>
      </c>
      <c r="O118" s="26">
        <v>21.336</v>
      </c>
      <c r="P118" s="26">
        <f t="shared" si="146"/>
        <v>1</v>
      </c>
      <c r="Q118" s="26">
        <f t="shared" si="147"/>
        <v>1</v>
      </c>
      <c r="R118" s="26" t="s">
        <v>139</v>
      </c>
      <c r="S118" s="26">
        <v>11</v>
      </c>
      <c r="T118" s="26">
        <v>11</v>
      </c>
      <c r="U118" s="26">
        <v>11</v>
      </c>
      <c r="V118" s="26" t="s">
        <v>140</v>
      </c>
      <c r="W118" s="26" t="s">
        <v>141</v>
      </c>
      <c r="X118" s="26" t="s">
        <v>142</v>
      </c>
      <c r="Y118" s="26">
        <f t="shared" si="148"/>
        <v>11</v>
      </c>
      <c r="Z118" s="99"/>
      <c r="AA118" s="26" t="s">
        <v>143</v>
      </c>
      <c r="AB118" s="26" t="s">
        <v>144</v>
      </c>
      <c r="AC118" s="26">
        <v>30</v>
      </c>
      <c r="AD118" s="26" t="s">
        <v>145</v>
      </c>
      <c r="AE118" s="26">
        <v>9</v>
      </c>
      <c r="AF118" s="99"/>
      <c r="AG118" s="92">
        <v>220</v>
      </c>
      <c r="AH118" s="92">
        <f t="shared" si="149"/>
        <v>242</v>
      </c>
      <c r="AI118" s="92">
        <f t="shared" si="150"/>
        <v>242</v>
      </c>
      <c r="AJ118" s="26">
        <f t="shared" si="151"/>
        <v>242</v>
      </c>
      <c r="AK118" s="92">
        <v>1993</v>
      </c>
      <c r="AL118" s="26">
        <f>IF(AND(AK118&lt;&gt;"",AM118&lt;&gt;""),"确认折扣年度",IF($V118="大修",IF(AND($V118="大修",AK118="",AM118=""),1,IF(AK118&lt;&gt;"",LOOKUP(AK118,{1900,2016,2017,2018,2019,2020,2021,2022,2023,2024,2025},{1,0.9,0.8,0.7,0.6,0.5,0.4,0.3,0.2,0.1,0}),IF(AM118&lt;&gt;"",LOOKUP(AM118,{1900,2021,2022,2023,2024,2025},{1,0.8,0.6,0.4,0.2,0})))),""))</f>
        <v>1</v>
      </c>
      <c r="AM118" s="92"/>
      <c r="AN118" s="26" t="str">
        <f>IF(AND(AK118&lt;&gt;"",AM118&lt;&gt;""),"确认折扣年度",IF($V118="中修",IF(AND($V118="中修",AK118="",AM118=""),1,IF(AK118&lt;&gt;"",LOOKUP(AK118,{1900,2021,2022,2023,2024,2025},{1,0.8,0.6,0.4,0.2,0}),IF(AM118&lt;&gt;"",LOOKUP(AM118,{1900,2021,2022,2023,2024,2025},{1,0.8,0.6,0.4,0.2,0})))),""))</f>
        <v/>
      </c>
      <c r="AO118" s="26" t="s">
        <v>146</v>
      </c>
      <c r="AP118" s="26" t="s">
        <v>146</v>
      </c>
      <c r="AQ118" s="26" t="s">
        <v>147</v>
      </c>
      <c r="AR118" s="26" t="s">
        <v>348</v>
      </c>
      <c r="AS118" s="26"/>
      <c r="AT118" s="26"/>
      <c r="AU118" s="26" t="s">
        <v>146</v>
      </c>
      <c r="AV118" s="26" t="s">
        <v>147</v>
      </c>
      <c r="AW118" s="26"/>
      <c r="AX118" s="110"/>
      <c r="AY118" s="110"/>
      <c r="AZ118" s="111"/>
      <c r="BA118" s="26">
        <v>220</v>
      </c>
      <c r="BB118" s="26">
        <v>242</v>
      </c>
      <c r="BC118" s="26">
        <v>242</v>
      </c>
      <c r="BD118" s="26">
        <v>0</v>
      </c>
      <c r="BE118" s="26" t="s">
        <v>149</v>
      </c>
      <c r="BF118" s="26" t="s">
        <v>150</v>
      </c>
      <c r="BG118" s="26"/>
      <c r="BH118" s="26">
        <v>1993</v>
      </c>
      <c r="BI118" s="26" t="s">
        <v>150</v>
      </c>
      <c r="BJ118" s="26" t="s">
        <v>150</v>
      </c>
      <c r="BK118" s="26" t="s">
        <v>150</v>
      </c>
      <c r="BL118" s="26" t="s">
        <v>150</v>
      </c>
      <c r="BM118" s="26"/>
      <c r="BN118" s="26"/>
      <c r="BO118" s="26"/>
      <c r="BP118" s="26"/>
      <c r="BQ118" s="26" t="s">
        <v>572</v>
      </c>
      <c r="BR118" s="26">
        <v>22.56</v>
      </c>
      <c r="BS118" s="26">
        <v>23.336</v>
      </c>
      <c r="BT118" s="26">
        <f t="shared" si="152"/>
        <v>1</v>
      </c>
      <c r="BU118" s="26"/>
      <c r="BV118" s="26"/>
      <c r="BW118" s="26">
        <f t="shared" si="153"/>
        <v>0</v>
      </c>
      <c r="BX118" s="26">
        <v>0</v>
      </c>
      <c r="BY118" s="26">
        <v>1</v>
      </c>
      <c r="BZ118" s="26"/>
      <c r="CA118" s="117"/>
      <c r="CB118" s="26" t="s">
        <v>166</v>
      </c>
      <c r="CC118" s="26">
        <v>0</v>
      </c>
      <c r="CD118" s="26">
        <v>0</v>
      </c>
      <c r="CE118" s="26">
        <v>0</v>
      </c>
      <c r="CF118" s="92">
        <f t="shared" si="154"/>
        <v>0</v>
      </c>
      <c r="CG118" s="84">
        <f t="shared" si="155"/>
        <v>0</v>
      </c>
      <c r="CH118" s="124">
        <v>4</v>
      </c>
      <c r="CI118" s="84">
        <v>1</v>
      </c>
      <c r="CJ118" s="84"/>
      <c r="CK118" s="84">
        <v>149</v>
      </c>
      <c r="CL118" s="84"/>
      <c r="CM118" s="84"/>
      <c r="CN118" s="84"/>
      <c r="CO118" s="84"/>
      <c r="CP118" s="84"/>
      <c r="CQ118" s="84"/>
      <c r="CR118" s="84"/>
      <c r="CT118" s="84"/>
      <c r="CU118" s="84"/>
      <c r="CV118" s="84"/>
      <c r="CW118" s="84" t="str">
        <f t="shared" si="156"/>
        <v>S240320321</v>
      </c>
      <c r="CX118" s="84" t="s">
        <v>140</v>
      </c>
      <c r="CZ118" s="26"/>
      <c r="DA118" s="92">
        <v>1</v>
      </c>
      <c r="DB118" s="92"/>
      <c r="DC118" s="92"/>
      <c r="DD118" s="92"/>
      <c r="DE118" s="26"/>
      <c r="DF118" s="26"/>
      <c r="DG118" s="26"/>
      <c r="DH118" s="26"/>
      <c r="DI118" s="26" t="s">
        <v>574</v>
      </c>
      <c r="DJ118" s="26">
        <v>1993</v>
      </c>
      <c r="DK118" s="26"/>
      <c r="DL118" s="26" t="s">
        <v>139</v>
      </c>
      <c r="DM118" s="26">
        <v>11</v>
      </c>
      <c r="DN118" s="26">
        <v>11</v>
      </c>
      <c r="DO118" s="26">
        <v>11</v>
      </c>
      <c r="DP118" s="26" t="b">
        <v>1</v>
      </c>
      <c r="DQ118" s="26">
        <v>0</v>
      </c>
      <c r="DR118" s="26" t="s">
        <v>149</v>
      </c>
      <c r="DS118" s="26" t="s">
        <v>156</v>
      </c>
      <c r="DT118" s="26" t="s">
        <v>150</v>
      </c>
      <c r="DU118" s="26" t="s">
        <v>150</v>
      </c>
      <c r="DV118" s="26" t="s">
        <v>150</v>
      </c>
      <c r="DW118" s="26"/>
      <c r="DX118" s="26"/>
      <c r="DY118" s="26"/>
      <c r="DZ118" s="26">
        <f t="shared" si="157"/>
        <v>1</v>
      </c>
      <c r="EA118" s="26">
        <v>1</v>
      </c>
      <c r="EB118" s="26">
        <v>0</v>
      </c>
      <c r="EC118" s="26">
        <v>0</v>
      </c>
      <c r="ED118" s="26">
        <v>0</v>
      </c>
      <c r="EE118" s="26">
        <v>0</v>
      </c>
      <c r="EF118" s="26">
        <v>0</v>
      </c>
      <c r="EG118" s="26">
        <v>1</v>
      </c>
      <c r="EH118" s="26">
        <v>0</v>
      </c>
      <c r="EI118" s="146">
        <f t="shared" si="158"/>
        <v>0</v>
      </c>
      <c r="EJ118" s="84">
        <f t="shared" si="159"/>
        <v>1</v>
      </c>
      <c r="EK118" s="84">
        <f t="shared" si="160"/>
        <v>0</v>
      </c>
      <c r="EL118" s="84">
        <f t="shared" si="161"/>
        <v>0</v>
      </c>
      <c r="EN118" s="84">
        <f t="shared" si="141"/>
        <v>1</v>
      </c>
    </row>
    <row r="119" ht="30" customHeight="1" spans="1:144">
      <c r="A119" s="87" t="str">
        <f t="shared" si="144"/>
        <v>S240324.1325</v>
      </c>
      <c r="B119" s="87">
        <f>VLOOKUP(A119,[1]大中修明细表!$A$10:$N$544,14,0)</f>
        <v>0.899999999999977</v>
      </c>
      <c r="C119" s="87" t="str">
        <f t="shared" si="145"/>
        <v>X08918.23617.336</v>
      </c>
      <c r="D119" s="87">
        <f>VLOOKUP(C119,[1]大中修明细表!$B$10:$N$544,13,0)</f>
        <v>0.899999999999977</v>
      </c>
      <c r="E119" s="87"/>
      <c r="F119" s="96">
        <v>102</v>
      </c>
      <c r="G119" s="26" t="s">
        <v>15</v>
      </c>
      <c r="H119" s="26" t="s">
        <v>559</v>
      </c>
      <c r="I119" s="26">
        <v>430426</v>
      </c>
      <c r="J119" s="26" t="s">
        <v>571</v>
      </c>
      <c r="K119" s="26">
        <v>324.1</v>
      </c>
      <c r="L119" s="26">
        <v>325</v>
      </c>
      <c r="M119" s="26" t="s">
        <v>572</v>
      </c>
      <c r="N119" s="26">
        <v>18.236</v>
      </c>
      <c r="O119" s="26">
        <v>17.336</v>
      </c>
      <c r="P119" s="26">
        <f t="shared" si="146"/>
        <v>0.899999999999977</v>
      </c>
      <c r="Q119" s="26">
        <f t="shared" si="147"/>
        <v>0.899999999999977</v>
      </c>
      <c r="R119" s="26" t="s">
        <v>139</v>
      </c>
      <c r="S119" s="26">
        <v>11</v>
      </c>
      <c r="T119" s="26">
        <v>11</v>
      </c>
      <c r="U119" s="26">
        <v>11</v>
      </c>
      <c r="V119" s="26" t="s">
        <v>140</v>
      </c>
      <c r="W119" s="26" t="s">
        <v>141</v>
      </c>
      <c r="X119" s="26" t="s">
        <v>142</v>
      </c>
      <c r="Y119" s="26">
        <f t="shared" si="148"/>
        <v>11</v>
      </c>
      <c r="Z119" s="99"/>
      <c r="AA119" s="26" t="s">
        <v>143</v>
      </c>
      <c r="AB119" s="26" t="s">
        <v>144</v>
      </c>
      <c r="AC119" s="26">
        <v>30</v>
      </c>
      <c r="AD119" s="26" t="s">
        <v>145</v>
      </c>
      <c r="AE119" s="26">
        <v>9</v>
      </c>
      <c r="AF119" s="99"/>
      <c r="AG119" s="92">
        <v>220</v>
      </c>
      <c r="AH119" s="92">
        <f t="shared" si="149"/>
        <v>218</v>
      </c>
      <c r="AI119" s="92">
        <f t="shared" si="150"/>
        <v>218</v>
      </c>
      <c r="AJ119" s="26">
        <f t="shared" si="151"/>
        <v>218</v>
      </c>
      <c r="AK119" s="92">
        <v>1993</v>
      </c>
      <c r="AL119" s="26">
        <f>IF(AND(AK119&lt;&gt;"",AM119&lt;&gt;""),"确认折扣年度",IF($V119="大修",IF(AND($V119="大修",AK119="",AM119=""),1,IF(AK119&lt;&gt;"",LOOKUP(AK119,{1900,2016,2017,2018,2019,2020,2021,2022,2023,2024,2025},{1,0.9,0.8,0.7,0.6,0.5,0.4,0.3,0.2,0.1,0}),IF(AM119&lt;&gt;"",LOOKUP(AM119,{1900,2021,2022,2023,2024,2025},{1,0.8,0.6,0.4,0.2,0})))),""))</f>
        <v>1</v>
      </c>
      <c r="AM119" s="92"/>
      <c r="AN119" s="26" t="str">
        <f>IF(AND(AK119&lt;&gt;"",AM119&lt;&gt;""),"确认折扣年度",IF($V119="中修",IF(AND($V119="中修",AK119="",AM119=""),1,IF(AK119&lt;&gt;"",LOOKUP(AK119,{1900,2021,2022,2023,2024,2025},{1,0.8,0.6,0.4,0.2,0}),IF(AM119&lt;&gt;"",LOOKUP(AM119,{1900,2021,2022,2023,2024,2025},{1,0.8,0.6,0.4,0.2,0})))),""))</f>
        <v/>
      </c>
      <c r="AO119" s="26" t="s">
        <v>146</v>
      </c>
      <c r="AP119" s="26" t="s">
        <v>146</v>
      </c>
      <c r="AQ119" s="26" t="s">
        <v>147</v>
      </c>
      <c r="AR119" s="26" t="s">
        <v>371</v>
      </c>
      <c r="AS119" s="26"/>
      <c r="AT119" s="26"/>
      <c r="AU119" s="26" t="s">
        <v>146</v>
      </c>
      <c r="AV119" s="26" t="s">
        <v>147</v>
      </c>
      <c r="AW119" s="26"/>
      <c r="AX119" s="110" t="s">
        <v>577</v>
      </c>
      <c r="AY119" s="110"/>
      <c r="AZ119" s="111"/>
      <c r="BA119" s="26">
        <v>220</v>
      </c>
      <c r="BB119" s="26">
        <v>217.8</v>
      </c>
      <c r="BC119" s="26">
        <v>217.8</v>
      </c>
      <c r="BD119" s="26">
        <v>0</v>
      </c>
      <c r="BE119" s="26" t="s">
        <v>149</v>
      </c>
      <c r="BF119" s="26" t="s">
        <v>150</v>
      </c>
      <c r="BG119" s="26"/>
      <c r="BH119" s="26">
        <v>1993</v>
      </c>
      <c r="BI119" s="26" t="s">
        <v>150</v>
      </c>
      <c r="BJ119" s="26" t="s">
        <v>150</v>
      </c>
      <c r="BK119" s="26" t="s">
        <v>150</v>
      </c>
      <c r="BL119" s="26" t="s">
        <v>150</v>
      </c>
      <c r="BM119" s="26"/>
      <c r="BN119" s="26"/>
      <c r="BO119" s="26"/>
      <c r="BP119" s="26"/>
      <c r="BQ119" s="26" t="s">
        <v>572</v>
      </c>
      <c r="BR119" s="26">
        <v>18.436</v>
      </c>
      <c r="BS119" s="26">
        <v>17.336</v>
      </c>
      <c r="BT119" s="26">
        <f t="shared" si="152"/>
        <v>0.899999999999977</v>
      </c>
      <c r="BU119" s="26"/>
      <c r="BV119" s="26"/>
      <c r="BW119" s="26">
        <f t="shared" si="153"/>
        <v>0.899999999999977</v>
      </c>
      <c r="BX119" s="26">
        <v>0</v>
      </c>
      <c r="BY119" s="26">
        <v>0</v>
      </c>
      <c r="BZ119" s="26"/>
      <c r="CA119" s="117"/>
      <c r="CB119" s="26" t="s">
        <v>166</v>
      </c>
      <c r="CC119" s="26">
        <v>0</v>
      </c>
      <c r="CD119" s="26">
        <v>0</v>
      </c>
      <c r="CE119" s="26">
        <v>0.899999999999977</v>
      </c>
      <c r="CF119" s="92">
        <f t="shared" si="154"/>
        <v>0</v>
      </c>
      <c r="CG119" s="84">
        <f t="shared" si="155"/>
        <v>0</v>
      </c>
      <c r="CH119" s="124">
        <v>4</v>
      </c>
      <c r="CI119" s="84">
        <v>1</v>
      </c>
      <c r="CJ119" s="84"/>
      <c r="CK119" s="84">
        <v>148</v>
      </c>
      <c r="CL119" s="84"/>
      <c r="CM119" s="84"/>
      <c r="CN119" s="84"/>
      <c r="CO119" s="84"/>
      <c r="CP119" s="84"/>
      <c r="CQ119" s="84"/>
      <c r="CR119" s="84"/>
      <c r="CT119" s="84"/>
      <c r="CU119" s="84"/>
      <c r="CV119" s="84"/>
      <c r="CW119" s="84" t="str">
        <f t="shared" si="156"/>
        <v>S240324.1325</v>
      </c>
      <c r="CX119" s="84" t="s">
        <v>140</v>
      </c>
      <c r="CZ119" s="26"/>
      <c r="DA119" s="92">
        <v>0.899999999999977</v>
      </c>
      <c r="DB119" s="92"/>
      <c r="DC119" s="92"/>
      <c r="DD119" s="92"/>
      <c r="DE119" s="26"/>
      <c r="DF119" s="26"/>
      <c r="DG119" s="26"/>
      <c r="DH119" s="26"/>
      <c r="DI119" s="26" t="s">
        <v>574</v>
      </c>
      <c r="DJ119" s="26">
        <v>1993</v>
      </c>
      <c r="DK119" s="26"/>
      <c r="DL119" s="26" t="s">
        <v>139</v>
      </c>
      <c r="DM119" s="26">
        <v>11</v>
      </c>
      <c r="DN119" s="26">
        <v>11</v>
      </c>
      <c r="DO119" s="26">
        <v>11</v>
      </c>
      <c r="DP119" s="26" t="b">
        <v>1</v>
      </c>
      <c r="DQ119" s="26">
        <v>0</v>
      </c>
      <c r="DR119" s="26" t="s">
        <v>149</v>
      </c>
      <c r="DS119" s="26" t="s">
        <v>156</v>
      </c>
      <c r="DT119" s="26" t="s">
        <v>150</v>
      </c>
      <c r="DU119" s="26" t="s">
        <v>150</v>
      </c>
      <c r="DV119" s="26" t="s">
        <v>150</v>
      </c>
      <c r="DW119" s="26"/>
      <c r="DX119" s="26"/>
      <c r="DY119" s="26"/>
      <c r="DZ119" s="26">
        <f t="shared" si="157"/>
        <v>0.899999999999977</v>
      </c>
      <c r="EA119" s="26">
        <v>0.899999999999977</v>
      </c>
      <c r="EB119" s="26">
        <v>0</v>
      </c>
      <c r="EC119" s="26">
        <v>0</v>
      </c>
      <c r="ED119" s="26">
        <v>0</v>
      </c>
      <c r="EE119" s="26">
        <v>0.899999999999977</v>
      </c>
      <c r="EF119" s="26">
        <v>0</v>
      </c>
      <c r="EG119" s="26">
        <v>0</v>
      </c>
      <c r="EH119" s="26">
        <v>0</v>
      </c>
      <c r="EI119" s="146">
        <f t="shared" si="158"/>
        <v>0</v>
      </c>
      <c r="EJ119" s="84">
        <f t="shared" si="159"/>
        <v>0.899999999999977</v>
      </c>
      <c r="EK119" s="84">
        <f t="shared" si="160"/>
        <v>0</v>
      </c>
      <c r="EL119" s="84">
        <f t="shared" si="161"/>
        <v>0</v>
      </c>
      <c r="EN119" s="84">
        <f t="shared" si="141"/>
        <v>0</v>
      </c>
    </row>
    <row r="120" ht="30" customHeight="1" spans="1:144">
      <c r="A120" s="87" t="str">
        <f t="shared" si="144"/>
        <v>S240325326</v>
      </c>
      <c r="B120" s="87">
        <f>VLOOKUP(A120,[1]大中修明细表!$A$10:$N$544,14,0)</f>
        <v>1</v>
      </c>
      <c r="C120" s="87" t="str">
        <f t="shared" si="145"/>
        <v>X08917.33616.336</v>
      </c>
      <c r="D120" s="87">
        <f>VLOOKUP(C120,[1]大中修明细表!$B$10:$N$544,13,0)</f>
        <v>1</v>
      </c>
      <c r="E120" s="87"/>
      <c r="F120" s="96">
        <v>103</v>
      </c>
      <c r="G120" s="26" t="s">
        <v>15</v>
      </c>
      <c r="H120" s="26" t="s">
        <v>559</v>
      </c>
      <c r="I120" s="26">
        <v>430426</v>
      </c>
      <c r="J120" s="26" t="s">
        <v>571</v>
      </c>
      <c r="K120" s="26">
        <v>325</v>
      </c>
      <c r="L120" s="26">
        <v>326</v>
      </c>
      <c r="M120" s="26" t="s">
        <v>572</v>
      </c>
      <c r="N120" s="26">
        <v>17.336</v>
      </c>
      <c r="O120" s="26">
        <v>16.336</v>
      </c>
      <c r="P120" s="26">
        <f t="shared" si="146"/>
        <v>1</v>
      </c>
      <c r="Q120" s="26">
        <f t="shared" si="147"/>
        <v>1</v>
      </c>
      <c r="R120" s="26" t="s">
        <v>139</v>
      </c>
      <c r="S120" s="26">
        <v>11</v>
      </c>
      <c r="T120" s="26">
        <v>11</v>
      </c>
      <c r="U120" s="26">
        <v>11</v>
      </c>
      <c r="V120" s="26" t="s">
        <v>140</v>
      </c>
      <c r="W120" s="26" t="s">
        <v>141</v>
      </c>
      <c r="X120" s="26" t="s">
        <v>142</v>
      </c>
      <c r="Y120" s="26">
        <f t="shared" si="148"/>
        <v>11</v>
      </c>
      <c r="Z120" s="99"/>
      <c r="AA120" s="26" t="s">
        <v>143</v>
      </c>
      <c r="AB120" s="26" t="s">
        <v>144</v>
      </c>
      <c r="AC120" s="26">
        <v>30</v>
      </c>
      <c r="AD120" s="26" t="s">
        <v>145</v>
      </c>
      <c r="AE120" s="26">
        <v>9</v>
      </c>
      <c r="AF120" s="99"/>
      <c r="AG120" s="92">
        <v>220</v>
      </c>
      <c r="AH120" s="92">
        <f t="shared" si="149"/>
        <v>242</v>
      </c>
      <c r="AI120" s="92">
        <f t="shared" si="150"/>
        <v>242</v>
      </c>
      <c r="AJ120" s="26">
        <f t="shared" si="151"/>
        <v>242</v>
      </c>
      <c r="AK120" s="92">
        <v>2014</v>
      </c>
      <c r="AL120" s="26">
        <f>IF(AND(AK120&lt;&gt;"",AM120&lt;&gt;""),"确认折扣年度",IF($V120="大修",IF(AND($V120="大修",AK120="",AM120=""),1,IF(AK120&lt;&gt;"",LOOKUP(AK120,{1900,2016,2017,2018,2019,2020,2021,2022,2023,2024,2025},{1,0.9,0.8,0.7,0.6,0.5,0.4,0.3,0.2,0.1,0}),IF(AM120&lt;&gt;"",LOOKUP(AM120,{1900,2021,2022,2023,2024,2025},{1,0.8,0.6,0.4,0.2,0})))),""))</f>
        <v>1</v>
      </c>
      <c r="AM120" s="92"/>
      <c r="AN120" s="26" t="str">
        <f>IF(AND(AK120&lt;&gt;"",AM120&lt;&gt;""),"确认折扣年度",IF($V120="中修",IF(AND($V120="中修",AK120="",AM120=""),1,IF(AK120&lt;&gt;"",LOOKUP(AK120,{1900,2021,2022,2023,2024,2025},{1,0.8,0.6,0.4,0.2,0}),IF(AM120&lt;&gt;"",LOOKUP(AM120,{1900,2021,2022,2023,2024,2025},{1,0.8,0.6,0.4,0.2,0})))),""))</f>
        <v/>
      </c>
      <c r="AO120" s="26" t="s">
        <v>146</v>
      </c>
      <c r="AP120" s="26" t="s">
        <v>146</v>
      </c>
      <c r="AQ120" s="26" t="s">
        <v>147</v>
      </c>
      <c r="AR120" s="26" t="s">
        <v>348</v>
      </c>
      <c r="AS120" s="26" t="s">
        <v>578</v>
      </c>
      <c r="AT120" s="26"/>
      <c r="AU120" s="26" t="s">
        <v>146</v>
      </c>
      <c r="AV120" s="26" t="s">
        <v>147</v>
      </c>
      <c r="AW120" s="26"/>
      <c r="AX120" s="110"/>
      <c r="AY120" s="110"/>
      <c r="AZ120" s="111"/>
      <c r="BA120" s="26">
        <v>220</v>
      </c>
      <c r="BB120" s="26">
        <v>242</v>
      </c>
      <c r="BC120" s="26">
        <v>242</v>
      </c>
      <c r="BD120" s="26">
        <v>0</v>
      </c>
      <c r="BE120" s="26" t="s">
        <v>149</v>
      </c>
      <c r="BF120" s="26" t="s">
        <v>150</v>
      </c>
      <c r="BG120" s="26"/>
      <c r="BH120" s="26">
        <v>1993</v>
      </c>
      <c r="BI120" s="26" t="s">
        <v>150</v>
      </c>
      <c r="BJ120" s="26" t="s">
        <v>150</v>
      </c>
      <c r="BK120" s="26" t="s">
        <v>150</v>
      </c>
      <c r="BL120" s="26" t="s">
        <v>150</v>
      </c>
      <c r="BM120" s="26"/>
      <c r="BN120" s="26"/>
      <c r="BO120" s="26"/>
      <c r="BP120" s="26"/>
      <c r="BQ120" s="26" t="s">
        <v>572</v>
      </c>
      <c r="BR120" s="26">
        <v>19.336</v>
      </c>
      <c r="BS120" s="26">
        <v>18.336</v>
      </c>
      <c r="BT120" s="26">
        <f t="shared" si="152"/>
        <v>1</v>
      </c>
      <c r="BU120" s="26"/>
      <c r="BV120" s="26"/>
      <c r="BW120" s="26">
        <f t="shared" si="153"/>
        <v>1</v>
      </c>
      <c r="BX120" s="26">
        <v>0</v>
      </c>
      <c r="BY120" s="26">
        <v>0</v>
      </c>
      <c r="BZ120" s="26"/>
      <c r="CA120" s="117"/>
      <c r="CB120" s="26" t="s">
        <v>166</v>
      </c>
      <c r="CC120" s="26">
        <v>0</v>
      </c>
      <c r="CD120" s="26">
        <v>0</v>
      </c>
      <c r="CE120" s="26">
        <v>1</v>
      </c>
      <c r="CF120" s="92">
        <f t="shared" si="154"/>
        <v>0</v>
      </c>
      <c r="CG120" s="84">
        <f t="shared" si="155"/>
        <v>0</v>
      </c>
      <c r="CH120" s="124">
        <v>4</v>
      </c>
      <c r="CI120" s="84">
        <v>1</v>
      </c>
      <c r="CJ120" s="84"/>
      <c r="CK120" s="84">
        <v>151</v>
      </c>
      <c r="CL120" s="84"/>
      <c r="CM120" s="84"/>
      <c r="CN120" s="84"/>
      <c r="CO120" s="84"/>
      <c r="CP120" s="84"/>
      <c r="CQ120" s="84"/>
      <c r="CR120" s="84"/>
      <c r="CT120" s="84"/>
      <c r="CU120" s="84"/>
      <c r="CV120" s="84"/>
      <c r="CW120" s="84" t="str">
        <f t="shared" si="156"/>
        <v>S240325326</v>
      </c>
      <c r="CX120" s="84" t="s">
        <v>140</v>
      </c>
      <c r="CZ120" s="26"/>
      <c r="DA120" s="92">
        <v>1</v>
      </c>
      <c r="DB120" s="92"/>
      <c r="DC120" s="92"/>
      <c r="DD120" s="92"/>
      <c r="DE120" s="26"/>
      <c r="DF120" s="26"/>
      <c r="DG120" s="26"/>
      <c r="DH120" s="26"/>
      <c r="DI120" s="26" t="s">
        <v>574</v>
      </c>
      <c r="DJ120" s="26">
        <v>1993</v>
      </c>
      <c r="DK120" s="26"/>
      <c r="DL120" s="26" t="s">
        <v>139</v>
      </c>
      <c r="DM120" s="26">
        <v>11</v>
      </c>
      <c r="DN120" s="26">
        <v>11</v>
      </c>
      <c r="DO120" s="26">
        <v>11</v>
      </c>
      <c r="DP120" s="26" t="b">
        <v>1</v>
      </c>
      <c r="DQ120" s="26">
        <v>0</v>
      </c>
      <c r="DR120" s="26" t="s">
        <v>149</v>
      </c>
      <c r="DS120" s="26" t="s">
        <v>156</v>
      </c>
      <c r="DT120" s="26" t="s">
        <v>150</v>
      </c>
      <c r="DU120" s="26" t="s">
        <v>150</v>
      </c>
      <c r="DV120" s="26" t="s">
        <v>150</v>
      </c>
      <c r="DW120" s="26"/>
      <c r="DX120" s="26"/>
      <c r="DY120" s="26"/>
      <c r="DZ120" s="26">
        <f t="shared" si="157"/>
        <v>1</v>
      </c>
      <c r="EA120" s="26">
        <v>1</v>
      </c>
      <c r="EB120" s="26">
        <v>0</v>
      </c>
      <c r="EC120" s="26">
        <v>0</v>
      </c>
      <c r="ED120" s="26">
        <v>0</v>
      </c>
      <c r="EE120" s="26">
        <v>1</v>
      </c>
      <c r="EF120" s="26">
        <v>0</v>
      </c>
      <c r="EG120" s="26">
        <v>0</v>
      </c>
      <c r="EH120" s="26">
        <v>0</v>
      </c>
      <c r="EI120" s="146">
        <f t="shared" si="158"/>
        <v>0</v>
      </c>
      <c r="EJ120" s="84">
        <f t="shared" si="159"/>
        <v>1</v>
      </c>
      <c r="EK120" s="84">
        <f t="shared" si="160"/>
        <v>0</v>
      </c>
      <c r="EL120" s="84">
        <f t="shared" si="161"/>
        <v>0</v>
      </c>
      <c r="EN120" s="84">
        <f t="shared" si="141"/>
        <v>0</v>
      </c>
    </row>
    <row r="121" ht="30" customHeight="1" spans="1:144">
      <c r="A121" s="87" t="str">
        <f t="shared" si="144"/>
        <v>S240326327</v>
      </c>
      <c r="B121" s="87">
        <f>VLOOKUP(A121,[1]大中修明细表!$A$10:$N$544,14,0)</f>
        <v>1</v>
      </c>
      <c r="C121" s="87" t="str">
        <f t="shared" si="145"/>
        <v>X08916.33615.336</v>
      </c>
      <c r="D121" s="87">
        <f>VLOOKUP(C121,[1]大中修明细表!$B$10:$N$544,13,0)</f>
        <v>1</v>
      </c>
      <c r="E121" s="87"/>
      <c r="F121" s="96">
        <v>104</v>
      </c>
      <c r="G121" s="26" t="s">
        <v>15</v>
      </c>
      <c r="H121" s="26" t="s">
        <v>559</v>
      </c>
      <c r="I121" s="26">
        <v>430426</v>
      </c>
      <c r="J121" s="26" t="s">
        <v>571</v>
      </c>
      <c r="K121" s="26">
        <v>326</v>
      </c>
      <c r="L121" s="26">
        <v>327</v>
      </c>
      <c r="M121" s="26" t="s">
        <v>572</v>
      </c>
      <c r="N121" s="26">
        <v>16.336</v>
      </c>
      <c r="O121" s="26">
        <v>15.336</v>
      </c>
      <c r="P121" s="26">
        <f t="shared" si="146"/>
        <v>1</v>
      </c>
      <c r="Q121" s="26">
        <f t="shared" si="147"/>
        <v>1</v>
      </c>
      <c r="R121" s="26" t="s">
        <v>139</v>
      </c>
      <c r="S121" s="26">
        <v>11</v>
      </c>
      <c r="T121" s="26">
        <v>11</v>
      </c>
      <c r="U121" s="26">
        <v>11</v>
      </c>
      <c r="V121" s="26" t="s">
        <v>140</v>
      </c>
      <c r="W121" s="26" t="s">
        <v>141</v>
      </c>
      <c r="X121" s="26" t="s">
        <v>142</v>
      </c>
      <c r="Y121" s="26">
        <f t="shared" si="148"/>
        <v>11</v>
      </c>
      <c r="Z121" s="99"/>
      <c r="AA121" s="26" t="s">
        <v>143</v>
      </c>
      <c r="AB121" s="26" t="s">
        <v>144</v>
      </c>
      <c r="AC121" s="26">
        <v>30</v>
      </c>
      <c r="AD121" s="26" t="s">
        <v>145</v>
      </c>
      <c r="AE121" s="26">
        <v>9</v>
      </c>
      <c r="AF121" s="99"/>
      <c r="AG121" s="92">
        <v>220</v>
      </c>
      <c r="AH121" s="92">
        <f t="shared" si="149"/>
        <v>242</v>
      </c>
      <c r="AI121" s="92">
        <f t="shared" si="150"/>
        <v>242</v>
      </c>
      <c r="AJ121" s="26">
        <f t="shared" si="151"/>
        <v>242</v>
      </c>
      <c r="AK121" s="92">
        <v>1993</v>
      </c>
      <c r="AL121" s="26">
        <f>IF(AND(AK121&lt;&gt;"",AM121&lt;&gt;""),"确认折扣年度",IF($V121="大修",IF(AND($V121="大修",AK121="",AM121=""),1,IF(AK121&lt;&gt;"",LOOKUP(AK121,{1900,2016,2017,2018,2019,2020,2021,2022,2023,2024,2025},{1,0.9,0.8,0.7,0.6,0.5,0.4,0.3,0.2,0.1,0}),IF(AM121&lt;&gt;"",LOOKUP(AM121,{1900,2021,2022,2023,2024,2025},{1,0.8,0.6,0.4,0.2,0})))),""))</f>
        <v>1</v>
      </c>
      <c r="AM121" s="92"/>
      <c r="AN121" s="26" t="str">
        <f>IF(AND(AK121&lt;&gt;"",AM121&lt;&gt;""),"确认折扣年度",IF($V121="中修",IF(AND($V121="中修",AK121="",AM121=""),1,IF(AK121&lt;&gt;"",LOOKUP(AK121,{1900,2021,2022,2023,2024,2025},{1,0.8,0.6,0.4,0.2,0}),IF(AM121&lt;&gt;"",LOOKUP(AM121,{1900,2021,2022,2023,2024,2025},{1,0.8,0.6,0.4,0.2,0})))),""))</f>
        <v/>
      </c>
      <c r="AO121" s="26" t="s">
        <v>146</v>
      </c>
      <c r="AP121" s="26" t="s">
        <v>146</v>
      </c>
      <c r="AQ121" s="26" t="s">
        <v>147</v>
      </c>
      <c r="AR121" s="26" t="s">
        <v>579</v>
      </c>
      <c r="AS121" s="26"/>
      <c r="AT121" s="26"/>
      <c r="AU121" s="26" t="s">
        <v>146</v>
      </c>
      <c r="AV121" s="26" t="s">
        <v>147</v>
      </c>
      <c r="AW121" s="26"/>
      <c r="AX121" s="110" t="s">
        <v>580</v>
      </c>
      <c r="AY121" s="110"/>
      <c r="AZ121" s="111"/>
      <c r="BA121" s="26">
        <v>220</v>
      </c>
      <c r="BB121" s="26">
        <v>242</v>
      </c>
      <c r="BC121" s="26">
        <v>242</v>
      </c>
      <c r="BD121" s="26">
        <v>0</v>
      </c>
      <c r="BE121" s="26" t="s">
        <v>149</v>
      </c>
      <c r="BF121" s="26" t="s">
        <v>150</v>
      </c>
      <c r="BG121" s="26"/>
      <c r="BH121" s="26">
        <v>1993</v>
      </c>
      <c r="BI121" s="26" t="s">
        <v>150</v>
      </c>
      <c r="BJ121" s="26" t="s">
        <v>150</v>
      </c>
      <c r="BK121" s="26" t="s">
        <v>150</v>
      </c>
      <c r="BL121" s="26" t="s">
        <v>150</v>
      </c>
      <c r="BM121" s="26"/>
      <c r="BN121" s="26"/>
      <c r="BO121" s="26"/>
      <c r="BP121" s="26"/>
      <c r="BQ121" s="26" t="s">
        <v>572</v>
      </c>
      <c r="BR121" s="26">
        <v>16.506</v>
      </c>
      <c r="BS121" s="26">
        <v>17.336</v>
      </c>
      <c r="BT121" s="26">
        <f t="shared" si="152"/>
        <v>1</v>
      </c>
      <c r="BU121" s="26"/>
      <c r="BV121" s="26"/>
      <c r="BW121" s="26">
        <f t="shared" si="153"/>
        <v>1</v>
      </c>
      <c r="BX121" s="26">
        <v>0</v>
      </c>
      <c r="BY121" s="26">
        <v>0</v>
      </c>
      <c r="BZ121" s="26"/>
      <c r="CA121" s="117"/>
      <c r="CB121" s="26" t="s">
        <v>166</v>
      </c>
      <c r="CC121" s="26">
        <v>0</v>
      </c>
      <c r="CD121" s="26">
        <v>0</v>
      </c>
      <c r="CE121" s="26">
        <v>1</v>
      </c>
      <c r="CF121" s="92">
        <f t="shared" si="154"/>
        <v>0</v>
      </c>
      <c r="CG121" s="84">
        <f t="shared" si="155"/>
        <v>0</v>
      </c>
      <c r="CH121" s="150">
        <v>4</v>
      </c>
      <c r="CI121" s="84">
        <v>1</v>
      </c>
      <c r="CJ121" s="84"/>
      <c r="CK121" s="84">
        <v>150</v>
      </c>
      <c r="CL121" s="84"/>
      <c r="CM121" s="84"/>
      <c r="CN121" s="84"/>
      <c r="CO121" s="84"/>
      <c r="CP121" s="84"/>
      <c r="CQ121" s="84"/>
      <c r="CR121" s="84"/>
      <c r="CT121" s="84"/>
      <c r="CU121" s="84"/>
      <c r="CV121" s="84"/>
      <c r="CW121" s="84" t="str">
        <f t="shared" si="156"/>
        <v>S240326327</v>
      </c>
      <c r="CX121" s="84" t="s">
        <v>140</v>
      </c>
      <c r="CZ121" s="26"/>
      <c r="DA121" s="92">
        <v>1</v>
      </c>
      <c r="DB121" s="92"/>
      <c r="DC121" s="92"/>
      <c r="DD121" s="92"/>
      <c r="DE121" s="26"/>
      <c r="DF121" s="26"/>
      <c r="DG121" s="26"/>
      <c r="DH121" s="26"/>
      <c r="DI121" s="26" t="s">
        <v>574</v>
      </c>
      <c r="DJ121" s="26">
        <v>1993</v>
      </c>
      <c r="DK121" s="26"/>
      <c r="DL121" s="26" t="s">
        <v>139</v>
      </c>
      <c r="DM121" s="26">
        <v>11</v>
      </c>
      <c r="DN121" s="26">
        <v>11</v>
      </c>
      <c r="DO121" s="26">
        <v>11</v>
      </c>
      <c r="DP121" s="26" t="b">
        <v>1</v>
      </c>
      <c r="DQ121" s="26">
        <v>0</v>
      </c>
      <c r="DR121" s="26" t="s">
        <v>149</v>
      </c>
      <c r="DS121" s="26" t="s">
        <v>156</v>
      </c>
      <c r="DT121" s="26" t="s">
        <v>150</v>
      </c>
      <c r="DU121" s="26" t="s">
        <v>150</v>
      </c>
      <c r="DV121" s="26" t="s">
        <v>150</v>
      </c>
      <c r="DW121" s="26"/>
      <c r="DX121" s="26"/>
      <c r="DY121" s="26"/>
      <c r="DZ121" s="26">
        <f t="shared" si="157"/>
        <v>1</v>
      </c>
      <c r="EA121" s="26">
        <v>1</v>
      </c>
      <c r="EB121" s="26">
        <v>0</v>
      </c>
      <c r="EC121" s="26">
        <v>0</v>
      </c>
      <c r="ED121" s="26">
        <v>0</v>
      </c>
      <c r="EE121" s="26">
        <v>1</v>
      </c>
      <c r="EF121" s="26">
        <v>0</v>
      </c>
      <c r="EG121" s="26">
        <v>0</v>
      </c>
      <c r="EH121" s="26">
        <v>0</v>
      </c>
      <c r="EI121" s="146">
        <f t="shared" si="158"/>
        <v>0</v>
      </c>
      <c r="EJ121" s="84">
        <f t="shared" si="159"/>
        <v>1</v>
      </c>
      <c r="EK121" s="84">
        <f t="shared" si="160"/>
        <v>0</v>
      </c>
      <c r="EL121" s="84">
        <f t="shared" si="161"/>
        <v>0</v>
      </c>
      <c r="EN121" s="84">
        <f t="shared" si="141"/>
        <v>0</v>
      </c>
    </row>
    <row r="122" ht="30" customHeight="1" spans="1:144">
      <c r="A122" s="87" t="str">
        <f t="shared" si="144"/>
        <v>S240340340.836</v>
      </c>
      <c r="B122" s="87">
        <f>VLOOKUP(A122,[1]大中修明细表!$A$10:$N$544,14,0)</f>
        <v>0.836000000000013</v>
      </c>
      <c r="C122" s="87" t="str">
        <f t="shared" si="145"/>
        <v>X0892.3361.5</v>
      </c>
      <c r="D122" s="87">
        <f>VLOOKUP(C122,[1]大中修明细表!$B$10:$N$544,13,0)</f>
        <v>0.836000000000013</v>
      </c>
      <c r="E122" s="87"/>
      <c r="F122" s="96">
        <v>105</v>
      </c>
      <c r="G122" s="26" t="s">
        <v>15</v>
      </c>
      <c r="H122" s="26" t="s">
        <v>559</v>
      </c>
      <c r="I122" s="26">
        <v>430426</v>
      </c>
      <c r="J122" s="26" t="s">
        <v>571</v>
      </c>
      <c r="K122" s="26">
        <v>340</v>
      </c>
      <c r="L122" s="26">
        <v>340.836</v>
      </c>
      <c r="M122" s="26" t="s">
        <v>572</v>
      </c>
      <c r="N122" s="26">
        <v>2.336</v>
      </c>
      <c r="O122" s="26">
        <v>1.5</v>
      </c>
      <c r="P122" s="26">
        <f t="shared" si="146"/>
        <v>0.836000000000013</v>
      </c>
      <c r="Q122" s="26">
        <f t="shared" si="147"/>
        <v>0.836000000000013</v>
      </c>
      <c r="R122" s="26" t="s">
        <v>139</v>
      </c>
      <c r="S122" s="26">
        <v>11</v>
      </c>
      <c r="T122" s="26">
        <v>11</v>
      </c>
      <c r="U122" s="26">
        <v>11</v>
      </c>
      <c r="V122" s="26" t="s">
        <v>140</v>
      </c>
      <c r="W122" s="26" t="s">
        <v>141</v>
      </c>
      <c r="X122" s="26" t="s">
        <v>142</v>
      </c>
      <c r="Y122" s="26">
        <f t="shared" si="148"/>
        <v>11</v>
      </c>
      <c r="Z122" s="99"/>
      <c r="AA122" s="26" t="s">
        <v>143</v>
      </c>
      <c r="AB122" s="26" t="s">
        <v>144</v>
      </c>
      <c r="AC122" s="26">
        <v>30</v>
      </c>
      <c r="AD122" s="26" t="s">
        <v>145</v>
      </c>
      <c r="AE122" s="26">
        <v>9</v>
      </c>
      <c r="AF122" s="99"/>
      <c r="AG122" s="92">
        <v>220</v>
      </c>
      <c r="AH122" s="92">
        <f t="shared" si="149"/>
        <v>202</v>
      </c>
      <c r="AI122" s="92">
        <f t="shared" si="150"/>
        <v>202</v>
      </c>
      <c r="AJ122" s="26">
        <f t="shared" si="151"/>
        <v>202</v>
      </c>
      <c r="AK122" s="92">
        <v>1993</v>
      </c>
      <c r="AL122" s="26">
        <f>IF(AND(AK122&lt;&gt;"",AM122&lt;&gt;""),"确认折扣年度",IF($V122="大修",IF(AND($V122="大修",AK122="",AM122=""),1,IF(AK122&lt;&gt;"",LOOKUP(AK122,{1900,2016,2017,2018,2019,2020,2021,2022,2023,2024,2025},{1,0.9,0.8,0.7,0.6,0.5,0.4,0.3,0.2,0.1,0}),IF(AM122&lt;&gt;"",LOOKUP(AM122,{1900,2021,2022,2023,2024,2025},{1,0.8,0.6,0.4,0.2,0})))),""))</f>
        <v>1</v>
      </c>
      <c r="AM122" s="92"/>
      <c r="AN122" s="26" t="str">
        <f>IF(AND(AK122&lt;&gt;"",AM122&lt;&gt;""),"确认折扣年度",IF($V122="中修",IF(AND($V122="中修",AK122="",AM122=""),1,IF(AK122&lt;&gt;"",LOOKUP(AK122,{1900,2021,2022,2023,2024,2025},{1,0.8,0.6,0.4,0.2,0}),IF(AM122&lt;&gt;"",LOOKUP(AM122,{1900,2021,2022,2023,2024,2025},{1,0.8,0.6,0.4,0.2,0})))),""))</f>
        <v/>
      </c>
      <c r="AO122" s="26" t="s">
        <v>146</v>
      </c>
      <c r="AP122" s="26" t="s">
        <v>146</v>
      </c>
      <c r="AQ122" s="26" t="s">
        <v>147</v>
      </c>
      <c r="AR122" s="26" t="s">
        <v>348</v>
      </c>
      <c r="AS122" s="26"/>
      <c r="AT122" s="26"/>
      <c r="AU122" s="26" t="s">
        <v>146</v>
      </c>
      <c r="AV122" s="26" t="s">
        <v>147</v>
      </c>
      <c r="AW122" s="26"/>
      <c r="AX122" s="110"/>
      <c r="AY122" s="110"/>
      <c r="AZ122" s="109"/>
      <c r="BA122" s="26">
        <v>220</v>
      </c>
      <c r="BB122" s="26">
        <v>202.31</v>
      </c>
      <c r="BC122" s="26">
        <v>202.31</v>
      </c>
      <c r="BD122" s="26">
        <v>0</v>
      </c>
      <c r="BE122" s="26" t="s">
        <v>149</v>
      </c>
      <c r="BF122" s="26" t="s">
        <v>150</v>
      </c>
      <c r="BG122" s="26"/>
      <c r="BH122" s="26">
        <v>1993</v>
      </c>
      <c r="BI122" s="26" t="s">
        <v>150</v>
      </c>
      <c r="BJ122" s="26" t="s">
        <v>150</v>
      </c>
      <c r="BK122" s="26" t="s">
        <v>150</v>
      </c>
      <c r="BL122" s="26" t="s">
        <v>150</v>
      </c>
      <c r="BM122" s="26"/>
      <c r="BN122" s="26"/>
      <c r="BO122" s="26"/>
      <c r="BP122" s="26"/>
      <c r="BQ122" s="26" t="s">
        <v>572</v>
      </c>
      <c r="BR122" s="26">
        <v>2.336</v>
      </c>
      <c r="BS122" s="26">
        <v>2.322</v>
      </c>
      <c r="BT122" s="26">
        <f t="shared" si="152"/>
        <v>0.836000000000013</v>
      </c>
      <c r="BU122" s="26"/>
      <c r="BV122" s="26"/>
      <c r="BW122" s="26">
        <f t="shared" si="153"/>
        <v>0.836000000000013</v>
      </c>
      <c r="BX122" s="26">
        <v>0</v>
      </c>
      <c r="BY122" s="26">
        <v>0</v>
      </c>
      <c r="BZ122" s="26"/>
      <c r="CA122" s="117"/>
      <c r="CB122" s="26" t="s">
        <v>166</v>
      </c>
      <c r="CC122" s="26">
        <v>0.100000000000023</v>
      </c>
      <c r="CD122" s="26">
        <v>0</v>
      </c>
      <c r="CE122" s="26">
        <v>0.73599999999999</v>
      </c>
      <c r="CF122" s="92">
        <f t="shared" si="154"/>
        <v>0.100000000000023</v>
      </c>
      <c r="CG122" s="84">
        <f t="shared" si="155"/>
        <v>0</v>
      </c>
      <c r="CH122" s="124">
        <v>4</v>
      </c>
      <c r="CI122" s="84">
        <v>1</v>
      </c>
      <c r="CJ122" s="84"/>
      <c r="CK122" s="84">
        <v>152</v>
      </c>
      <c r="CL122" s="84"/>
      <c r="CM122" s="84"/>
      <c r="CN122" s="84"/>
      <c r="CO122" s="84"/>
      <c r="CP122" s="84"/>
      <c r="CQ122" s="84"/>
      <c r="CR122" s="84"/>
      <c r="CT122" s="84"/>
      <c r="CU122" s="84"/>
      <c r="CV122" s="84"/>
      <c r="CW122" s="84" t="str">
        <f t="shared" si="156"/>
        <v>S240340340.836</v>
      </c>
      <c r="CX122" s="84" t="s">
        <v>140</v>
      </c>
      <c r="CZ122" s="26"/>
      <c r="DA122" s="92">
        <v>0.836000000000013</v>
      </c>
      <c r="DB122" s="92"/>
      <c r="DC122" s="92"/>
      <c r="DD122" s="92"/>
      <c r="DE122" s="26"/>
      <c r="DF122" s="26"/>
      <c r="DG122" s="26"/>
      <c r="DH122" s="26"/>
      <c r="DI122" s="26" t="s">
        <v>574</v>
      </c>
      <c r="DJ122" s="26">
        <v>1993</v>
      </c>
      <c r="DK122" s="26"/>
      <c r="DL122" s="26" t="s">
        <v>139</v>
      </c>
      <c r="DM122" s="26">
        <v>11</v>
      </c>
      <c r="DN122" s="26">
        <v>11</v>
      </c>
      <c r="DO122" s="26">
        <v>11</v>
      </c>
      <c r="DP122" s="26" t="b">
        <v>1</v>
      </c>
      <c r="DQ122" s="26">
        <v>0</v>
      </c>
      <c r="DR122" s="26" t="s">
        <v>149</v>
      </c>
      <c r="DS122" s="26" t="s">
        <v>156</v>
      </c>
      <c r="DT122" s="26" t="s">
        <v>150</v>
      </c>
      <c r="DU122" s="26" t="s">
        <v>150</v>
      </c>
      <c r="DV122" s="26" t="s">
        <v>150</v>
      </c>
      <c r="DW122" s="26"/>
      <c r="DX122" s="26"/>
      <c r="DY122" s="26"/>
      <c r="DZ122" s="26">
        <f t="shared" si="157"/>
        <v>0.836</v>
      </c>
      <c r="EA122" s="26">
        <v>0.836000000000013</v>
      </c>
      <c r="EB122" s="26">
        <v>-1.29896093881143e-14</v>
      </c>
      <c r="EC122" s="26">
        <v>0</v>
      </c>
      <c r="ED122" s="26">
        <v>0</v>
      </c>
      <c r="EE122" s="26">
        <v>0.836</v>
      </c>
      <c r="EF122" s="26">
        <v>0</v>
      </c>
      <c r="EG122" s="26">
        <v>0</v>
      </c>
      <c r="EH122" s="26">
        <v>0</v>
      </c>
      <c r="EI122" s="146">
        <f t="shared" si="158"/>
        <v>1.27675647831893e-14</v>
      </c>
      <c r="EJ122" s="84">
        <f t="shared" si="159"/>
        <v>0.836000000000013</v>
      </c>
      <c r="EK122" s="84">
        <f t="shared" si="160"/>
        <v>1.27675647831893e-14</v>
      </c>
      <c r="EL122" s="84">
        <f t="shared" si="161"/>
        <v>-1.29896093881143e-14</v>
      </c>
      <c r="EN122" s="84">
        <f t="shared" si="141"/>
        <v>0</v>
      </c>
    </row>
    <row r="123" ht="30" customHeight="1" spans="1:144">
      <c r="A123" s="87" t="str">
        <f t="shared" si="144"/>
        <v>S240340.836341</v>
      </c>
      <c r="B123" s="87">
        <f>VLOOKUP(A123,[1]大中修明细表!$A$10:$N$544,14,0)</f>
        <v>0.163999999999987</v>
      </c>
      <c r="C123" s="87" t="str">
        <f t="shared" si="145"/>
        <v>X0891.51.336</v>
      </c>
      <c r="D123" s="87">
        <f>VLOOKUP(C123,[1]大中修明细表!$B$10:$N$544,13,0)</f>
        <v>0.163999999999987</v>
      </c>
      <c r="E123" s="87"/>
      <c r="F123" s="96">
        <v>106</v>
      </c>
      <c r="G123" s="26" t="s">
        <v>15</v>
      </c>
      <c r="H123" s="26" t="s">
        <v>559</v>
      </c>
      <c r="I123" s="26">
        <v>430426</v>
      </c>
      <c r="J123" s="26" t="s">
        <v>571</v>
      </c>
      <c r="K123" s="26">
        <v>340.836</v>
      </c>
      <c r="L123" s="26">
        <v>341</v>
      </c>
      <c r="M123" s="26" t="s">
        <v>572</v>
      </c>
      <c r="N123" s="26">
        <v>1.5</v>
      </c>
      <c r="O123" s="26">
        <v>1.336</v>
      </c>
      <c r="P123" s="26">
        <f t="shared" si="146"/>
        <v>0.163999999999987</v>
      </c>
      <c r="Q123" s="26">
        <f t="shared" si="147"/>
        <v>0.163999999999987</v>
      </c>
      <c r="R123" s="26" t="s">
        <v>139</v>
      </c>
      <c r="S123" s="26">
        <v>11</v>
      </c>
      <c r="T123" s="26">
        <v>11</v>
      </c>
      <c r="U123" s="26">
        <v>12</v>
      </c>
      <c r="V123" s="26" t="s">
        <v>140</v>
      </c>
      <c r="W123" s="26" t="s">
        <v>141</v>
      </c>
      <c r="X123" s="26" t="s">
        <v>142</v>
      </c>
      <c r="Y123" s="26">
        <f t="shared" si="148"/>
        <v>11</v>
      </c>
      <c r="Z123" s="99"/>
      <c r="AA123" s="26" t="s">
        <v>143</v>
      </c>
      <c r="AB123" s="26" t="s">
        <v>144</v>
      </c>
      <c r="AC123" s="26">
        <v>30</v>
      </c>
      <c r="AD123" s="26" t="s">
        <v>145</v>
      </c>
      <c r="AE123" s="26">
        <v>9</v>
      </c>
      <c r="AF123" s="99"/>
      <c r="AG123" s="92">
        <v>220</v>
      </c>
      <c r="AH123" s="92">
        <f t="shared" si="149"/>
        <v>40</v>
      </c>
      <c r="AI123" s="92">
        <f t="shared" si="150"/>
        <v>40</v>
      </c>
      <c r="AJ123" s="26">
        <f t="shared" si="151"/>
        <v>40</v>
      </c>
      <c r="AK123" s="92">
        <v>2014</v>
      </c>
      <c r="AL123" s="26">
        <f>IF(AND(AK123&lt;&gt;"",AM123&lt;&gt;""),"确认折扣年度",IF($V123="大修",IF(AND($V123="大修",AK123="",AM123=""),1,IF(AK123&lt;&gt;"",LOOKUP(AK123,{1900,2016,2017,2018,2019,2020,2021,2022,2023,2024,2025},{1,0.9,0.8,0.7,0.6,0.5,0.4,0.3,0.2,0.1,0}),IF(AM123&lt;&gt;"",LOOKUP(AM123,{1900,2021,2022,2023,2024,2025},{1,0.8,0.6,0.4,0.2,0})))),""))</f>
        <v>1</v>
      </c>
      <c r="AM123" s="92"/>
      <c r="AN123" s="26" t="str">
        <f>IF(AND(AK123&lt;&gt;"",AM123&lt;&gt;""),"确认折扣年度",IF($V123="中修",IF(AND($V123="中修",AK123="",AM123=""),1,IF(AK123&lt;&gt;"",LOOKUP(AK123,{1900,2021,2022,2023,2024,2025},{1,0.8,0.6,0.4,0.2,0}),IF(AM123&lt;&gt;"",LOOKUP(AM123,{1900,2021,2022,2023,2024,2025},{1,0.8,0.6,0.4,0.2,0})))),""))</f>
        <v/>
      </c>
      <c r="AO123" s="26" t="s">
        <v>146</v>
      </c>
      <c r="AP123" s="26" t="s">
        <v>146</v>
      </c>
      <c r="AQ123" s="26" t="s">
        <v>147</v>
      </c>
      <c r="AR123" s="26" t="s">
        <v>348</v>
      </c>
      <c r="AS123" s="26"/>
      <c r="AT123" s="26"/>
      <c r="AU123" s="26" t="s">
        <v>146</v>
      </c>
      <c r="AV123" s="26" t="s">
        <v>147</v>
      </c>
      <c r="AW123" s="26"/>
      <c r="AX123" s="110"/>
      <c r="AY123" s="110"/>
      <c r="AZ123" s="111"/>
      <c r="BA123" s="26">
        <v>220</v>
      </c>
      <c r="BB123" s="26">
        <v>39.69</v>
      </c>
      <c r="BC123" s="26">
        <v>39.69</v>
      </c>
      <c r="BD123" s="26">
        <v>0</v>
      </c>
      <c r="BE123" s="26" t="s">
        <v>149</v>
      </c>
      <c r="BF123" s="26" t="s">
        <v>150</v>
      </c>
      <c r="BG123" s="26"/>
      <c r="BH123" s="26">
        <v>2014</v>
      </c>
      <c r="BI123" s="26" t="s">
        <v>150</v>
      </c>
      <c r="BJ123" s="26" t="s">
        <v>150</v>
      </c>
      <c r="BK123" s="26" t="s">
        <v>150</v>
      </c>
      <c r="BL123" s="26" t="s">
        <v>150</v>
      </c>
      <c r="BM123" s="26"/>
      <c r="BN123" s="26"/>
      <c r="BO123" s="26"/>
      <c r="BP123" s="26"/>
      <c r="BQ123" s="26"/>
      <c r="BR123" s="26"/>
      <c r="BS123" s="26"/>
      <c r="BT123" s="26">
        <f t="shared" si="152"/>
        <v>0.163999999999987</v>
      </c>
      <c r="BU123" s="26"/>
      <c r="BV123" s="26"/>
      <c r="BW123" s="26">
        <f t="shared" si="153"/>
        <v>0.163999999999987</v>
      </c>
      <c r="BX123" s="26">
        <v>0</v>
      </c>
      <c r="BY123" s="26">
        <v>0</v>
      </c>
      <c r="BZ123" s="26"/>
      <c r="CA123" s="117"/>
      <c r="CB123" s="26" t="s">
        <v>166</v>
      </c>
      <c r="CC123" s="26">
        <v>0</v>
      </c>
      <c r="CD123" s="26">
        <v>0</v>
      </c>
      <c r="CE123" s="26">
        <v>0.163999999999987</v>
      </c>
      <c r="CF123" s="92">
        <f t="shared" si="154"/>
        <v>0</v>
      </c>
      <c r="CG123" s="84">
        <f t="shared" si="155"/>
        <v>2.77555756156289e-16</v>
      </c>
      <c r="CH123" s="124">
        <v>4</v>
      </c>
      <c r="CI123" s="84">
        <v>1</v>
      </c>
      <c r="CJ123" s="84"/>
      <c r="CK123" s="84">
        <v>153</v>
      </c>
      <c r="CL123" s="84"/>
      <c r="CM123" s="84"/>
      <c r="CN123" s="84"/>
      <c r="CO123" s="84"/>
      <c r="CP123" s="84"/>
      <c r="CQ123" s="84"/>
      <c r="CR123" s="84"/>
      <c r="CT123" s="84"/>
      <c r="CU123" s="84"/>
      <c r="CV123" s="84"/>
      <c r="CW123" s="84" t="str">
        <f t="shared" si="156"/>
        <v>S240340.836341</v>
      </c>
      <c r="CX123" s="84" t="s">
        <v>140</v>
      </c>
      <c r="CZ123" s="26"/>
      <c r="DA123" s="92">
        <v>0.163999999999987</v>
      </c>
      <c r="DB123" s="92"/>
      <c r="DC123" s="92"/>
      <c r="DD123" s="92"/>
      <c r="DE123" s="26"/>
      <c r="DF123" s="26"/>
      <c r="DG123" s="26"/>
      <c r="DH123" s="26"/>
      <c r="DI123" s="26" t="s">
        <v>574</v>
      </c>
      <c r="DJ123" s="26">
        <v>2014</v>
      </c>
      <c r="DK123" s="26"/>
      <c r="DL123" s="26" t="s">
        <v>139</v>
      </c>
      <c r="DM123" s="26">
        <v>11</v>
      </c>
      <c r="DN123" s="26">
        <v>11</v>
      </c>
      <c r="DO123" s="26">
        <v>12</v>
      </c>
      <c r="DP123" s="26" t="b">
        <v>1</v>
      </c>
      <c r="DQ123" s="26">
        <v>1</v>
      </c>
      <c r="DR123" s="26" t="s">
        <v>149</v>
      </c>
      <c r="DS123" s="26" t="s">
        <v>156</v>
      </c>
      <c r="DT123" s="26" t="s">
        <v>150</v>
      </c>
      <c r="DU123" s="26" t="s">
        <v>150</v>
      </c>
      <c r="DV123" s="26" t="s">
        <v>150</v>
      </c>
      <c r="DW123" s="26"/>
      <c r="DX123" s="26"/>
      <c r="DY123" s="26"/>
      <c r="DZ123" s="26">
        <f t="shared" si="157"/>
        <v>0.163999999999987</v>
      </c>
      <c r="EA123" s="26">
        <v>0.163999999999987</v>
      </c>
      <c r="EB123" s="26">
        <v>0</v>
      </c>
      <c r="EC123" s="26">
        <v>0</v>
      </c>
      <c r="ED123" s="26">
        <v>0</v>
      </c>
      <c r="EE123" s="26">
        <v>0.163999999999987</v>
      </c>
      <c r="EF123" s="26">
        <v>0</v>
      </c>
      <c r="EG123" s="26">
        <v>0</v>
      </c>
      <c r="EH123" s="26">
        <v>0</v>
      </c>
      <c r="EI123" s="146">
        <f t="shared" si="158"/>
        <v>2.77555756156289e-16</v>
      </c>
      <c r="EJ123" s="84">
        <f t="shared" si="159"/>
        <v>0.163999999999987</v>
      </c>
      <c r="EK123" s="84">
        <f t="shared" si="160"/>
        <v>2.77555756156289e-16</v>
      </c>
      <c r="EL123" s="84">
        <f t="shared" si="161"/>
        <v>0</v>
      </c>
      <c r="EN123" s="84">
        <f t="shared" si="141"/>
        <v>0</v>
      </c>
    </row>
    <row r="124" ht="30" customHeight="1" spans="1:144">
      <c r="A124" s="87" t="str">
        <f t="shared" si="144"/>
        <v>S33190.29391.194</v>
      </c>
      <c r="B124" s="87" t="e">
        <f>VLOOKUP(A124,[1]大中修明细表!$A$10:$N$544,14,0)</f>
        <v>#N/A</v>
      </c>
      <c r="C124" s="87" t="str">
        <f t="shared" si="145"/>
        <v>X0331.2070.306000000000004</v>
      </c>
      <c r="D124" s="87" t="e">
        <f>VLOOKUP(C124,[1]大中修明细表!$B$10:$N$544,13,0)</f>
        <v>#N/A</v>
      </c>
      <c r="E124" s="87" t="s">
        <v>371</v>
      </c>
      <c r="F124" s="96">
        <v>107</v>
      </c>
      <c r="G124" s="26" t="s">
        <v>15</v>
      </c>
      <c r="H124" s="26" t="s">
        <v>500</v>
      </c>
      <c r="I124" s="26"/>
      <c r="J124" s="26" t="s">
        <v>581</v>
      </c>
      <c r="K124" s="26">
        <v>90.293</v>
      </c>
      <c r="L124" s="26">
        <v>91.194</v>
      </c>
      <c r="M124" s="26" t="s">
        <v>582</v>
      </c>
      <c r="N124" s="26">
        <v>1.207</v>
      </c>
      <c r="O124" s="26">
        <v>0.306000000000004</v>
      </c>
      <c r="P124" s="26">
        <f t="shared" si="146"/>
        <v>0.900999999999996</v>
      </c>
      <c r="Q124" s="26">
        <f t="shared" ref="Q124:Q126" si="162">L124-K124</f>
        <v>0.900999999999996</v>
      </c>
      <c r="R124" s="26" t="s">
        <v>341</v>
      </c>
      <c r="S124" s="26">
        <v>8</v>
      </c>
      <c r="T124" s="26">
        <v>6</v>
      </c>
      <c r="U124" s="26">
        <v>8</v>
      </c>
      <c r="V124" s="26" t="s">
        <v>140</v>
      </c>
      <c r="W124" s="26" t="s">
        <v>141</v>
      </c>
      <c r="X124" s="26" t="s">
        <v>142</v>
      </c>
      <c r="Y124" s="26">
        <f t="shared" si="148"/>
        <v>8</v>
      </c>
      <c r="Z124" s="99"/>
      <c r="AA124" s="26" t="s">
        <v>143</v>
      </c>
      <c r="AB124" s="26" t="s">
        <v>144</v>
      </c>
      <c r="AC124" s="26">
        <v>30</v>
      </c>
      <c r="AD124" s="26" t="s">
        <v>145</v>
      </c>
      <c r="AE124" s="26">
        <v>9</v>
      </c>
      <c r="AF124" s="99"/>
      <c r="AG124" s="92">
        <v>220</v>
      </c>
      <c r="AH124" s="92">
        <f t="shared" si="149"/>
        <v>159</v>
      </c>
      <c r="AI124" s="92">
        <f t="shared" si="150"/>
        <v>159</v>
      </c>
      <c r="AJ124" s="26">
        <f t="shared" si="151"/>
        <v>159</v>
      </c>
      <c r="AK124" s="92">
        <v>2011</v>
      </c>
      <c r="AL124" s="26">
        <f>IF(AND(AK124&lt;&gt;"",AM124&lt;&gt;""),"确认折扣年度",IF($V124="大修",IF(AND($V124="大修",AK124="",AM124=""),1,IF(AK124&lt;&gt;"",LOOKUP(AK124,{1900,2016,2017,2018,2019,2020,2021,2022,2023,2024,2025},{1,0.9,0.8,0.7,0.6,0.5,0.4,0.3,0.2,0.1,0}),IF(AM124&lt;&gt;"",LOOKUP(AM124,{1900,2021,2022,2023,2024,2025},{1,0.8,0.6,0.4,0.2,0})))),""))</f>
        <v>1</v>
      </c>
      <c r="AM124" s="92"/>
      <c r="AN124" s="26" t="str">
        <f>IF(AND(AK124&lt;&gt;"",AM124&lt;&gt;""),"确认折扣年度",IF($V124="中修",IF(AND($V124="中修",AK124="",AM124=""),1,IF(AK124&lt;&gt;"",LOOKUP(AK124,{1900,2021,2022,2023,2024,2025},{1,0.8,0.6,0.4,0.2,0}),IF(AM124&lt;&gt;"",LOOKUP(AM124,{1900,2021,2022,2023,2024,2025},{1,0.8,0.6,0.4,0.2,0})))),""))</f>
        <v/>
      </c>
      <c r="AO124" s="26" t="s">
        <v>146</v>
      </c>
      <c r="AP124" s="26" t="s">
        <v>146</v>
      </c>
      <c r="AQ124" s="26" t="s">
        <v>147</v>
      </c>
      <c r="AR124" s="26" t="s">
        <v>583</v>
      </c>
      <c r="AS124" s="26" t="s">
        <v>584</v>
      </c>
      <c r="AT124" s="26"/>
      <c r="AU124" s="26"/>
      <c r="AV124" s="26"/>
      <c r="AW124" s="26"/>
      <c r="AX124" s="110"/>
      <c r="AY124" s="110"/>
      <c r="AZ124" s="111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>
        <f t="shared" si="152"/>
        <v>0.901</v>
      </c>
      <c r="BU124" s="26"/>
      <c r="BV124" s="26"/>
      <c r="BW124" s="26">
        <f t="shared" ref="BW124:BW126" si="163">CE124+CF124</f>
        <v>0.901</v>
      </c>
      <c r="BX124" s="26">
        <v>0</v>
      </c>
      <c r="BY124" s="26">
        <v>0</v>
      </c>
      <c r="BZ124" s="26"/>
      <c r="CA124" s="117"/>
      <c r="CB124" s="26"/>
      <c r="CC124" s="26">
        <v>0</v>
      </c>
      <c r="CD124" s="26">
        <v>0.901</v>
      </c>
      <c r="CE124" s="26">
        <v>0</v>
      </c>
      <c r="CF124" s="92">
        <f t="shared" ref="CF124:CF126" si="164">CC124+CD124</f>
        <v>0.901</v>
      </c>
      <c r="CG124" s="84">
        <f t="shared" ref="CG124:CG126" si="165">Q124-BU124-BV124-BW124-BX124-BY124-BZ124</f>
        <v>-3.77475828372553e-15</v>
      </c>
      <c r="CH124" s="151">
        <v>4</v>
      </c>
      <c r="CI124" s="84">
        <v>1</v>
      </c>
      <c r="CJ124" s="84"/>
      <c r="CL124" s="84"/>
      <c r="CM124" s="84"/>
      <c r="CN124" s="84"/>
      <c r="CO124" s="84"/>
      <c r="CP124" s="84"/>
      <c r="CQ124" s="84"/>
      <c r="CR124" s="84"/>
      <c r="CT124" s="84"/>
      <c r="CU124" s="84"/>
      <c r="CV124" s="84"/>
      <c r="CW124" s="84" t="str">
        <f t="shared" ref="CW124:CW126" si="166">J124&amp;K124&amp;L124</f>
        <v>S33190.29391.194</v>
      </c>
      <c r="CX124" s="84" t="s">
        <v>140</v>
      </c>
      <c r="CZ124" s="26"/>
      <c r="DA124" s="92">
        <v>0.900999999999996</v>
      </c>
      <c r="DB124" s="92"/>
      <c r="DC124" s="92" t="s">
        <v>375</v>
      </c>
      <c r="DD124" s="92"/>
      <c r="DE124" s="26"/>
      <c r="DF124" s="26"/>
      <c r="DG124" s="26"/>
      <c r="DH124" s="26"/>
      <c r="DI124" s="26"/>
      <c r="DJ124" s="26">
        <v>1965</v>
      </c>
      <c r="DK124" s="26"/>
      <c r="DL124" s="26" t="s">
        <v>341</v>
      </c>
      <c r="DM124" s="26" t="s">
        <v>585</v>
      </c>
      <c r="DN124" s="26">
        <v>8</v>
      </c>
      <c r="DO124" s="26">
        <v>8</v>
      </c>
      <c r="DP124" s="26" t="e">
        <v>#N/A</v>
      </c>
      <c r="DQ124" s="26" t="e">
        <v>#N/A</v>
      </c>
      <c r="DR124" s="26" t="s">
        <v>149</v>
      </c>
      <c r="DS124" s="101" t="s">
        <v>156</v>
      </c>
      <c r="DT124" s="26" t="s">
        <v>150</v>
      </c>
      <c r="DU124" s="26" t="s">
        <v>150</v>
      </c>
      <c r="DV124" s="26" t="s">
        <v>150</v>
      </c>
      <c r="DW124" s="26"/>
      <c r="DX124" s="26"/>
      <c r="DY124" s="26"/>
      <c r="DZ124" s="26">
        <f t="shared" si="157"/>
        <v>0.901</v>
      </c>
      <c r="EA124" s="26"/>
      <c r="EB124" s="26"/>
      <c r="EC124" s="26">
        <v>0</v>
      </c>
      <c r="ED124" s="26">
        <v>0</v>
      </c>
      <c r="EE124" s="26">
        <v>0.901</v>
      </c>
      <c r="EF124" s="26">
        <v>0</v>
      </c>
      <c r="EG124" s="26">
        <v>0</v>
      </c>
      <c r="EH124" s="26"/>
      <c r="EI124" s="146">
        <f t="shared" si="158"/>
        <v>-3.77475828372553e-15</v>
      </c>
      <c r="EJ124" s="84">
        <f t="shared" si="159"/>
        <v>0.900999999999996</v>
      </c>
      <c r="EK124" s="84">
        <f t="shared" si="160"/>
        <v>-3.77475828372553e-15</v>
      </c>
      <c r="EL124" s="84">
        <f t="shared" si="161"/>
        <v>0</v>
      </c>
      <c r="EN124" s="84">
        <f t="shared" si="141"/>
        <v>0</v>
      </c>
    </row>
    <row r="125" ht="30" customHeight="1" spans="1:144">
      <c r="A125" s="87" t="str">
        <f t="shared" si="144"/>
        <v>S336132.18133.342</v>
      </c>
      <c r="B125" s="87">
        <f>VLOOKUP(A125,[1]大中修明细表!$A$10:$N$544,14,0)</f>
        <v>1.16200000000001</v>
      </c>
      <c r="C125" s="87" t="str">
        <f t="shared" si="145"/>
        <v>S315149.6150.762</v>
      </c>
      <c r="D125" s="87">
        <f>VLOOKUP(C125,[1]大中修明细表!$B$10:$N$544,13,0)</f>
        <v>1.16200000000001</v>
      </c>
      <c r="E125" s="87"/>
      <c r="F125" s="96">
        <v>108</v>
      </c>
      <c r="G125" s="26" t="s">
        <v>15</v>
      </c>
      <c r="H125" s="26" t="s">
        <v>586</v>
      </c>
      <c r="I125" s="26">
        <v>430424</v>
      </c>
      <c r="J125" s="26" t="s">
        <v>408</v>
      </c>
      <c r="K125" s="26">
        <v>132.18</v>
      </c>
      <c r="L125" s="26">
        <v>133.342</v>
      </c>
      <c r="M125" s="26" t="s">
        <v>409</v>
      </c>
      <c r="N125" s="26">
        <v>149.6</v>
      </c>
      <c r="O125" s="26">
        <v>150.762</v>
      </c>
      <c r="P125" s="26">
        <f t="shared" si="146"/>
        <v>1.16200000000001</v>
      </c>
      <c r="Q125" s="26">
        <f t="shared" si="162"/>
        <v>1.16200000000001</v>
      </c>
      <c r="R125" s="26" t="s">
        <v>139</v>
      </c>
      <c r="S125" s="26">
        <v>15</v>
      </c>
      <c r="T125" s="26">
        <v>15</v>
      </c>
      <c r="U125" s="26">
        <v>15</v>
      </c>
      <c r="V125" s="26" t="s">
        <v>140</v>
      </c>
      <c r="W125" s="26" t="s">
        <v>160</v>
      </c>
      <c r="X125" s="26" t="s">
        <v>161</v>
      </c>
      <c r="Y125" s="26">
        <f t="shared" si="148"/>
        <v>15</v>
      </c>
      <c r="Z125" s="26">
        <v>20</v>
      </c>
      <c r="AA125" s="26" t="s">
        <v>161</v>
      </c>
      <c r="AB125" s="26" t="s">
        <v>144</v>
      </c>
      <c r="AC125" s="26">
        <v>20</v>
      </c>
      <c r="AD125" s="26" t="s">
        <v>145</v>
      </c>
      <c r="AE125" s="26">
        <v>9</v>
      </c>
      <c r="AF125" s="99"/>
      <c r="AG125" s="92">
        <v>215</v>
      </c>
      <c r="AH125" s="92">
        <f t="shared" si="149"/>
        <v>375</v>
      </c>
      <c r="AI125" s="92">
        <f t="shared" si="150"/>
        <v>375</v>
      </c>
      <c r="AJ125" s="26">
        <f t="shared" si="151"/>
        <v>375</v>
      </c>
      <c r="AK125" s="92">
        <v>2011</v>
      </c>
      <c r="AL125" s="26">
        <f>IF(AND(AK125&lt;&gt;"",AM125&lt;&gt;""),"确认折扣年度",IF($V125="大修",IF(AND($V125="大修",AK125="",AM125=""),1,IF(AK125&lt;&gt;"",LOOKUP(AK125,{1900,2016,2017,2018,2019,2020,2021,2022,2023,2024,2025},{1,0.9,0.8,0.7,0.6,0.5,0.4,0.3,0.2,0.1,0}),IF(AM125&lt;&gt;"",LOOKUP(AM125,{1900,2021,2022,2023,2024,2025},{1,0.8,0.6,0.4,0.2,0})))),""))</f>
        <v>1</v>
      </c>
      <c r="AM125" s="92"/>
      <c r="AN125" s="26" t="str">
        <f>IF(AND(AK125&lt;&gt;"",AM125&lt;&gt;""),"确认折扣年度",IF($V125="中修",IF(AND($V125="中修",AK125="",AM125=""),1,IF(AK125&lt;&gt;"",LOOKUP(AK125,{1900,2021,2022,2023,2024,2025},{1,0.8,0.6,0.4,0.2,0}),IF(AM125&lt;&gt;"",LOOKUP(AM125,{1900,2021,2022,2023,2024,2025},{1,0.8,0.6,0.4,0.2,0})))),""))</f>
        <v/>
      </c>
      <c r="AO125" s="26" t="s">
        <v>146</v>
      </c>
      <c r="AP125" s="26" t="s">
        <v>146</v>
      </c>
      <c r="AQ125" s="26" t="s">
        <v>147</v>
      </c>
      <c r="AR125" s="26" t="s">
        <v>587</v>
      </c>
      <c r="AS125" s="26"/>
      <c r="AT125" s="26"/>
      <c r="AU125" s="26" t="s">
        <v>146</v>
      </c>
      <c r="AV125" s="26" t="s">
        <v>147</v>
      </c>
      <c r="AW125" s="26"/>
      <c r="AX125" s="110"/>
      <c r="AY125" s="110"/>
      <c r="AZ125" s="111"/>
      <c r="BA125" s="26">
        <v>215</v>
      </c>
      <c r="BB125" s="26">
        <v>374.75</v>
      </c>
      <c r="BC125" s="26">
        <v>374.75</v>
      </c>
      <c r="BD125" s="26">
        <v>0</v>
      </c>
      <c r="BE125" s="26" t="s">
        <v>149</v>
      </c>
      <c r="BF125" s="26" t="s">
        <v>150</v>
      </c>
      <c r="BG125" s="26"/>
      <c r="BH125" s="26">
        <v>2011</v>
      </c>
      <c r="BI125" s="26" t="s">
        <v>150</v>
      </c>
      <c r="BJ125" s="26" t="s">
        <v>588</v>
      </c>
      <c r="BK125" s="26" t="s">
        <v>150</v>
      </c>
      <c r="BL125" s="26" t="s">
        <v>150</v>
      </c>
      <c r="BM125" s="26"/>
      <c r="BN125" s="26"/>
      <c r="BO125" s="26"/>
      <c r="BP125" s="26"/>
      <c r="BQ125" s="26"/>
      <c r="BR125" s="26"/>
      <c r="BS125" s="26"/>
      <c r="BT125" s="26">
        <f t="shared" si="152"/>
        <v>1.162</v>
      </c>
      <c r="BU125" s="26"/>
      <c r="BV125" s="26"/>
      <c r="BW125" s="26">
        <f t="shared" si="163"/>
        <v>1.162</v>
      </c>
      <c r="BX125" s="26">
        <v>0</v>
      </c>
      <c r="BY125" s="26">
        <v>0</v>
      </c>
      <c r="BZ125" s="26"/>
      <c r="CA125" s="117"/>
      <c r="CB125" s="26" t="s">
        <v>166</v>
      </c>
      <c r="CC125" s="26">
        <v>0</v>
      </c>
      <c r="CD125" s="26">
        <v>1.162</v>
      </c>
      <c r="CE125" s="26">
        <v>0</v>
      </c>
      <c r="CF125" s="92">
        <f t="shared" si="164"/>
        <v>1.162</v>
      </c>
      <c r="CG125" s="84">
        <f t="shared" si="165"/>
        <v>6.21724893790088e-15</v>
      </c>
      <c r="CH125" s="124">
        <v>4</v>
      </c>
      <c r="CI125" s="84">
        <v>1</v>
      </c>
      <c r="CJ125" s="84"/>
      <c r="CK125" s="84">
        <v>126</v>
      </c>
      <c r="CL125" s="84"/>
      <c r="CM125" s="84"/>
      <c r="CN125" s="84"/>
      <c r="CO125" s="84"/>
      <c r="CP125" s="84"/>
      <c r="CQ125" s="84"/>
      <c r="CR125" s="84"/>
      <c r="CT125" s="84"/>
      <c r="CU125" s="84"/>
      <c r="CV125" s="84"/>
      <c r="CW125" s="84" t="str">
        <f t="shared" si="166"/>
        <v>S336132.18133.342</v>
      </c>
      <c r="CX125" s="84" t="s">
        <v>140</v>
      </c>
      <c r="CZ125" s="26" t="s">
        <v>589</v>
      </c>
      <c r="DA125" s="92">
        <v>0</v>
      </c>
      <c r="DB125" s="92"/>
      <c r="DC125" s="92"/>
      <c r="DD125" s="92"/>
      <c r="DE125" s="26"/>
      <c r="DF125" s="26"/>
      <c r="DG125" s="26"/>
      <c r="DH125" s="26"/>
      <c r="DI125" s="26"/>
      <c r="DJ125" s="26">
        <v>2011</v>
      </c>
      <c r="DK125" s="26"/>
      <c r="DL125" s="26" t="s">
        <v>139</v>
      </c>
      <c r="DM125" s="26">
        <v>15</v>
      </c>
      <c r="DN125" s="26">
        <v>15</v>
      </c>
      <c r="DO125" s="26">
        <v>15</v>
      </c>
      <c r="DP125" s="26" t="b">
        <v>1</v>
      </c>
      <c r="DQ125" s="26">
        <v>0</v>
      </c>
      <c r="DR125" s="26" t="s">
        <v>149</v>
      </c>
      <c r="DS125" s="26" t="s">
        <v>167</v>
      </c>
      <c r="DT125" s="26" t="s">
        <v>150</v>
      </c>
      <c r="DU125" s="26" t="s">
        <v>150</v>
      </c>
      <c r="DV125" s="26" t="s">
        <v>150</v>
      </c>
      <c r="DW125" s="26"/>
      <c r="DX125" s="26"/>
      <c r="DY125" s="26"/>
      <c r="DZ125" s="26">
        <f t="shared" si="157"/>
        <v>1.162</v>
      </c>
      <c r="EA125" s="26">
        <v>1.16200000000001</v>
      </c>
      <c r="EB125" s="26">
        <v>-9.99200722162641e-15</v>
      </c>
      <c r="EC125" s="26">
        <v>0</v>
      </c>
      <c r="ED125" s="26">
        <v>0</v>
      </c>
      <c r="EE125" s="26">
        <v>1.162</v>
      </c>
      <c r="EF125" s="26">
        <v>0</v>
      </c>
      <c r="EG125" s="26">
        <v>0</v>
      </c>
      <c r="EH125" s="26">
        <v>0</v>
      </c>
      <c r="EI125" s="146">
        <f t="shared" si="158"/>
        <v>6.21724893790088e-15</v>
      </c>
      <c r="EJ125" s="84">
        <f t="shared" si="159"/>
        <v>1.16200000000001</v>
      </c>
      <c r="EK125" s="84">
        <f t="shared" si="160"/>
        <v>6.21724893790088e-15</v>
      </c>
      <c r="EL125" s="84">
        <f t="shared" si="161"/>
        <v>0</v>
      </c>
      <c r="EN125" s="84">
        <f t="shared" si="141"/>
        <v>0</v>
      </c>
    </row>
    <row r="126" s="84" customFormat="1" ht="30" customHeight="1" spans="1:144">
      <c r="A126" s="87" t="str">
        <f t="shared" si="144"/>
        <v>S336138.082138.453</v>
      </c>
      <c r="B126" s="87">
        <f>VLOOKUP(A126,[1]大中修明细表!$A$10:$N$544,14,0)</f>
        <v>0.371000000000009</v>
      </c>
      <c r="C126" s="87" t="str">
        <f t="shared" si="145"/>
        <v>S315155.5155.871</v>
      </c>
      <c r="D126" s="87">
        <f>VLOOKUP(C126,[1]大中修明细表!$B$10:$N$544,13,0)</f>
        <v>0.371000000000009</v>
      </c>
      <c r="E126" s="87"/>
      <c r="F126" s="96">
        <v>109</v>
      </c>
      <c r="G126" s="26" t="s">
        <v>15</v>
      </c>
      <c r="H126" s="26" t="s">
        <v>586</v>
      </c>
      <c r="I126" s="26">
        <v>430424</v>
      </c>
      <c r="J126" s="26" t="s">
        <v>408</v>
      </c>
      <c r="K126" s="26">
        <v>138.082</v>
      </c>
      <c r="L126" s="26">
        <v>138.453</v>
      </c>
      <c r="M126" s="26" t="s">
        <v>409</v>
      </c>
      <c r="N126" s="26">
        <v>155.5</v>
      </c>
      <c r="O126" s="26">
        <v>155.871</v>
      </c>
      <c r="P126" s="26">
        <f t="shared" si="146"/>
        <v>0.371000000000009</v>
      </c>
      <c r="Q126" s="26">
        <f t="shared" si="162"/>
        <v>0.371000000000009</v>
      </c>
      <c r="R126" s="26" t="s">
        <v>139</v>
      </c>
      <c r="S126" s="26">
        <v>11</v>
      </c>
      <c r="T126" s="26">
        <v>10.5</v>
      </c>
      <c r="U126" s="26">
        <v>12</v>
      </c>
      <c r="V126" s="26" t="s">
        <v>140</v>
      </c>
      <c r="W126" s="26" t="s">
        <v>141</v>
      </c>
      <c r="X126" s="26" t="s">
        <v>142</v>
      </c>
      <c r="Y126" s="26">
        <f t="shared" si="148"/>
        <v>11</v>
      </c>
      <c r="Z126" s="99"/>
      <c r="AA126" s="26" t="s">
        <v>143</v>
      </c>
      <c r="AB126" s="26" t="s">
        <v>144</v>
      </c>
      <c r="AC126" s="26">
        <v>30</v>
      </c>
      <c r="AD126" s="26" t="s">
        <v>145</v>
      </c>
      <c r="AE126" s="26">
        <v>9</v>
      </c>
      <c r="AF126" s="99"/>
      <c r="AG126" s="92">
        <v>220</v>
      </c>
      <c r="AH126" s="92">
        <f t="shared" si="149"/>
        <v>90</v>
      </c>
      <c r="AI126" s="92">
        <f t="shared" si="150"/>
        <v>90</v>
      </c>
      <c r="AJ126" s="26">
        <f t="shared" si="151"/>
        <v>90</v>
      </c>
      <c r="AK126" s="92">
        <v>1997</v>
      </c>
      <c r="AL126" s="26">
        <f>IF(AND(AK126&lt;&gt;"",AM126&lt;&gt;""),"确认折扣年度",IF($V126="大修",IF(AND($V126="大修",AK126="",AM126=""),1,IF(AK126&lt;&gt;"",LOOKUP(AK126,{1900,2016,2017,2018,2019,2020,2021,2022,2023,2024,2025},{1,0.9,0.8,0.7,0.6,0.5,0.4,0.3,0.2,0.1,0}),IF(AM126&lt;&gt;"",LOOKUP(AM126,{1900,2021,2022,2023,2024,2025},{1,0.8,0.6,0.4,0.2,0})))),""))</f>
        <v>1</v>
      </c>
      <c r="AM126" s="92"/>
      <c r="AN126" s="26" t="str">
        <f>IF(AND(AK126&lt;&gt;"",AM126&lt;&gt;""),"确认折扣年度",IF($V126="中修",IF(AND($V126="中修",AK126="",AM126=""),1,IF(AK126&lt;&gt;"",LOOKUP(AK126,{1900,2021,2022,2023,2024,2025},{1,0.8,0.6,0.4,0.2,0}),IF(AM126&lt;&gt;"",LOOKUP(AM126,{1900,2021,2022,2023,2024,2025},{1,0.8,0.6,0.4,0.2,0})))),""))</f>
        <v/>
      </c>
      <c r="AO126" s="26" t="s">
        <v>146</v>
      </c>
      <c r="AP126" s="26" t="s">
        <v>146</v>
      </c>
      <c r="AQ126" s="26" t="s">
        <v>147</v>
      </c>
      <c r="AR126" s="26" t="s">
        <v>590</v>
      </c>
      <c r="AS126" s="26" t="s">
        <v>591</v>
      </c>
      <c r="AT126" s="26" t="s">
        <v>592</v>
      </c>
      <c r="AU126" s="26" t="s">
        <v>146</v>
      </c>
      <c r="AV126" s="26" t="s">
        <v>147</v>
      </c>
      <c r="AW126" s="26"/>
      <c r="AX126" s="110"/>
      <c r="AY126" s="110"/>
      <c r="AZ126" s="109"/>
      <c r="BA126" s="26">
        <v>220</v>
      </c>
      <c r="BB126" s="26">
        <v>89.78</v>
      </c>
      <c r="BC126" s="26">
        <v>89.78</v>
      </c>
      <c r="BD126" s="26">
        <v>0</v>
      </c>
      <c r="BE126" s="26" t="s">
        <v>149</v>
      </c>
      <c r="BF126" s="26" t="s">
        <v>150</v>
      </c>
      <c r="BG126" s="26"/>
      <c r="BH126" s="26">
        <v>1997</v>
      </c>
      <c r="BI126" s="26" t="s">
        <v>150</v>
      </c>
      <c r="BJ126" s="26" t="s">
        <v>593</v>
      </c>
      <c r="BK126" s="26" t="s">
        <v>149</v>
      </c>
      <c r="BL126" s="26" t="s">
        <v>150</v>
      </c>
      <c r="BM126" s="26"/>
      <c r="BN126" s="26"/>
      <c r="BO126" s="26"/>
      <c r="BP126" s="26"/>
      <c r="BQ126" s="26" t="s">
        <v>409</v>
      </c>
      <c r="BR126" s="26">
        <v>155.5</v>
      </c>
      <c r="BS126" s="26">
        <v>155.871</v>
      </c>
      <c r="BT126" s="26">
        <f t="shared" si="152"/>
        <v>0.371000000000009</v>
      </c>
      <c r="BU126" s="26"/>
      <c r="BV126" s="26"/>
      <c r="BW126" s="26">
        <f t="shared" si="163"/>
        <v>0.371000000000009</v>
      </c>
      <c r="BX126" s="26">
        <v>0</v>
      </c>
      <c r="BY126" s="26">
        <v>0</v>
      </c>
      <c r="BZ126" s="26"/>
      <c r="CA126" s="117"/>
      <c r="CB126" s="26" t="s">
        <v>166</v>
      </c>
      <c r="CC126" s="26">
        <v>0</v>
      </c>
      <c r="CD126" s="26">
        <v>0.371000000000009</v>
      </c>
      <c r="CE126" s="26">
        <v>0</v>
      </c>
      <c r="CF126" s="92">
        <f t="shared" si="164"/>
        <v>0.371000000000009</v>
      </c>
      <c r="CG126" s="84">
        <f t="shared" si="165"/>
        <v>3.33066907387547e-16</v>
      </c>
      <c r="CH126" s="124">
        <v>4</v>
      </c>
      <c r="CI126" s="84">
        <v>1</v>
      </c>
      <c r="CK126" s="84">
        <v>128</v>
      </c>
      <c r="CW126" s="84" t="str">
        <f t="shared" si="166"/>
        <v>S336138.082138.453</v>
      </c>
      <c r="CX126" s="84" t="s">
        <v>140</v>
      </c>
      <c r="CZ126" s="26" t="s">
        <v>589</v>
      </c>
      <c r="DA126" s="92">
        <v>0</v>
      </c>
      <c r="DB126" s="92"/>
      <c r="DC126" s="92"/>
      <c r="DD126" s="92"/>
      <c r="DE126" s="26" t="s">
        <v>146</v>
      </c>
      <c r="DF126" s="26"/>
      <c r="DG126" s="26"/>
      <c r="DH126" s="26"/>
      <c r="DI126" s="26" t="s">
        <v>594</v>
      </c>
      <c r="DJ126" s="26">
        <v>1965</v>
      </c>
      <c r="DK126" s="26">
        <v>1997</v>
      </c>
      <c r="DL126" s="26" t="s">
        <v>139</v>
      </c>
      <c r="DM126" s="26">
        <v>10.5</v>
      </c>
      <c r="DN126" s="26">
        <v>11</v>
      </c>
      <c r="DO126" s="26">
        <v>12</v>
      </c>
      <c r="DP126" s="26" t="b">
        <v>0</v>
      </c>
      <c r="DQ126" s="26">
        <v>1</v>
      </c>
      <c r="DR126" s="26" t="s">
        <v>149</v>
      </c>
      <c r="DS126" s="26" t="s">
        <v>156</v>
      </c>
      <c r="DT126" s="26" t="s">
        <v>150</v>
      </c>
      <c r="DU126" s="26" t="s">
        <v>150</v>
      </c>
      <c r="DV126" s="26" t="s">
        <v>150</v>
      </c>
      <c r="DW126" s="26"/>
      <c r="DX126" s="26"/>
      <c r="DY126" s="26"/>
      <c r="DZ126" s="26">
        <f t="shared" si="157"/>
        <v>0.371</v>
      </c>
      <c r="EA126" s="26">
        <v>0.371000000000009</v>
      </c>
      <c r="EB126" s="26">
        <v>-8.99280649946377e-15</v>
      </c>
      <c r="EC126" s="26">
        <v>0</v>
      </c>
      <c r="ED126" s="26">
        <v>0</v>
      </c>
      <c r="EE126" s="26">
        <v>0.371</v>
      </c>
      <c r="EF126" s="26">
        <v>0</v>
      </c>
      <c r="EG126" s="26">
        <v>0</v>
      </c>
      <c r="EH126" s="26">
        <v>0</v>
      </c>
      <c r="EI126" s="146">
        <f t="shared" si="158"/>
        <v>9.32587340685131e-15</v>
      </c>
      <c r="EJ126" s="84">
        <f t="shared" si="159"/>
        <v>0.371000000000009</v>
      </c>
      <c r="EK126" s="84">
        <f t="shared" si="160"/>
        <v>9.32587340685131e-15</v>
      </c>
      <c r="EL126" s="84">
        <f t="shared" si="161"/>
        <v>-8.99280649946377e-15</v>
      </c>
      <c r="EN126" s="84">
        <f t="shared" si="141"/>
        <v>0</v>
      </c>
    </row>
    <row r="127" ht="30" customHeight="1" spans="1:142">
      <c r="A127" s="87" t="str">
        <f t="shared" si="144"/>
        <v/>
      </c>
      <c r="B127" s="87">
        <f>VLOOKUP(A127,[1]大中修明细表!$A$10:$N$544,14,0)</f>
        <v>22.9650000000001</v>
      </c>
      <c r="C127" s="87" t="str">
        <f t="shared" si="145"/>
        <v/>
      </c>
      <c r="D127" s="87">
        <f>VLOOKUP(C127,[1]大中修明细表!$B$10:$N$544,13,0)</f>
        <v>22.9650000000001</v>
      </c>
      <c r="E127" s="37"/>
      <c r="F127" s="16" t="s">
        <v>179</v>
      </c>
      <c r="G127" s="16" t="s">
        <v>180</v>
      </c>
      <c r="H127" s="26"/>
      <c r="I127" s="26"/>
      <c r="J127" s="26"/>
      <c r="K127" s="26"/>
      <c r="L127" s="26"/>
      <c r="M127" s="26"/>
      <c r="N127" s="26"/>
      <c r="O127" s="26"/>
      <c r="P127" s="16">
        <f>SUBTOTAL(9,P128:P141)</f>
        <v>30.1390000000001</v>
      </c>
      <c r="Q127" s="16">
        <f>SUBTOTAL(9,Q128:Q141)</f>
        <v>30.1390000000001</v>
      </c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98"/>
      <c r="AG127" s="104"/>
      <c r="AH127" s="16">
        <f>SUBTOTAL(9,AH128:AH141)</f>
        <v>2542</v>
      </c>
      <c r="AI127" s="16">
        <f>SUBTOTAL(9,AI128:AI141)</f>
        <v>2542</v>
      </c>
      <c r="AJ127" s="16">
        <f>SUBTOTAL(9,AJ128:AJ141)</f>
        <v>2540</v>
      </c>
      <c r="AK127" s="92"/>
      <c r="AL127" s="26" t="str">
        <f>IF(AND(AK127&lt;&gt;"",AM127&lt;&gt;""),"确认折扣年度",IF($V127="大修",IF(AND($V127="大修",AK127="",AM127=""),1,IF(AK127&lt;&gt;"",LOOKUP(AK127,{1900,2016,2017,2018,2019,2020,2021,2022,2023,2024,2025},{1,0.9,0.8,0.7,0.6,0.5,0.4,0.3,0.2,0.1,0}),IF(AM127&lt;&gt;"",LOOKUP(AM127,{1900,2021,2022,2023,2024,2025},{1,0.8,0.6,0.4,0.2,0})))),""))</f>
        <v/>
      </c>
      <c r="AM127" s="92"/>
      <c r="AN127" s="26" t="str">
        <f>IF(AND(AK127&lt;&gt;"",AM127&lt;&gt;""),"确认折扣年度",IF($V127="中修",IF(AND($V127="中修",AK127="",AM127=""),1,IF(AK127&lt;&gt;"",LOOKUP(AK127,{1900,2021,2022,2023,2024,2025},{1,0.8,0.6,0.4,0.2,0}),IF(AM127&lt;&gt;"",LOOKUP(AM127,{1900,2021,2022,2023,2024,2025},{1,0.8,0.6,0.4,0.2,0})))),""))</f>
        <v/>
      </c>
      <c r="AO127" s="26"/>
      <c r="AP127" s="26"/>
      <c r="AQ127" s="26"/>
      <c r="AR127" s="26"/>
      <c r="AS127" s="26"/>
      <c r="AT127" s="26"/>
      <c r="AU127" s="26"/>
      <c r="AV127" s="26"/>
      <c r="AW127" s="26"/>
      <c r="AX127" s="110"/>
      <c r="AY127" s="110"/>
      <c r="AZ127" s="111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117"/>
      <c r="CB127" s="26"/>
      <c r="CC127" s="26"/>
      <c r="CD127" s="26"/>
      <c r="CE127" s="26"/>
      <c r="CF127" s="84"/>
      <c r="CH127" s="151"/>
      <c r="CJ127" s="84"/>
      <c r="CL127" s="84"/>
      <c r="CM127" s="84"/>
      <c r="CN127" s="84"/>
      <c r="CO127" s="84"/>
      <c r="CP127" s="84"/>
      <c r="CQ127" s="84"/>
      <c r="CR127" s="84"/>
      <c r="CT127" s="84"/>
      <c r="CU127" s="84"/>
      <c r="CV127" s="84"/>
      <c r="CZ127" s="26"/>
      <c r="DA127" s="16">
        <f>SUBTOTAL(9,DA128:DA141)</f>
        <v>19.085</v>
      </c>
      <c r="DB127" s="16"/>
      <c r="DC127" s="16"/>
      <c r="DD127" s="1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 t="b">
        <v>1</v>
      </c>
      <c r="DQ127" s="26">
        <v>0</v>
      </c>
      <c r="DR127" s="26"/>
      <c r="DS127" s="139"/>
      <c r="DT127" s="26"/>
      <c r="DU127" s="26"/>
      <c r="DV127" s="26"/>
      <c r="DW127" s="26"/>
      <c r="DX127" s="26"/>
      <c r="DY127" s="26"/>
      <c r="DZ127" s="26">
        <f t="shared" si="157"/>
        <v>0</v>
      </c>
      <c r="EA127" s="26">
        <v>1</v>
      </c>
      <c r="EB127" s="26">
        <v>0</v>
      </c>
      <c r="EC127" s="26"/>
      <c r="ED127" s="26"/>
      <c r="EE127" s="26"/>
      <c r="EF127" s="26"/>
      <c r="EG127" s="26"/>
      <c r="EH127" s="26"/>
      <c r="EI127" s="146"/>
      <c r="EL127" s="84">
        <f t="shared" si="161"/>
        <v>0</v>
      </c>
    </row>
    <row r="128" ht="30" customHeight="1" spans="1:144">
      <c r="A128" s="87" t="str">
        <f t="shared" si="144"/>
        <v>G1071941.91944</v>
      </c>
      <c r="B128" s="87">
        <f>VLOOKUP(A128,[1]大中修明细表!$A$10:$N$544,14,0)</f>
        <v>2.09999999999991</v>
      </c>
      <c r="C128" s="87" t="str">
        <f t="shared" si="145"/>
        <v>G10718501852.1</v>
      </c>
      <c r="D128" s="87">
        <f>VLOOKUP(C128,[1]大中修明细表!$B$10:$N$544,13,0)</f>
        <v>2.09999999999991</v>
      </c>
      <c r="E128" s="87"/>
      <c r="F128" s="96">
        <v>110</v>
      </c>
      <c r="G128" s="26" t="s">
        <v>15</v>
      </c>
      <c r="H128" s="26" t="s">
        <v>595</v>
      </c>
      <c r="I128" s="26">
        <v>430481</v>
      </c>
      <c r="J128" s="26" t="s">
        <v>473</v>
      </c>
      <c r="K128" s="26">
        <v>1941.9</v>
      </c>
      <c r="L128" s="26">
        <v>1944</v>
      </c>
      <c r="M128" s="26" t="s">
        <v>473</v>
      </c>
      <c r="N128" s="26">
        <v>1850</v>
      </c>
      <c r="O128" s="26">
        <v>1852.1</v>
      </c>
      <c r="P128" s="26">
        <f>L128-K128</f>
        <v>2.09999999999991</v>
      </c>
      <c r="Q128" s="26">
        <f t="shared" ref="Q128:Q130" si="167">L128-K128</f>
        <v>2.09999999999991</v>
      </c>
      <c r="R128" s="26" t="s">
        <v>139</v>
      </c>
      <c r="S128" s="26">
        <v>12</v>
      </c>
      <c r="T128" s="26">
        <v>12</v>
      </c>
      <c r="U128" s="26">
        <v>12</v>
      </c>
      <c r="V128" s="26" t="s">
        <v>182</v>
      </c>
      <c r="W128" s="26" t="s">
        <v>160</v>
      </c>
      <c r="X128" s="26" t="s">
        <v>183</v>
      </c>
      <c r="Y128" s="26">
        <f>IF(V128="中修",MIN(24,MIN(S128,U128)),IF(V128="大修",MIN(24,MIN(S128,U128)),""))</f>
        <v>12</v>
      </c>
      <c r="Z128" s="26"/>
      <c r="AA128" s="26" t="s">
        <v>184</v>
      </c>
      <c r="AB128" s="26"/>
      <c r="AC128" s="26"/>
      <c r="AD128" s="26" t="s">
        <v>145</v>
      </c>
      <c r="AE128" s="26">
        <v>4</v>
      </c>
      <c r="AF128" s="99"/>
      <c r="AG128" s="92">
        <v>70</v>
      </c>
      <c r="AH128" s="92">
        <f>ROUND(P128*1000*Y128*AG128/10000,0)</f>
        <v>176</v>
      </c>
      <c r="AI128" s="92">
        <f>ROUND(Q128*1000*Y128*AG128/10000,0)</f>
        <v>176</v>
      </c>
      <c r="AJ128" s="26">
        <f>IF(AL128&lt;&gt;"",ROUND(AI128*AL128,0),IF(AN128&lt;&gt;"",ROUND(AI128*AN128,0),"缺折扣系数"))</f>
        <v>176</v>
      </c>
      <c r="AK128" s="92">
        <v>2018</v>
      </c>
      <c r="AL128" s="26" t="str">
        <f>IF(AND(AK128&lt;&gt;"",AM128&lt;&gt;""),"确认折扣年度",IF($V128="大修",IF(AND($V128="大修",AK128="",AM128=""),1,IF(AK128&lt;&gt;"",LOOKUP(AK128,{1900,2016,2017,2018,2019,2020,2021,2022,2023,2024,2025},{1,0.9,0.8,0.7,0.6,0.5,0.4,0.3,0.2,0.1,0}),IF(AM128&lt;&gt;"",LOOKUP(AM128,{1900,2021,2022,2023,2024,2025},{1,0.8,0.6,0.4,0.2,0})))),""))</f>
        <v/>
      </c>
      <c r="AM128" s="92"/>
      <c r="AN128" s="26">
        <f>IF(AND(AK128&lt;&gt;"",AM128&lt;&gt;""),"确认折扣年度",IF($V128="中修",IF(AND($V128="中修",AK128="",AM128=""),1,IF(AK128&lt;&gt;"",LOOKUP(AK128,{1900,2021,2022,2023,2024,2025},{1,0.8,0.6,0.4,0.2,0}),IF(AM128&lt;&gt;"",LOOKUP(AM128,{1900,2021,2022,2023,2024,2025},{1,0.8,0.6,0.4,0.2,0})))),""))</f>
        <v>1</v>
      </c>
      <c r="AO128" s="26" t="s">
        <v>146</v>
      </c>
      <c r="AP128" s="26" t="s">
        <v>146</v>
      </c>
      <c r="AQ128" s="26" t="s">
        <v>147</v>
      </c>
      <c r="AR128" s="26" t="s">
        <v>596</v>
      </c>
      <c r="AS128" s="26"/>
      <c r="AT128" s="26"/>
      <c r="AU128" s="26" t="s">
        <v>146</v>
      </c>
      <c r="AV128" s="26" t="s">
        <v>147</v>
      </c>
      <c r="AW128" s="26"/>
      <c r="AX128" s="110"/>
      <c r="AY128" s="110" t="s">
        <v>597</v>
      </c>
      <c r="AZ128" s="111"/>
      <c r="BA128" s="26">
        <v>85</v>
      </c>
      <c r="BB128" s="26">
        <v>214.2</v>
      </c>
      <c r="BC128" s="26">
        <v>214.2</v>
      </c>
      <c r="BD128" s="26">
        <v>0</v>
      </c>
      <c r="BE128" s="26" t="s">
        <v>149</v>
      </c>
      <c r="BF128" s="26" t="s">
        <v>150</v>
      </c>
      <c r="BG128" s="26" t="s">
        <v>598</v>
      </c>
      <c r="BH128" s="26">
        <v>2005</v>
      </c>
      <c r="BI128" s="26" t="s">
        <v>150</v>
      </c>
      <c r="BJ128" s="26" t="s">
        <v>599</v>
      </c>
      <c r="BK128" s="26" t="s">
        <v>150</v>
      </c>
      <c r="BL128" s="26" t="s">
        <v>600</v>
      </c>
      <c r="BM128" s="26"/>
      <c r="BN128" s="26"/>
      <c r="BO128" s="26"/>
      <c r="BP128" s="26"/>
      <c r="BQ128" s="26" t="s">
        <v>473</v>
      </c>
      <c r="BR128" s="26">
        <v>1850</v>
      </c>
      <c r="BS128" s="26">
        <v>1852.1</v>
      </c>
      <c r="BT128" s="26">
        <f>SUM(BU128:BZ128)</f>
        <v>2.09999999999989</v>
      </c>
      <c r="BU128" s="26"/>
      <c r="BV128" s="26"/>
      <c r="BW128" s="26">
        <f t="shared" ref="BW128:BW130" si="168">CE128+CF128</f>
        <v>2.09999999999989</v>
      </c>
      <c r="BX128" s="26">
        <v>0</v>
      </c>
      <c r="BY128" s="26">
        <v>0</v>
      </c>
      <c r="BZ128" s="26"/>
      <c r="CA128" s="117"/>
      <c r="CB128" s="26" t="s">
        <v>166</v>
      </c>
      <c r="CC128" s="26">
        <v>0.000999999999976353</v>
      </c>
      <c r="CD128" s="26">
        <v>2.09899999999991</v>
      </c>
      <c r="CE128" s="26">
        <v>0</v>
      </c>
      <c r="CF128" s="92">
        <f t="shared" ref="CF128:CF130" si="169">CC128+CD128</f>
        <v>2.09999999999989</v>
      </c>
      <c r="CG128" s="84">
        <f t="shared" ref="CG128:CG130" si="170">Q128-BU128-BV128-BW128-BX128-BY128-BZ128</f>
        <v>2.26485497023532e-14</v>
      </c>
      <c r="CH128" s="124">
        <v>4</v>
      </c>
      <c r="CI128" s="84">
        <v>2</v>
      </c>
      <c r="CJ128" s="84"/>
      <c r="CK128" s="84">
        <v>154</v>
      </c>
      <c r="CL128" s="84"/>
      <c r="CM128" s="84"/>
      <c r="CN128" s="84"/>
      <c r="CO128" s="84"/>
      <c r="CP128" s="84"/>
      <c r="CQ128" s="84"/>
      <c r="CR128" s="84"/>
      <c r="CT128" s="84"/>
      <c r="CU128" s="84"/>
      <c r="CV128" s="84"/>
      <c r="CW128" s="84" t="str">
        <f t="shared" ref="CW128:CW130" si="171">J128&amp;K128&amp;L128</f>
        <v>G1071941.91944</v>
      </c>
      <c r="CX128" s="84" t="s">
        <v>182</v>
      </c>
      <c r="CZ128" s="26" t="s">
        <v>601</v>
      </c>
      <c r="DA128" s="92">
        <v>0</v>
      </c>
      <c r="DB128" s="92"/>
      <c r="DC128" s="92"/>
      <c r="DD128" s="92"/>
      <c r="DE128" s="26"/>
      <c r="DF128" s="26" t="s">
        <v>602</v>
      </c>
      <c r="DG128" s="26"/>
      <c r="DH128" s="26" t="s">
        <v>603</v>
      </c>
      <c r="DI128" s="26" t="s">
        <v>604</v>
      </c>
      <c r="DJ128" s="26">
        <v>1958</v>
      </c>
      <c r="DK128" s="26">
        <v>2005</v>
      </c>
      <c r="DL128" s="26" t="s">
        <v>139</v>
      </c>
      <c r="DM128" s="26">
        <v>12</v>
      </c>
      <c r="DN128" s="26">
        <v>12</v>
      </c>
      <c r="DO128" s="26">
        <v>12</v>
      </c>
      <c r="DP128" s="26" t="b">
        <v>1</v>
      </c>
      <c r="DQ128" s="26">
        <v>0</v>
      </c>
      <c r="DR128" s="26" t="s">
        <v>149</v>
      </c>
      <c r="DS128" s="26" t="s">
        <v>167</v>
      </c>
      <c r="DT128" s="26" t="s">
        <v>150</v>
      </c>
      <c r="DU128" s="26" t="s">
        <v>150</v>
      </c>
      <c r="DV128" s="26" t="s">
        <v>600</v>
      </c>
      <c r="DW128" s="26"/>
      <c r="DX128" s="26"/>
      <c r="DY128" s="26"/>
      <c r="DZ128" s="26">
        <f t="shared" si="157"/>
        <v>2.1</v>
      </c>
      <c r="EA128" s="26">
        <v>2.09999999999991</v>
      </c>
      <c r="EB128" s="26">
        <v>9.01501095995627e-14</v>
      </c>
      <c r="EC128" s="26"/>
      <c r="ED128" s="26">
        <v>0</v>
      </c>
      <c r="EE128" s="26">
        <v>2.1</v>
      </c>
      <c r="EF128" s="26">
        <v>0</v>
      </c>
      <c r="EG128" s="26">
        <v>0</v>
      </c>
      <c r="EH128" s="26">
        <v>0</v>
      </c>
      <c r="EI128" s="146">
        <f>P128-DZ128</f>
        <v>-9.10382880192628e-14</v>
      </c>
      <c r="EJ128" s="84">
        <f>L128-K128</f>
        <v>2.09999999999991</v>
      </c>
      <c r="EK128" s="84">
        <f>EJ128-DZ128</f>
        <v>-9.10382880192628e-14</v>
      </c>
      <c r="EL128" s="84">
        <f t="shared" si="161"/>
        <v>1.13686837721616e-13</v>
      </c>
      <c r="EN128" s="84">
        <f t="shared" ref="EN128:EN141" si="172">EF128+EG128</f>
        <v>0</v>
      </c>
    </row>
    <row r="129" ht="30" customHeight="1" spans="1:144">
      <c r="A129" s="87" t="str">
        <f t="shared" si="144"/>
        <v>G10719451948.9</v>
      </c>
      <c r="B129" s="87">
        <f>VLOOKUP(A129,[1]大中修明细表!$A$10:$N$544,14,0)</f>
        <v>3.90000000000009</v>
      </c>
      <c r="C129" s="87" t="str">
        <f t="shared" si="145"/>
        <v>G1071853.11857</v>
      </c>
      <c r="D129" s="87">
        <f>VLOOKUP(C129,[1]大中修明细表!$B$10:$N$544,13,0)</f>
        <v>3.90000000000009</v>
      </c>
      <c r="E129" s="87"/>
      <c r="F129" s="96">
        <v>111</v>
      </c>
      <c r="G129" s="26" t="s">
        <v>15</v>
      </c>
      <c r="H129" s="26" t="s">
        <v>595</v>
      </c>
      <c r="I129" s="26">
        <v>430481</v>
      </c>
      <c r="J129" s="26" t="s">
        <v>473</v>
      </c>
      <c r="K129" s="26">
        <v>1945</v>
      </c>
      <c r="L129" s="26">
        <v>1948.9</v>
      </c>
      <c r="M129" s="26" t="s">
        <v>473</v>
      </c>
      <c r="N129" s="26">
        <v>1853.1</v>
      </c>
      <c r="O129" s="26">
        <v>1857</v>
      </c>
      <c r="P129" s="26">
        <f>L129-K129</f>
        <v>3.90000000000009</v>
      </c>
      <c r="Q129" s="26">
        <f t="shared" si="167"/>
        <v>3.90000000000009</v>
      </c>
      <c r="R129" s="26" t="s">
        <v>139</v>
      </c>
      <c r="S129" s="26">
        <v>12</v>
      </c>
      <c r="T129" s="26">
        <v>12</v>
      </c>
      <c r="U129" s="26">
        <v>12</v>
      </c>
      <c r="V129" s="26" t="s">
        <v>182</v>
      </c>
      <c r="W129" s="26" t="s">
        <v>160</v>
      </c>
      <c r="X129" s="26" t="s">
        <v>183</v>
      </c>
      <c r="Y129" s="26">
        <f>IF(V129="中修",MIN(24,MIN(S129,U129)),IF(V129="大修",MIN(24,MIN(S129,U129)),""))</f>
        <v>12</v>
      </c>
      <c r="Z129" s="26"/>
      <c r="AA129" s="26" t="s">
        <v>184</v>
      </c>
      <c r="AB129" s="26"/>
      <c r="AC129" s="26"/>
      <c r="AD129" s="26" t="s">
        <v>145</v>
      </c>
      <c r="AE129" s="26">
        <v>4</v>
      </c>
      <c r="AF129" s="99"/>
      <c r="AG129" s="92">
        <v>70</v>
      </c>
      <c r="AH129" s="92">
        <f>ROUND(P129*1000*Y129*AG129/10000,0)</f>
        <v>328</v>
      </c>
      <c r="AI129" s="92">
        <f>ROUND(Q129*1000*Y129*AG129/10000,0)</f>
        <v>328</v>
      </c>
      <c r="AJ129" s="26">
        <f>IF(AL129&lt;&gt;"",ROUND(AI129*AL129,0),IF(AN129&lt;&gt;"",ROUND(AI129*AN129,0),"缺折扣系数"))</f>
        <v>328</v>
      </c>
      <c r="AK129" s="92">
        <v>2013</v>
      </c>
      <c r="AL129" s="26" t="str">
        <f>IF(AND(AK129&lt;&gt;"",AM129&lt;&gt;""),"确认折扣年度",IF($V129="大修",IF(AND($V129="大修",AK129="",AM129=""),1,IF(AK129&lt;&gt;"",LOOKUP(AK129,{1900,2016,2017,2018,2019,2020,2021,2022,2023,2024,2025},{1,0.9,0.8,0.7,0.6,0.5,0.4,0.3,0.2,0.1,0}),IF(AM129&lt;&gt;"",LOOKUP(AM129,{1900,2021,2022,2023,2024,2025},{1,0.8,0.6,0.4,0.2,0})))),""))</f>
        <v/>
      </c>
      <c r="AM129" s="92"/>
      <c r="AN129" s="26">
        <f>IF(AND(AK129&lt;&gt;"",AM129&lt;&gt;""),"确认折扣年度",IF($V129="中修",IF(AND($V129="中修",AK129="",AM129=""),1,IF(AK129&lt;&gt;"",LOOKUP(AK129,{1900,2021,2022,2023,2024,2025},{1,0.8,0.6,0.4,0.2,0}),IF(AM129&lt;&gt;"",LOOKUP(AM129,{1900,2021,2022,2023,2024,2025},{1,0.8,0.6,0.4,0.2,0})))),""))</f>
        <v>1</v>
      </c>
      <c r="AO129" s="26" t="s">
        <v>146</v>
      </c>
      <c r="AP129" s="26" t="s">
        <v>146</v>
      </c>
      <c r="AQ129" s="26" t="s">
        <v>147</v>
      </c>
      <c r="AR129" s="26" t="s">
        <v>605</v>
      </c>
      <c r="AS129" s="26"/>
      <c r="AT129" s="26"/>
      <c r="AU129" s="26" t="s">
        <v>146</v>
      </c>
      <c r="AV129" s="26" t="s">
        <v>147</v>
      </c>
      <c r="AW129" s="26"/>
      <c r="AX129" s="110" t="s">
        <v>606</v>
      </c>
      <c r="AY129" s="110" t="s">
        <v>607</v>
      </c>
      <c r="AZ129" s="111"/>
      <c r="BA129" s="26">
        <v>85</v>
      </c>
      <c r="BB129" s="26">
        <v>397.8</v>
      </c>
      <c r="BC129" s="26">
        <v>397.8</v>
      </c>
      <c r="BD129" s="26">
        <v>0</v>
      </c>
      <c r="BE129" s="26" t="s">
        <v>149</v>
      </c>
      <c r="BF129" s="26" t="s">
        <v>150</v>
      </c>
      <c r="BG129" s="26" t="s">
        <v>608</v>
      </c>
      <c r="BH129" s="26">
        <v>2005</v>
      </c>
      <c r="BI129" s="26" t="s">
        <v>150</v>
      </c>
      <c r="BJ129" s="26" t="s">
        <v>609</v>
      </c>
      <c r="BK129" s="26" t="s">
        <v>150</v>
      </c>
      <c r="BL129" s="26" t="s">
        <v>600</v>
      </c>
      <c r="BM129" s="26"/>
      <c r="BN129" s="26"/>
      <c r="BO129" s="26"/>
      <c r="BP129" s="26"/>
      <c r="BQ129" s="26" t="s">
        <v>473</v>
      </c>
      <c r="BR129" s="26">
        <v>1853.1</v>
      </c>
      <c r="BS129" s="26">
        <v>1857</v>
      </c>
      <c r="BT129" s="26">
        <f>SUM(BU129:BZ129)</f>
        <v>3.90000000000007</v>
      </c>
      <c r="BU129" s="26"/>
      <c r="BV129" s="26"/>
      <c r="BW129" s="26">
        <f t="shared" si="168"/>
        <v>3.90000000000007</v>
      </c>
      <c r="BX129" s="26">
        <v>0</v>
      </c>
      <c r="BY129" s="26">
        <v>0</v>
      </c>
      <c r="BZ129" s="26"/>
      <c r="CA129" s="117"/>
      <c r="CB129" s="26" t="s">
        <v>166</v>
      </c>
      <c r="CC129" s="26">
        <v>2.182</v>
      </c>
      <c r="CD129" s="26">
        <v>1.71800000000007</v>
      </c>
      <c r="CE129" s="26">
        <v>0</v>
      </c>
      <c r="CF129" s="92">
        <f t="shared" si="169"/>
        <v>3.90000000000007</v>
      </c>
      <c r="CG129" s="84">
        <f t="shared" si="170"/>
        <v>2.1316282072803e-14</v>
      </c>
      <c r="CH129" s="124">
        <v>4</v>
      </c>
      <c r="CI129" s="84">
        <v>2</v>
      </c>
      <c r="CJ129" s="84"/>
      <c r="CK129" s="84">
        <v>155</v>
      </c>
      <c r="CL129" s="84"/>
      <c r="CM129" s="84"/>
      <c r="CN129" s="84"/>
      <c r="CO129" s="84"/>
      <c r="CP129" s="84"/>
      <c r="CQ129" s="84"/>
      <c r="CR129" s="84"/>
      <c r="CT129" s="84"/>
      <c r="CU129" s="84"/>
      <c r="CV129" s="84"/>
      <c r="CW129" s="84" t="str">
        <f t="shared" si="171"/>
        <v>G10719451948.9</v>
      </c>
      <c r="CX129" s="84" t="s">
        <v>182</v>
      </c>
      <c r="CZ129" s="26" t="s">
        <v>601</v>
      </c>
      <c r="DA129" s="92">
        <v>0</v>
      </c>
      <c r="DB129" s="92"/>
      <c r="DC129" s="92"/>
      <c r="DD129" s="92"/>
      <c r="DE129" s="26"/>
      <c r="DF129" s="26" t="s">
        <v>610</v>
      </c>
      <c r="DG129" s="26"/>
      <c r="DH129" s="26" t="s">
        <v>611</v>
      </c>
      <c r="DI129" s="26" t="s">
        <v>612</v>
      </c>
      <c r="DJ129" s="26">
        <v>1958</v>
      </c>
      <c r="DK129" s="26">
        <v>2005</v>
      </c>
      <c r="DL129" s="26" t="s">
        <v>139</v>
      </c>
      <c r="DM129" s="26">
        <v>12</v>
      </c>
      <c r="DN129" s="26">
        <v>12</v>
      </c>
      <c r="DO129" s="26">
        <v>12</v>
      </c>
      <c r="DP129" s="26" t="b">
        <v>1</v>
      </c>
      <c r="DQ129" s="26">
        <v>0</v>
      </c>
      <c r="DR129" s="26" t="s">
        <v>149</v>
      </c>
      <c r="DS129" s="26" t="s">
        <v>167</v>
      </c>
      <c r="DT129" s="26" t="s">
        <v>150</v>
      </c>
      <c r="DU129" s="26" t="s">
        <v>150</v>
      </c>
      <c r="DV129" s="26" t="s">
        <v>600</v>
      </c>
      <c r="DW129" s="26"/>
      <c r="DX129" s="26"/>
      <c r="DY129" s="26"/>
      <c r="DZ129" s="26">
        <f t="shared" si="157"/>
        <v>3.9</v>
      </c>
      <c r="EA129" s="26">
        <v>3.90000000000009</v>
      </c>
      <c r="EB129" s="26">
        <v>-9.01501095995627e-14</v>
      </c>
      <c r="EC129" s="99"/>
      <c r="ED129" s="26">
        <v>0</v>
      </c>
      <c r="EE129" s="26">
        <v>3.9</v>
      </c>
      <c r="EF129" s="26">
        <v>0</v>
      </c>
      <c r="EG129" s="26">
        <v>0</v>
      </c>
      <c r="EH129" s="26">
        <v>0</v>
      </c>
      <c r="EI129" s="146">
        <f>P129-DZ129</f>
        <v>9.10382880192628e-14</v>
      </c>
      <c r="EJ129" s="84">
        <f>L129-K129</f>
        <v>3.90000000000009</v>
      </c>
      <c r="EK129" s="84">
        <f>EJ129-DZ129</f>
        <v>9.10382880192628e-14</v>
      </c>
      <c r="EL129" s="84">
        <f t="shared" si="161"/>
        <v>-6.97220059464598e-14</v>
      </c>
      <c r="EN129" s="84">
        <f t="shared" si="172"/>
        <v>0</v>
      </c>
    </row>
    <row r="130" ht="30" customHeight="1" spans="1:144">
      <c r="A130" s="87" t="str">
        <f t="shared" si="144"/>
        <v>G10719801981.412</v>
      </c>
      <c r="B130" s="87">
        <f>VLOOKUP(A130,[1]大中修明细表!$A$10:$N$544,14,0)</f>
        <v>1.41200000000003</v>
      </c>
      <c r="C130" s="87" t="str">
        <f t="shared" si="145"/>
        <v>G1071888.11889.512</v>
      </c>
      <c r="D130" s="87">
        <f>VLOOKUP(C130,[1]大中修明细表!$B$10:$N$544,13,0)</f>
        <v>1.41200000000003</v>
      </c>
      <c r="E130" s="87"/>
      <c r="F130" s="96">
        <v>112</v>
      </c>
      <c r="G130" s="26" t="s">
        <v>15</v>
      </c>
      <c r="H130" s="26" t="s">
        <v>595</v>
      </c>
      <c r="I130" s="26">
        <v>430481</v>
      </c>
      <c r="J130" s="26" t="s">
        <v>473</v>
      </c>
      <c r="K130" s="26">
        <v>1980</v>
      </c>
      <c r="L130" s="26">
        <v>1981.412</v>
      </c>
      <c r="M130" s="26" t="s">
        <v>473</v>
      </c>
      <c r="N130" s="26">
        <v>1888.1</v>
      </c>
      <c r="O130" s="26">
        <v>1889.512</v>
      </c>
      <c r="P130" s="26">
        <f>L130-K130</f>
        <v>1.41200000000003</v>
      </c>
      <c r="Q130" s="26">
        <f t="shared" si="167"/>
        <v>1.41200000000003</v>
      </c>
      <c r="R130" s="26" t="s">
        <v>139</v>
      </c>
      <c r="S130" s="26">
        <v>12</v>
      </c>
      <c r="T130" s="26">
        <v>12</v>
      </c>
      <c r="U130" s="26">
        <v>12</v>
      </c>
      <c r="V130" s="26" t="s">
        <v>182</v>
      </c>
      <c r="W130" s="26" t="s">
        <v>160</v>
      </c>
      <c r="X130" s="26" t="s">
        <v>183</v>
      </c>
      <c r="Y130" s="26">
        <f>IF(V130="中修",MIN(24,MIN(S130,U130)),IF(V130="大修",MIN(24,MIN(S130,U130)),""))</f>
        <v>12</v>
      </c>
      <c r="Z130" s="26"/>
      <c r="AA130" s="26" t="s">
        <v>184</v>
      </c>
      <c r="AB130" s="26"/>
      <c r="AC130" s="26"/>
      <c r="AD130" s="26" t="s">
        <v>145</v>
      </c>
      <c r="AE130" s="26">
        <v>4</v>
      </c>
      <c r="AF130" s="99"/>
      <c r="AG130" s="92">
        <v>70</v>
      </c>
      <c r="AH130" s="92">
        <f>ROUND(P130*1000*Y130*AG130/10000,0)</f>
        <v>119</v>
      </c>
      <c r="AI130" s="92">
        <f>ROUND(Q130*1000*Y130*AG130/10000,0)</f>
        <v>119</v>
      </c>
      <c r="AJ130" s="26">
        <f>IF(AL130&lt;&gt;"",ROUND(AI130*AL130,0),IF(AN130&lt;&gt;"",ROUND(AI130*AN130,0),"缺折扣系数"))</f>
        <v>119</v>
      </c>
      <c r="AK130" s="92">
        <v>1958</v>
      </c>
      <c r="AL130" s="26" t="str">
        <f>IF(AND(AK130&lt;&gt;"",AM130&lt;&gt;""),"确认折扣年度",IF($V130="大修",IF(AND($V130="大修",AK130="",AM130=""),1,IF(AK130&lt;&gt;"",LOOKUP(AK130,{1900,2016,2017,2018,2019,2020,2021,2022,2023,2024,2025},{1,0.9,0.8,0.7,0.6,0.5,0.4,0.3,0.2,0.1,0}),IF(AM130&lt;&gt;"",LOOKUP(AM130,{1900,2021,2022,2023,2024,2025},{1,0.8,0.6,0.4,0.2,0})))),""))</f>
        <v/>
      </c>
      <c r="AM130" s="92"/>
      <c r="AN130" s="26">
        <f>IF(AND(AK130&lt;&gt;"",AM130&lt;&gt;""),"确认折扣年度",IF($V130="中修",IF(AND($V130="中修",AK130="",AM130=""),1,IF(AK130&lt;&gt;"",LOOKUP(AK130,{1900,2021,2022,2023,2024,2025},{1,0.8,0.6,0.4,0.2,0}),IF(AM130&lt;&gt;"",LOOKUP(AM130,{1900,2021,2022,2023,2024,2025},{1,0.8,0.6,0.4,0.2,0})))),""))</f>
        <v>1</v>
      </c>
      <c r="AO130" s="26" t="s">
        <v>146</v>
      </c>
      <c r="AP130" s="26" t="s">
        <v>146</v>
      </c>
      <c r="AQ130" s="26" t="s">
        <v>147</v>
      </c>
      <c r="AR130" s="26" t="s">
        <v>613</v>
      </c>
      <c r="AS130" s="26"/>
      <c r="AT130" s="26"/>
      <c r="AU130" s="26" t="s">
        <v>146</v>
      </c>
      <c r="AV130" s="26" t="s">
        <v>147</v>
      </c>
      <c r="AW130" s="26"/>
      <c r="AX130" s="110"/>
      <c r="AY130" s="110"/>
      <c r="AZ130" s="111"/>
      <c r="BA130" s="26">
        <v>85</v>
      </c>
      <c r="BB130" s="26">
        <v>144.02</v>
      </c>
      <c r="BC130" s="26">
        <v>144.02</v>
      </c>
      <c r="BD130" s="26">
        <v>0</v>
      </c>
      <c r="BE130" s="26" t="s">
        <v>149</v>
      </c>
      <c r="BF130" s="26" t="s">
        <v>150</v>
      </c>
      <c r="BG130" s="26"/>
      <c r="BH130" s="26">
        <v>1958</v>
      </c>
      <c r="BI130" s="26" t="s">
        <v>150</v>
      </c>
      <c r="BJ130" s="26" t="s">
        <v>614</v>
      </c>
      <c r="BK130" s="26" t="s">
        <v>150</v>
      </c>
      <c r="BL130" s="26" t="s">
        <v>150</v>
      </c>
      <c r="BM130" s="26"/>
      <c r="BN130" s="26"/>
      <c r="BO130" s="26"/>
      <c r="BP130" s="26"/>
      <c r="BQ130" s="26" t="s">
        <v>473</v>
      </c>
      <c r="BR130" s="26">
        <v>1888.1</v>
      </c>
      <c r="BS130" s="26">
        <v>1889.512</v>
      </c>
      <c r="BT130" s="26">
        <f>SUM(BU130:BZ130)</f>
        <v>1.41200000000003</v>
      </c>
      <c r="BU130" s="26"/>
      <c r="BV130" s="26"/>
      <c r="BW130" s="26">
        <f t="shared" si="168"/>
        <v>1.41200000000003</v>
      </c>
      <c r="BX130" s="26">
        <v>0</v>
      </c>
      <c r="BY130" s="26">
        <v>0</v>
      </c>
      <c r="BZ130" s="26"/>
      <c r="CA130" s="117"/>
      <c r="CB130" s="26" t="s">
        <v>166</v>
      </c>
      <c r="CC130" s="26">
        <v>1.41200000000003</v>
      </c>
      <c r="CD130" s="26">
        <v>0</v>
      </c>
      <c r="CE130" s="26">
        <v>0</v>
      </c>
      <c r="CF130" s="92">
        <f t="shared" si="169"/>
        <v>1.41200000000003</v>
      </c>
      <c r="CG130" s="84">
        <f t="shared" si="170"/>
        <v>4.66293670342566e-15</v>
      </c>
      <c r="CH130" s="124">
        <v>4</v>
      </c>
      <c r="CI130" s="84">
        <v>2</v>
      </c>
      <c r="CJ130" s="84"/>
      <c r="CK130" s="84">
        <v>157</v>
      </c>
      <c r="CL130" s="84"/>
      <c r="CM130" s="84"/>
      <c r="CN130" s="84"/>
      <c r="CO130" s="84"/>
      <c r="CP130" s="84"/>
      <c r="CQ130" s="84"/>
      <c r="CR130" s="84"/>
      <c r="CT130" s="84"/>
      <c r="CU130" s="84"/>
      <c r="CV130" s="84"/>
      <c r="CW130" s="84" t="str">
        <f t="shared" si="171"/>
        <v>G10719801981.412</v>
      </c>
      <c r="CX130" s="84" t="s">
        <v>182</v>
      </c>
      <c r="CZ130" s="26" t="s">
        <v>601</v>
      </c>
      <c r="DA130" s="92">
        <v>0</v>
      </c>
      <c r="DB130" s="92"/>
      <c r="DC130" s="92"/>
      <c r="DD130" s="92"/>
      <c r="DE130" s="26"/>
      <c r="DF130" s="26"/>
      <c r="DG130" s="26"/>
      <c r="DH130" s="26"/>
      <c r="DI130" s="26"/>
      <c r="DJ130" s="26">
        <v>1958</v>
      </c>
      <c r="DK130" s="26"/>
      <c r="DL130" s="26" t="s">
        <v>139</v>
      </c>
      <c r="DM130" s="26">
        <v>12</v>
      </c>
      <c r="DN130" s="26">
        <v>12</v>
      </c>
      <c r="DO130" s="26">
        <v>12</v>
      </c>
      <c r="DP130" s="26" t="b">
        <v>1</v>
      </c>
      <c r="DQ130" s="26">
        <v>0</v>
      </c>
      <c r="DR130" s="26" t="s">
        <v>149</v>
      </c>
      <c r="DS130" s="26" t="s">
        <v>167</v>
      </c>
      <c r="DT130" s="26" t="s">
        <v>150</v>
      </c>
      <c r="DU130" s="26" t="s">
        <v>150</v>
      </c>
      <c r="DV130" s="26" t="s">
        <v>150</v>
      </c>
      <c r="DW130" s="26"/>
      <c r="DX130" s="26"/>
      <c r="DY130" s="26"/>
      <c r="DZ130" s="26">
        <f t="shared" si="157"/>
        <v>1.412</v>
      </c>
      <c r="EA130" s="26">
        <v>1.41200000000003</v>
      </c>
      <c r="EB130" s="26">
        <v>-2.99760216648792e-14</v>
      </c>
      <c r="EC130" s="99"/>
      <c r="ED130" s="26">
        <v>0</v>
      </c>
      <c r="EE130" s="26">
        <v>1.412</v>
      </c>
      <c r="EF130" s="26">
        <v>0</v>
      </c>
      <c r="EG130" s="26">
        <v>0</v>
      </c>
      <c r="EH130" s="26">
        <v>0</v>
      </c>
      <c r="EI130" s="146">
        <f>P130-DZ130</f>
        <v>3.46389583683049e-14</v>
      </c>
      <c r="EJ130" s="84">
        <f>L130-K130</f>
        <v>1.41200000000003</v>
      </c>
      <c r="EK130" s="84">
        <f>EJ130-DZ130</f>
        <v>3.46389583683049e-14</v>
      </c>
      <c r="EL130" s="84">
        <f t="shared" si="161"/>
        <v>-2.99760216648792e-14</v>
      </c>
      <c r="EN130" s="84">
        <f t="shared" si="172"/>
        <v>0</v>
      </c>
    </row>
    <row r="131" ht="46.95" customHeight="1" spans="1:144">
      <c r="A131" s="87" t="str">
        <f t="shared" si="144"/>
        <v>G35611211126</v>
      </c>
      <c r="B131" s="87">
        <f>VLOOKUP(A131,[1]大中修明细表!$A$10:$N$544,14,0)</f>
        <v>5</v>
      </c>
      <c r="C131" s="87" t="str">
        <f t="shared" si="145"/>
        <v>S320177.133182.133</v>
      </c>
      <c r="D131" s="87">
        <f>VLOOKUP(C131,[1]大中修明细表!$B$10:$N$544,13,0)</f>
        <v>5</v>
      </c>
      <c r="E131" s="87"/>
      <c r="F131" s="96">
        <v>113</v>
      </c>
      <c r="G131" s="26" t="s">
        <v>15</v>
      </c>
      <c r="H131" s="26" t="s">
        <v>615</v>
      </c>
      <c r="I131" s="26">
        <v>430482</v>
      </c>
      <c r="J131" s="26" t="s">
        <v>560</v>
      </c>
      <c r="K131" s="26">
        <v>1121</v>
      </c>
      <c r="L131" s="26">
        <v>1126</v>
      </c>
      <c r="M131" s="26" t="s">
        <v>312</v>
      </c>
      <c r="N131" s="26">
        <v>177.133</v>
      </c>
      <c r="O131" s="26">
        <v>182.133</v>
      </c>
      <c r="P131" s="26">
        <f t="shared" ref="P131:P141" si="173">L131-K131</f>
        <v>5</v>
      </c>
      <c r="Q131" s="26">
        <f t="shared" ref="Q131:Q137" si="174">L131-K131</f>
        <v>5</v>
      </c>
      <c r="R131" s="26" t="s">
        <v>139</v>
      </c>
      <c r="S131" s="26">
        <v>9</v>
      </c>
      <c r="T131" s="26">
        <v>9</v>
      </c>
      <c r="U131" s="26">
        <v>9</v>
      </c>
      <c r="V131" s="26" t="s">
        <v>182</v>
      </c>
      <c r="W131" s="26" t="s">
        <v>160</v>
      </c>
      <c r="X131" s="26" t="s">
        <v>183</v>
      </c>
      <c r="Y131" s="26">
        <f t="shared" ref="Y131:Y141" si="175">IF(V131="中修",MIN(24,MIN(S131,U131)),IF(V131="大修",MIN(24,MIN(S131,U131)),""))</f>
        <v>9</v>
      </c>
      <c r="Z131" s="26"/>
      <c r="AA131" s="26" t="s">
        <v>184</v>
      </c>
      <c r="AB131" s="26"/>
      <c r="AC131" s="26"/>
      <c r="AD131" s="26" t="s">
        <v>145</v>
      </c>
      <c r="AE131" s="26">
        <v>4</v>
      </c>
      <c r="AF131" s="99"/>
      <c r="AG131" s="92">
        <v>70</v>
      </c>
      <c r="AH131" s="92">
        <f t="shared" ref="AH131:AH141" si="176">ROUND(P131*1000*Y131*AG131/10000,0)</f>
        <v>315</v>
      </c>
      <c r="AI131" s="92">
        <f t="shared" ref="AI131:AI141" si="177">ROUND(Q131*1000*Y131*AG131/10000,0)</f>
        <v>315</v>
      </c>
      <c r="AJ131" s="26">
        <f t="shared" ref="AJ131:AJ141" si="178">IF(AL131&lt;&gt;"",ROUND(AI131*AL131,0),IF(AN131&lt;&gt;"",ROUND(AI131*AN131,0),"缺折扣系数"))</f>
        <v>315</v>
      </c>
      <c r="AK131" s="92">
        <v>1950</v>
      </c>
      <c r="AL131" s="26" t="str">
        <f>IF(AND(AK131&lt;&gt;"",AM131&lt;&gt;""),"确认折扣年度",IF($V131="大修",IF(AND($V131="大修",AK131="",AM131=""),1,IF(AK131&lt;&gt;"",LOOKUP(AK131,{1900,2016,2017,2018,2019,2020,2021,2022,2023,2024,2025},{1,0.9,0.8,0.7,0.6,0.5,0.4,0.3,0.2,0.1,0}),IF(AM131&lt;&gt;"",LOOKUP(AM131,{1900,2021,2022,2023,2024,2025},{1,0.8,0.6,0.4,0.2,0})))),""))</f>
        <v/>
      </c>
      <c r="AM131" s="92"/>
      <c r="AN131" s="26">
        <f>IF(AND(AK131&lt;&gt;"",AM131&lt;&gt;""),"确认折扣年度",IF($V131="中修",IF(AND($V131="中修",AK131="",AM131=""),1,IF(AK131&lt;&gt;"",LOOKUP(AK131,{1900,2021,2022,2023,2024,2025},{1,0.8,0.6,0.4,0.2,0}),IF(AM131&lt;&gt;"",LOOKUP(AM131,{1900,2021,2022,2023,2024,2025},{1,0.8,0.6,0.4,0.2,0})))),""))</f>
        <v>1</v>
      </c>
      <c r="AO131" s="26" t="s">
        <v>146</v>
      </c>
      <c r="AP131" s="26" t="s">
        <v>146</v>
      </c>
      <c r="AQ131" s="26" t="s">
        <v>257</v>
      </c>
      <c r="AR131" s="26"/>
      <c r="AS131" s="26" t="s">
        <v>616</v>
      </c>
      <c r="AT131" s="26" t="s">
        <v>617</v>
      </c>
      <c r="AU131" s="26" t="s">
        <v>146</v>
      </c>
      <c r="AV131" s="26" t="s">
        <v>257</v>
      </c>
      <c r="AW131" s="26"/>
      <c r="AX131" s="110" t="s">
        <v>618</v>
      </c>
      <c r="AY131" s="110" t="s">
        <v>619</v>
      </c>
      <c r="AZ131" s="111"/>
      <c r="BA131" s="26">
        <v>85</v>
      </c>
      <c r="BB131" s="26">
        <v>382.5</v>
      </c>
      <c r="BC131" s="26">
        <v>382.5</v>
      </c>
      <c r="BD131" s="26">
        <v>0</v>
      </c>
      <c r="BE131" s="26" t="s">
        <v>149</v>
      </c>
      <c r="BF131" s="26" t="s">
        <v>150</v>
      </c>
      <c r="BG131" s="26"/>
      <c r="BH131" s="26">
        <v>1950</v>
      </c>
      <c r="BI131" s="26" t="s">
        <v>150</v>
      </c>
      <c r="BJ131" s="26" t="s">
        <v>620</v>
      </c>
      <c r="BK131" s="26" t="s">
        <v>150</v>
      </c>
      <c r="BL131" s="26" t="s">
        <v>621</v>
      </c>
      <c r="BM131" s="26" t="s">
        <v>234</v>
      </c>
      <c r="BN131" s="26" t="s">
        <v>560</v>
      </c>
      <c r="BO131" s="26">
        <v>1113.354</v>
      </c>
      <c r="BP131" s="26">
        <v>1142.129</v>
      </c>
      <c r="BQ131" s="26" t="s">
        <v>312</v>
      </c>
      <c r="BR131" s="26">
        <v>179.529</v>
      </c>
      <c r="BS131" s="26">
        <v>184.529</v>
      </c>
      <c r="BT131" s="26">
        <f t="shared" ref="BT131:BT141" si="179">SUM(BU131:BZ131)</f>
        <v>5</v>
      </c>
      <c r="BU131" s="26"/>
      <c r="BV131" s="26"/>
      <c r="BW131" s="26">
        <f t="shared" ref="BW131:BW134" si="180">CE131+CF131</f>
        <v>5</v>
      </c>
      <c r="BX131" s="26">
        <v>0</v>
      </c>
      <c r="BY131" s="26">
        <v>0</v>
      </c>
      <c r="BZ131" s="26"/>
      <c r="CA131" s="117"/>
      <c r="CB131" s="26" t="s">
        <v>166</v>
      </c>
      <c r="CC131" s="26">
        <v>0</v>
      </c>
      <c r="CD131" s="26">
        <v>5</v>
      </c>
      <c r="CE131" s="26">
        <v>0</v>
      </c>
      <c r="CF131" s="92">
        <f t="shared" ref="CF131:CF137" si="181">CC131+CD131</f>
        <v>5</v>
      </c>
      <c r="CG131" s="84">
        <f t="shared" ref="CG131:CG137" si="182">Q131-BU131-BV131-BW131-BX131-BY131-BZ131</f>
        <v>0</v>
      </c>
      <c r="CH131" s="124">
        <v>4</v>
      </c>
      <c r="CI131" s="84">
        <v>2</v>
      </c>
      <c r="CJ131" s="84"/>
      <c r="CK131" s="84">
        <v>161</v>
      </c>
      <c r="CL131" s="84"/>
      <c r="CM131" s="84"/>
      <c r="CN131" s="84"/>
      <c r="CO131" s="84"/>
      <c r="CP131" s="84"/>
      <c r="CQ131" s="84"/>
      <c r="CR131" s="84"/>
      <c r="CT131" s="84"/>
      <c r="CU131" s="84"/>
      <c r="CV131" s="84"/>
      <c r="CW131" s="84" t="str">
        <f t="shared" ref="CW131:CW137" si="183">J131&amp;K131&amp;L131</f>
        <v>G35611211126</v>
      </c>
      <c r="CX131" s="84" t="s">
        <v>182</v>
      </c>
      <c r="CZ131" s="26"/>
      <c r="DA131" s="92">
        <v>5</v>
      </c>
      <c r="DB131" s="92"/>
      <c r="DC131" s="92"/>
      <c r="DD131" s="92"/>
      <c r="DE131" s="26" t="s">
        <v>622</v>
      </c>
      <c r="DF131" s="26" t="s">
        <v>623</v>
      </c>
      <c r="DG131" s="26"/>
      <c r="DH131" s="26" t="s">
        <v>624</v>
      </c>
      <c r="DI131" s="26"/>
      <c r="DJ131" s="26">
        <v>1950</v>
      </c>
      <c r="DK131" s="26"/>
      <c r="DL131" s="26" t="s">
        <v>139</v>
      </c>
      <c r="DM131" s="26">
        <v>9</v>
      </c>
      <c r="DN131" s="26">
        <v>9</v>
      </c>
      <c r="DO131" s="26">
        <v>11</v>
      </c>
      <c r="DP131" s="26" t="b">
        <v>1</v>
      </c>
      <c r="DQ131" s="26">
        <v>1</v>
      </c>
      <c r="DR131" s="26" t="s">
        <v>149</v>
      </c>
      <c r="DS131" s="26" t="s">
        <v>167</v>
      </c>
      <c r="DT131" s="26" t="s">
        <v>150</v>
      </c>
      <c r="DU131" s="26" t="s">
        <v>150</v>
      </c>
      <c r="DV131" s="26" t="s">
        <v>621</v>
      </c>
      <c r="DW131" s="26" t="s">
        <v>625</v>
      </c>
      <c r="DX131" s="26" t="s">
        <v>626</v>
      </c>
      <c r="DY131" s="26" t="s">
        <v>622</v>
      </c>
      <c r="DZ131" s="26">
        <f t="shared" si="157"/>
        <v>5</v>
      </c>
      <c r="EA131" s="26">
        <v>5</v>
      </c>
      <c r="EB131" s="26">
        <v>0</v>
      </c>
      <c r="EC131" s="99"/>
      <c r="ED131" s="26">
        <v>0</v>
      </c>
      <c r="EE131" s="26">
        <v>5</v>
      </c>
      <c r="EF131" s="26">
        <v>0</v>
      </c>
      <c r="EG131" s="26">
        <v>0</v>
      </c>
      <c r="EH131" s="26">
        <v>0</v>
      </c>
      <c r="EI131" s="146">
        <f t="shared" ref="EI131:EI141" si="184">P131-DZ131</f>
        <v>0</v>
      </c>
      <c r="EJ131" s="84">
        <f t="shared" ref="EJ131:EJ141" si="185">L131-K131</f>
        <v>5</v>
      </c>
      <c r="EK131" s="84">
        <f t="shared" ref="EK131:EK141" si="186">EJ131-DZ131</f>
        <v>0</v>
      </c>
      <c r="EL131" s="84">
        <f t="shared" si="161"/>
        <v>0</v>
      </c>
      <c r="EN131" s="84">
        <f t="shared" si="172"/>
        <v>0</v>
      </c>
    </row>
    <row r="132" ht="30" customHeight="1" spans="1:144">
      <c r="A132" s="87" t="str">
        <f t="shared" si="144"/>
        <v>G35611621165.854</v>
      </c>
      <c r="B132" s="87">
        <f>VLOOKUP(A132,[1]大中修明细表!$A$10:$N$544,14,0)</f>
        <v>3.85400000000004</v>
      </c>
      <c r="C132" s="87" t="str">
        <f t="shared" si="145"/>
        <v>S320220.529224.383</v>
      </c>
      <c r="D132" s="87">
        <f>VLOOKUP(C132,[1]大中修明细表!$B$10:$N$544,13,0)</f>
        <v>3.85400000000004</v>
      </c>
      <c r="E132" s="87"/>
      <c r="F132" s="96">
        <v>114</v>
      </c>
      <c r="G132" s="26" t="s">
        <v>15</v>
      </c>
      <c r="H132" s="26" t="s">
        <v>615</v>
      </c>
      <c r="I132" s="26">
        <v>430482</v>
      </c>
      <c r="J132" s="26" t="s">
        <v>560</v>
      </c>
      <c r="K132" s="26">
        <v>1162</v>
      </c>
      <c r="L132" s="26">
        <v>1165.854</v>
      </c>
      <c r="M132" s="26" t="s">
        <v>312</v>
      </c>
      <c r="N132" s="26">
        <v>220.529</v>
      </c>
      <c r="O132" s="26">
        <v>224.383</v>
      </c>
      <c r="P132" s="26">
        <f t="shared" si="173"/>
        <v>3.85400000000004</v>
      </c>
      <c r="Q132" s="26">
        <f t="shared" si="174"/>
        <v>3.85400000000004</v>
      </c>
      <c r="R132" s="26" t="s">
        <v>139</v>
      </c>
      <c r="S132" s="26">
        <v>10.5</v>
      </c>
      <c r="T132" s="26">
        <v>9</v>
      </c>
      <c r="U132" s="26">
        <v>12</v>
      </c>
      <c r="V132" s="26" t="s">
        <v>182</v>
      </c>
      <c r="W132" s="26" t="s">
        <v>160</v>
      </c>
      <c r="X132" s="26" t="s">
        <v>183</v>
      </c>
      <c r="Y132" s="26">
        <f t="shared" si="175"/>
        <v>10.5</v>
      </c>
      <c r="Z132" s="26"/>
      <c r="AA132" s="26" t="s">
        <v>184</v>
      </c>
      <c r="AB132" s="26"/>
      <c r="AC132" s="26"/>
      <c r="AD132" s="26" t="s">
        <v>145</v>
      </c>
      <c r="AE132" s="26">
        <v>4</v>
      </c>
      <c r="AF132" s="99"/>
      <c r="AG132" s="92">
        <v>70</v>
      </c>
      <c r="AH132" s="92">
        <f t="shared" si="176"/>
        <v>283</v>
      </c>
      <c r="AI132" s="92">
        <f t="shared" si="177"/>
        <v>283</v>
      </c>
      <c r="AJ132" s="26">
        <f t="shared" si="178"/>
        <v>283</v>
      </c>
      <c r="AK132" s="92">
        <v>2011</v>
      </c>
      <c r="AL132" s="26" t="str">
        <f>IF(AND(AK132&lt;&gt;"",AM132&lt;&gt;""),"确认折扣年度",IF($V132="大修",IF(AND($V132="大修",AK132="",AM132=""),1,IF(AK132&lt;&gt;"",LOOKUP(AK132,{1900,2016,2017,2018,2019,2020,2021,2022,2023,2024,2025},{1,0.9,0.8,0.7,0.6,0.5,0.4,0.3,0.2,0.1,0}),IF(AM132&lt;&gt;"",LOOKUP(AM132,{1900,2021,2022,2023,2024,2025},{1,0.8,0.6,0.4,0.2,0})))),""))</f>
        <v/>
      </c>
      <c r="AM132" s="92"/>
      <c r="AN132" s="26">
        <f>IF(AND(AK132&lt;&gt;"",AM132&lt;&gt;""),"确认折扣年度",IF($V132="中修",IF(AND($V132="中修",AK132="",AM132=""),1,IF(AK132&lt;&gt;"",LOOKUP(AK132,{1900,2021,2022,2023,2024,2025},{1,0.8,0.6,0.4,0.2,0}),IF(AM132&lt;&gt;"",LOOKUP(AM132,{1900,2021,2022,2023,2024,2025},{1,0.8,0.6,0.4,0.2,0})))),""))</f>
        <v>1</v>
      </c>
      <c r="AO132" s="26" t="s">
        <v>146</v>
      </c>
      <c r="AP132" s="26" t="s">
        <v>146</v>
      </c>
      <c r="AQ132" s="26" t="s">
        <v>147</v>
      </c>
      <c r="AR132" s="26" t="s">
        <v>325</v>
      </c>
      <c r="AS132" s="26"/>
      <c r="AT132" s="26"/>
      <c r="AU132" s="26" t="s">
        <v>146</v>
      </c>
      <c r="AV132" s="26" t="s">
        <v>147</v>
      </c>
      <c r="AW132" s="26"/>
      <c r="AX132" s="110"/>
      <c r="AY132" s="110" t="s">
        <v>627</v>
      </c>
      <c r="AZ132" s="109"/>
      <c r="BA132" s="26">
        <v>85</v>
      </c>
      <c r="BB132" s="26">
        <v>343.97</v>
      </c>
      <c r="BC132" s="26">
        <v>343.97</v>
      </c>
      <c r="BD132" s="26">
        <v>0</v>
      </c>
      <c r="BE132" s="26" t="s">
        <v>149</v>
      </c>
      <c r="BF132" s="26" t="s">
        <v>150</v>
      </c>
      <c r="BG132" s="26"/>
      <c r="BH132" s="26">
        <v>1950</v>
      </c>
      <c r="BI132" s="26" t="s">
        <v>150</v>
      </c>
      <c r="BJ132" s="26" t="s">
        <v>628</v>
      </c>
      <c r="BK132" s="26" t="s">
        <v>150</v>
      </c>
      <c r="BL132" s="26" t="s">
        <v>629</v>
      </c>
      <c r="BM132" s="26"/>
      <c r="BN132" s="26"/>
      <c r="BO132" s="26"/>
      <c r="BP132" s="26"/>
      <c r="BQ132" s="26" t="s">
        <v>312</v>
      </c>
      <c r="BR132" s="26">
        <v>220.529</v>
      </c>
      <c r="BS132" s="26">
        <v>224.383</v>
      </c>
      <c r="BT132" s="26">
        <f t="shared" si="179"/>
        <v>3.854</v>
      </c>
      <c r="BU132" s="26"/>
      <c r="BV132" s="26"/>
      <c r="BW132" s="26">
        <f t="shared" si="180"/>
        <v>3.854</v>
      </c>
      <c r="BX132" s="26">
        <v>0</v>
      </c>
      <c r="BY132" s="26">
        <v>0</v>
      </c>
      <c r="BZ132" s="26"/>
      <c r="CA132" s="117"/>
      <c r="CB132" s="26" t="s">
        <v>166</v>
      </c>
      <c r="CC132" s="26">
        <v>1.854</v>
      </c>
      <c r="CD132" s="26">
        <v>2</v>
      </c>
      <c r="CE132" s="26">
        <v>0</v>
      </c>
      <c r="CF132" s="92">
        <f t="shared" si="181"/>
        <v>3.854</v>
      </c>
      <c r="CG132" s="84">
        <f t="shared" si="182"/>
        <v>4.17443857259059e-14</v>
      </c>
      <c r="CH132" s="124">
        <v>4</v>
      </c>
      <c r="CI132" s="84">
        <v>2</v>
      </c>
      <c r="CJ132" s="84"/>
      <c r="CK132" s="84">
        <v>162</v>
      </c>
      <c r="CL132" s="84"/>
      <c r="CM132" s="84"/>
      <c r="CN132" s="84"/>
      <c r="CO132" s="84"/>
      <c r="CP132" s="84"/>
      <c r="CQ132" s="84"/>
      <c r="CR132" s="84"/>
      <c r="CT132" s="84"/>
      <c r="CU132" s="84"/>
      <c r="CV132" s="84"/>
      <c r="CW132" s="84" t="str">
        <f t="shared" si="183"/>
        <v>G35611621165.854</v>
      </c>
      <c r="CX132" s="84" t="s">
        <v>182</v>
      </c>
      <c r="CZ132" s="26"/>
      <c r="DA132" s="92">
        <v>3.85400000000004</v>
      </c>
      <c r="DB132" s="92"/>
      <c r="DC132" s="92"/>
      <c r="DD132" s="92"/>
      <c r="DE132" s="26"/>
      <c r="DF132" s="26"/>
      <c r="DG132" s="26"/>
      <c r="DH132" s="26"/>
      <c r="DI132" s="26"/>
      <c r="DJ132" s="26">
        <v>1950</v>
      </c>
      <c r="DK132" s="26"/>
      <c r="DL132" s="26" t="s">
        <v>139</v>
      </c>
      <c r="DM132" s="26">
        <v>10.5</v>
      </c>
      <c r="DN132" s="26">
        <v>10.5</v>
      </c>
      <c r="DO132" s="26">
        <v>12</v>
      </c>
      <c r="DP132" s="26" t="b">
        <v>1</v>
      </c>
      <c r="DQ132" s="26">
        <v>1</v>
      </c>
      <c r="DR132" s="26" t="s">
        <v>149</v>
      </c>
      <c r="DS132" s="26" t="s">
        <v>167</v>
      </c>
      <c r="DT132" s="26" t="s">
        <v>150</v>
      </c>
      <c r="DU132" s="26" t="s">
        <v>150</v>
      </c>
      <c r="DV132" s="26" t="s">
        <v>629</v>
      </c>
      <c r="DW132" s="26" t="s">
        <v>630</v>
      </c>
      <c r="DX132" s="26" t="s">
        <v>631</v>
      </c>
      <c r="DY132" s="26" t="s">
        <v>632</v>
      </c>
      <c r="DZ132" s="26">
        <f t="shared" si="157"/>
        <v>3.854</v>
      </c>
      <c r="EA132" s="26">
        <v>3.85400000000004</v>
      </c>
      <c r="EB132" s="26">
        <v>-3.99680288865056e-14</v>
      </c>
      <c r="EC132" s="99"/>
      <c r="ED132" s="26">
        <v>0</v>
      </c>
      <c r="EE132" s="26">
        <v>3.854</v>
      </c>
      <c r="EF132" s="26">
        <v>0</v>
      </c>
      <c r="EG132" s="26">
        <v>0</v>
      </c>
      <c r="EH132" s="26">
        <v>0</v>
      </c>
      <c r="EI132" s="146">
        <f t="shared" si="184"/>
        <v>4.17443857259059e-14</v>
      </c>
      <c r="EJ132" s="84">
        <f t="shared" si="185"/>
        <v>3.85400000000004</v>
      </c>
      <c r="EK132" s="84">
        <f t="shared" si="186"/>
        <v>4.17443857259059e-14</v>
      </c>
      <c r="EL132" s="84">
        <f t="shared" si="161"/>
        <v>0</v>
      </c>
      <c r="EN132" s="84">
        <f t="shared" si="172"/>
        <v>0</v>
      </c>
    </row>
    <row r="133" ht="30" customHeight="1" spans="1:144">
      <c r="A133" s="87" t="str">
        <f t="shared" si="144"/>
        <v>S222260.171262</v>
      </c>
      <c r="B133" s="87">
        <f>VLOOKUP(A133,[1]大中修明细表!$A$10:$N$544,14,0)</f>
        <v>1.82900000000001</v>
      </c>
      <c r="C133" s="87" t="str">
        <f t="shared" si="145"/>
        <v>S21478.56680.395</v>
      </c>
      <c r="D133" s="87">
        <f>VLOOKUP(C133,[1]大中修明细表!$B$10:$N$544,13,0)</f>
        <v>1.82900000000001</v>
      </c>
      <c r="E133" s="87"/>
      <c r="F133" s="96">
        <v>115</v>
      </c>
      <c r="G133" s="26" t="s">
        <v>15</v>
      </c>
      <c r="H133" s="26" t="s">
        <v>615</v>
      </c>
      <c r="I133" s="26">
        <v>430482</v>
      </c>
      <c r="J133" s="26" t="s">
        <v>436</v>
      </c>
      <c r="K133" s="26">
        <v>260.171</v>
      </c>
      <c r="L133" s="26">
        <v>262</v>
      </c>
      <c r="M133" s="26" t="s">
        <v>633</v>
      </c>
      <c r="N133" s="26">
        <v>78.566</v>
      </c>
      <c r="O133" s="26">
        <v>80.395</v>
      </c>
      <c r="P133" s="26">
        <f t="shared" si="173"/>
        <v>1.82900000000001</v>
      </c>
      <c r="Q133" s="26">
        <f t="shared" si="174"/>
        <v>1.82900000000001</v>
      </c>
      <c r="R133" s="26" t="s">
        <v>139</v>
      </c>
      <c r="S133" s="26">
        <v>11.5</v>
      </c>
      <c r="T133" s="26">
        <v>11.5</v>
      </c>
      <c r="U133" s="26">
        <v>11.5</v>
      </c>
      <c r="V133" s="26" t="s">
        <v>182</v>
      </c>
      <c r="W133" s="26" t="s">
        <v>160</v>
      </c>
      <c r="X133" s="26" t="s">
        <v>183</v>
      </c>
      <c r="Y133" s="26">
        <f t="shared" si="175"/>
        <v>11.5</v>
      </c>
      <c r="Z133" s="26"/>
      <c r="AA133" s="26" t="s">
        <v>184</v>
      </c>
      <c r="AB133" s="26"/>
      <c r="AC133" s="26"/>
      <c r="AD133" s="26" t="s">
        <v>145</v>
      </c>
      <c r="AE133" s="26">
        <v>4</v>
      </c>
      <c r="AF133" s="99"/>
      <c r="AG133" s="92">
        <v>70</v>
      </c>
      <c r="AH133" s="92">
        <f t="shared" si="176"/>
        <v>147</v>
      </c>
      <c r="AI133" s="92">
        <f t="shared" si="177"/>
        <v>147</v>
      </c>
      <c r="AJ133" s="26">
        <f t="shared" si="178"/>
        <v>147</v>
      </c>
      <c r="AK133" s="92">
        <v>2018</v>
      </c>
      <c r="AL133" s="26" t="str">
        <f>IF(AND(AK133&lt;&gt;"",AM133&lt;&gt;""),"确认折扣年度",IF($V133="大修",IF(AND($V133="大修",AK133="",AM133=""),1,IF(AK133&lt;&gt;"",LOOKUP(AK133,{1900,2016,2017,2018,2019,2020,2021,2022,2023,2024,2025},{1,0.9,0.8,0.7,0.6,0.5,0.4,0.3,0.2,0.1,0}),IF(AM133&lt;&gt;"",LOOKUP(AM133,{1900,2021,2022,2023,2024,2025},{1,0.8,0.6,0.4,0.2,0})))),""))</f>
        <v/>
      </c>
      <c r="AM133" s="92"/>
      <c r="AN133" s="26">
        <f>IF(AND(AK133&lt;&gt;"",AM133&lt;&gt;""),"确认折扣年度",IF($V133="中修",IF(AND($V133="中修",AK133="",AM133=""),1,IF(AK133&lt;&gt;"",LOOKUP(AK133,{1900,2021,2022,2023,2024,2025},{1,0.8,0.6,0.4,0.2,0}),IF(AM133&lt;&gt;"",LOOKUP(AM133,{1900,2021,2022,2023,2024,2025},{1,0.8,0.6,0.4,0.2,0})))),""))</f>
        <v>1</v>
      </c>
      <c r="AO133" s="26" t="s">
        <v>146</v>
      </c>
      <c r="AP133" s="26" t="s">
        <v>146</v>
      </c>
      <c r="AQ133" s="26" t="s">
        <v>147</v>
      </c>
      <c r="AR133" s="26" t="s">
        <v>634</v>
      </c>
      <c r="AS133" s="26"/>
      <c r="AT133" s="26"/>
      <c r="AU133" s="26" t="s">
        <v>146</v>
      </c>
      <c r="AV133" s="26" t="s">
        <v>147</v>
      </c>
      <c r="AW133" s="26"/>
      <c r="AX133" s="110" t="s">
        <v>635</v>
      </c>
      <c r="AY133" s="110"/>
      <c r="AZ133" s="109"/>
      <c r="BA133" s="26">
        <v>85</v>
      </c>
      <c r="BB133" s="26">
        <v>178.78</v>
      </c>
      <c r="BC133" s="26">
        <v>178.78</v>
      </c>
      <c r="BD133" s="26">
        <v>0</v>
      </c>
      <c r="BE133" s="26" t="s">
        <v>150</v>
      </c>
      <c r="BF133" s="26" t="s">
        <v>150</v>
      </c>
      <c r="BG133" s="26"/>
      <c r="BH133" s="26">
        <v>2018</v>
      </c>
      <c r="BI133" s="26" t="s">
        <v>150</v>
      </c>
      <c r="BJ133" s="26" t="s">
        <v>636</v>
      </c>
      <c r="BK133" s="26" t="s">
        <v>150</v>
      </c>
      <c r="BL133" s="26" t="s">
        <v>150</v>
      </c>
      <c r="BM133" s="26"/>
      <c r="BN133" s="26"/>
      <c r="BO133" s="26"/>
      <c r="BP133" s="26"/>
      <c r="BQ133" s="26" t="s">
        <v>633</v>
      </c>
      <c r="BR133" s="26">
        <v>78.566</v>
      </c>
      <c r="BS133" s="26">
        <v>80.395</v>
      </c>
      <c r="BT133" s="26">
        <f t="shared" si="179"/>
        <v>1.829</v>
      </c>
      <c r="BU133" s="26"/>
      <c r="BV133" s="26"/>
      <c r="BW133" s="26">
        <f t="shared" si="180"/>
        <v>1.829</v>
      </c>
      <c r="BX133" s="26">
        <v>0</v>
      </c>
      <c r="BY133" s="26">
        <v>0</v>
      </c>
      <c r="BZ133" s="26"/>
      <c r="CA133" s="117" t="s">
        <v>637</v>
      </c>
      <c r="CB133" s="26" t="s">
        <v>166</v>
      </c>
      <c r="CC133" s="26">
        <v>0</v>
      </c>
      <c r="CD133" s="26">
        <v>1.829</v>
      </c>
      <c r="CE133" s="26">
        <v>0</v>
      </c>
      <c r="CF133" s="92">
        <f t="shared" si="181"/>
        <v>1.829</v>
      </c>
      <c r="CG133" s="84">
        <f t="shared" si="182"/>
        <v>7.7715611723761e-15</v>
      </c>
      <c r="CH133" s="124">
        <v>4</v>
      </c>
      <c r="CI133" s="84">
        <v>2</v>
      </c>
      <c r="CJ133" s="84"/>
      <c r="CK133" s="84">
        <v>163</v>
      </c>
      <c r="CL133" s="84"/>
      <c r="CM133" s="84"/>
      <c r="CN133" s="84"/>
      <c r="CO133" s="84"/>
      <c r="CP133" s="84"/>
      <c r="CQ133" s="84"/>
      <c r="CR133" s="84"/>
      <c r="CT133" s="84"/>
      <c r="CU133" s="84"/>
      <c r="CV133" s="84"/>
      <c r="CW133" s="84" t="str">
        <f t="shared" si="183"/>
        <v>S222260.171262</v>
      </c>
      <c r="CX133" s="84" t="s">
        <v>182</v>
      </c>
      <c r="CZ133" s="26"/>
      <c r="DA133" s="92">
        <v>1.82900000000001</v>
      </c>
      <c r="DB133" s="92"/>
      <c r="DC133" s="92"/>
      <c r="DD133" s="92"/>
      <c r="DE133" s="26"/>
      <c r="DF133" s="26"/>
      <c r="DG133" s="26"/>
      <c r="DH133" s="26"/>
      <c r="DI133" s="26"/>
      <c r="DJ133" s="26" t="s">
        <v>638</v>
      </c>
      <c r="DK133" s="26"/>
      <c r="DL133" s="26" t="s">
        <v>139</v>
      </c>
      <c r="DM133" s="26" t="s">
        <v>639</v>
      </c>
      <c r="DN133" s="26">
        <v>11.5</v>
      </c>
      <c r="DO133" s="26" t="s">
        <v>640</v>
      </c>
      <c r="DP133" s="26" t="b">
        <v>0</v>
      </c>
      <c r="DQ133" s="26">
        <v>1</v>
      </c>
      <c r="DR133" s="26" t="s">
        <v>641</v>
      </c>
      <c r="DS133" s="26" t="s">
        <v>167</v>
      </c>
      <c r="DT133" s="26" t="s">
        <v>150</v>
      </c>
      <c r="DU133" s="26" t="s">
        <v>150</v>
      </c>
      <c r="DV133" s="26" t="s">
        <v>150</v>
      </c>
      <c r="DW133" s="26"/>
      <c r="DX133" s="26"/>
      <c r="DY133" s="26"/>
      <c r="DZ133" s="26">
        <f t="shared" si="157"/>
        <v>1.829</v>
      </c>
      <c r="EA133" s="26">
        <v>1.82900000000001</v>
      </c>
      <c r="EB133" s="26">
        <v>-9.99200722162641e-15</v>
      </c>
      <c r="EC133" s="99"/>
      <c r="ED133" s="26">
        <v>0</v>
      </c>
      <c r="EE133" s="26">
        <v>1.829</v>
      </c>
      <c r="EF133" s="26">
        <v>0</v>
      </c>
      <c r="EG133" s="26">
        <v>0</v>
      </c>
      <c r="EH133" s="26">
        <v>0</v>
      </c>
      <c r="EI133" s="146">
        <f t="shared" si="184"/>
        <v>7.7715611723761e-15</v>
      </c>
      <c r="EJ133" s="84">
        <f t="shared" si="185"/>
        <v>1.82900000000001</v>
      </c>
      <c r="EK133" s="84">
        <f t="shared" si="186"/>
        <v>7.7715611723761e-15</v>
      </c>
      <c r="EL133" s="84">
        <f t="shared" si="161"/>
        <v>0</v>
      </c>
      <c r="EN133" s="84">
        <f t="shared" si="172"/>
        <v>0</v>
      </c>
    </row>
    <row r="134" ht="30" customHeight="1" spans="1:144">
      <c r="A134" s="87" t="str">
        <f t="shared" si="144"/>
        <v>S222263264</v>
      </c>
      <c r="B134" s="87">
        <f>VLOOKUP(A134,[1]大中修明细表!$A$10:$N$544,14,0)</f>
        <v>1</v>
      </c>
      <c r="C134" s="87" t="str">
        <f t="shared" si="145"/>
        <v>S21481.39582.395</v>
      </c>
      <c r="D134" s="87">
        <f>VLOOKUP(C134,[1]大中修明细表!$B$10:$N$544,13,0)</f>
        <v>1</v>
      </c>
      <c r="E134" s="87"/>
      <c r="F134" s="96">
        <v>116</v>
      </c>
      <c r="G134" s="26" t="s">
        <v>15</v>
      </c>
      <c r="H134" s="26" t="s">
        <v>615</v>
      </c>
      <c r="I134" s="26">
        <v>430482</v>
      </c>
      <c r="J134" s="26" t="s">
        <v>436</v>
      </c>
      <c r="K134" s="26">
        <v>263</v>
      </c>
      <c r="L134" s="26">
        <v>264</v>
      </c>
      <c r="M134" s="26" t="s">
        <v>633</v>
      </c>
      <c r="N134" s="26">
        <v>81.395</v>
      </c>
      <c r="O134" s="26">
        <v>82.395</v>
      </c>
      <c r="P134" s="26">
        <f t="shared" si="173"/>
        <v>1</v>
      </c>
      <c r="Q134" s="26">
        <f t="shared" si="174"/>
        <v>1</v>
      </c>
      <c r="R134" s="26" t="s">
        <v>139</v>
      </c>
      <c r="S134" s="26">
        <v>11.5</v>
      </c>
      <c r="T134" s="26">
        <v>11.5</v>
      </c>
      <c r="U134" s="26">
        <v>11.5</v>
      </c>
      <c r="V134" s="26" t="s">
        <v>182</v>
      </c>
      <c r="W134" s="26" t="s">
        <v>160</v>
      </c>
      <c r="X134" s="26" t="s">
        <v>183</v>
      </c>
      <c r="Y134" s="26">
        <f t="shared" si="175"/>
        <v>11.5</v>
      </c>
      <c r="Z134" s="26"/>
      <c r="AA134" s="26" t="s">
        <v>184</v>
      </c>
      <c r="AB134" s="26"/>
      <c r="AC134" s="26"/>
      <c r="AD134" s="26" t="s">
        <v>145</v>
      </c>
      <c r="AE134" s="26">
        <v>4</v>
      </c>
      <c r="AF134" s="99"/>
      <c r="AG134" s="92">
        <v>70</v>
      </c>
      <c r="AH134" s="92">
        <f t="shared" si="176"/>
        <v>81</v>
      </c>
      <c r="AI134" s="92">
        <f t="shared" si="177"/>
        <v>81</v>
      </c>
      <c r="AJ134" s="26">
        <f t="shared" si="178"/>
        <v>81</v>
      </c>
      <c r="AK134" s="92">
        <v>1950</v>
      </c>
      <c r="AL134" s="26" t="str">
        <f>IF(AND(AK134&lt;&gt;"",AM134&lt;&gt;""),"确认折扣年度",IF($V134="大修",IF(AND($V134="大修",AK134="",AM134=""),1,IF(AK134&lt;&gt;"",LOOKUP(AK134,{1900,2016,2017,2018,2019,2020,2021,2022,2023,2024,2025},{1,0.9,0.8,0.7,0.6,0.5,0.4,0.3,0.2,0.1,0}),IF(AM134&lt;&gt;"",LOOKUP(AM134,{1900,2021,2022,2023,2024,2025},{1,0.8,0.6,0.4,0.2,0})))),""))</f>
        <v/>
      </c>
      <c r="AM134" s="92"/>
      <c r="AN134" s="26">
        <f>IF(AND(AK134&lt;&gt;"",AM134&lt;&gt;""),"确认折扣年度",IF($V134="中修",IF(AND($V134="中修",AK134="",AM134=""),1,IF(AK134&lt;&gt;"",LOOKUP(AK134,{1900,2021,2022,2023,2024,2025},{1,0.8,0.6,0.4,0.2,0}),IF(AM134&lt;&gt;"",LOOKUP(AM134,{1900,2021,2022,2023,2024,2025},{1,0.8,0.6,0.4,0.2,0})))),""))</f>
        <v>1</v>
      </c>
      <c r="AO134" s="26" t="s">
        <v>146</v>
      </c>
      <c r="AP134" s="26" t="s">
        <v>146</v>
      </c>
      <c r="AQ134" s="26" t="s">
        <v>147</v>
      </c>
      <c r="AR134" s="26" t="s">
        <v>348</v>
      </c>
      <c r="AS134" s="26"/>
      <c r="AT134" s="26"/>
      <c r="AU134" s="26" t="s">
        <v>146</v>
      </c>
      <c r="AV134" s="26" t="s">
        <v>147</v>
      </c>
      <c r="AW134" s="26"/>
      <c r="AX134" s="110" t="s">
        <v>642</v>
      </c>
      <c r="AY134" s="110"/>
      <c r="AZ134" s="111"/>
      <c r="BA134" s="26">
        <v>85</v>
      </c>
      <c r="BB134" s="26">
        <v>97.75</v>
      </c>
      <c r="BC134" s="26">
        <v>97.75</v>
      </c>
      <c r="BD134" s="26">
        <v>0</v>
      </c>
      <c r="BE134" s="26" t="s">
        <v>149</v>
      </c>
      <c r="BF134" s="26" t="s">
        <v>150</v>
      </c>
      <c r="BG134" s="26"/>
      <c r="BH134" s="26">
        <v>1950</v>
      </c>
      <c r="BI134" s="26" t="s">
        <v>150</v>
      </c>
      <c r="BJ134" s="26" t="s">
        <v>643</v>
      </c>
      <c r="BK134" s="26" t="s">
        <v>150</v>
      </c>
      <c r="BL134" s="26" t="s">
        <v>150</v>
      </c>
      <c r="BM134" s="26"/>
      <c r="BN134" s="26"/>
      <c r="BO134" s="26"/>
      <c r="BP134" s="26"/>
      <c r="BQ134" s="26" t="s">
        <v>633</v>
      </c>
      <c r="BR134" s="26">
        <v>81.395</v>
      </c>
      <c r="BS134" s="26">
        <v>82.395</v>
      </c>
      <c r="BT134" s="26">
        <f t="shared" si="179"/>
        <v>1</v>
      </c>
      <c r="BU134" s="26"/>
      <c r="BV134" s="26"/>
      <c r="BW134" s="26">
        <f t="shared" si="180"/>
        <v>1</v>
      </c>
      <c r="BX134" s="26">
        <v>0</v>
      </c>
      <c r="BY134" s="26">
        <v>0</v>
      </c>
      <c r="BZ134" s="26"/>
      <c r="CA134" s="117" t="s">
        <v>637</v>
      </c>
      <c r="CB134" s="26" t="s">
        <v>166</v>
      </c>
      <c r="CC134" s="26">
        <v>0</v>
      </c>
      <c r="CD134" s="26">
        <v>1</v>
      </c>
      <c r="CE134" s="26">
        <v>0</v>
      </c>
      <c r="CF134" s="92">
        <f t="shared" si="181"/>
        <v>1</v>
      </c>
      <c r="CG134" s="84">
        <f t="shared" si="182"/>
        <v>0</v>
      </c>
      <c r="CH134" s="124">
        <v>4</v>
      </c>
      <c r="CI134" s="84">
        <v>2</v>
      </c>
      <c r="CJ134" s="84"/>
      <c r="CK134" s="84">
        <v>164</v>
      </c>
      <c r="CL134" s="84"/>
      <c r="CM134" s="84"/>
      <c r="CN134" s="84"/>
      <c r="CO134" s="84"/>
      <c r="CP134" s="84"/>
      <c r="CQ134" s="84"/>
      <c r="CR134" s="84"/>
      <c r="CT134" s="84"/>
      <c r="CU134" s="84"/>
      <c r="CV134" s="84"/>
      <c r="CW134" s="84" t="str">
        <f t="shared" si="183"/>
        <v>S222263264</v>
      </c>
      <c r="CX134" s="84" t="s">
        <v>182</v>
      </c>
      <c r="CZ134" s="26"/>
      <c r="DA134" s="92">
        <v>1</v>
      </c>
      <c r="DB134" s="92"/>
      <c r="DC134" s="92"/>
      <c r="DD134" s="92"/>
      <c r="DE134" s="26"/>
      <c r="DF134" s="26"/>
      <c r="DG134" s="26"/>
      <c r="DH134" s="26"/>
      <c r="DI134" s="26"/>
      <c r="DJ134" s="26">
        <v>1950</v>
      </c>
      <c r="DK134" s="26"/>
      <c r="DL134" s="26" t="s">
        <v>139</v>
      </c>
      <c r="DM134" s="26">
        <v>12</v>
      </c>
      <c r="DN134" s="26">
        <v>11.5</v>
      </c>
      <c r="DO134" s="26">
        <v>13</v>
      </c>
      <c r="DP134" s="26" t="b">
        <v>0</v>
      </c>
      <c r="DQ134" s="26">
        <v>1</v>
      </c>
      <c r="DR134" s="26" t="s">
        <v>149</v>
      </c>
      <c r="DS134" s="26" t="s">
        <v>167</v>
      </c>
      <c r="DT134" s="26" t="s">
        <v>150</v>
      </c>
      <c r="DU134" s="26" t="s">
        <v>150</v>
      </c>
      <c r="DV134" s="26" t="s">
        <v>150</v>
      </c>
      <c r="DW134" s="26"/>
      <c r="DX134" s="26"/>
      <c r="DY134" s="26"/>
      <c r="DZ134" s="26">
        <f t="shared" si="157"/>
        <v>1</v>
      </c>
      <c r="EA134" s="26">
        <v>1</v>
      </c>
      <c r="EB134" s="26">
        <v>0</v>
      </c>
      <c r="EC134" s="99"/>
      <c r="ED134" s="26">
        <v>0</v>
      </c>
      <c r="EE134" s="26">
        <v>1</v>
      </c>
      <c r="EF134" s="26">
        <v>0</v>
      </c>
      <c r="EG134" s="26">
        <v>0</v>
      </c>
      <c r="EH134" s="26">
        <v>0</v>
      </c>
      <c r="EI134" s="146">
        <f t="shared" si="184"/>
        <v>0</v>
      </c>
      <c r="EJ134" s="84">
        <f t="shared" si="185"/>
        <v>1</v>
      </c>
      <c r="EK134" s="84">
        <f t="shared" si="186"/>
        <v>0</v>
      </c>
      <c r="EL134" s="84">
        <f t="shared" si="161"/>
        <v>0</v>
      </c>
      <c r="EN134" s="84">
        <f t="shared" si="172"/>
        <v>0</v>
      </c>
    </row>
    <row r="135" ht="30" customHeight="1" spans="1:144">
      <c r="A135" s="87" t="str">
        <f t="shared" si="144"/>
        <v>S222265267</v>
      </c>
      <c r="B135" s="87">
        <f>VLOOKUP(A135,[1]大中修明细表!$A$10:$N$544,14,0)</f>
        <v>2</v>
      </c>
      <c r="C135" s="87" t="str">
        <f t="shared" si="145"/>
        <v>S21483.39585.395</v>
      </c>
      <c r="D135" s="87">
        <f>VLOOKUP(C135,[1]大中修明细表!$B$10:$N$544,13,0)</f>
        <v>2</v>
      </c>
      <c r="E135" s="87"/>
      <c r="F135" s="96">
        <v>117</v>
      </c>
      <c r="G135" s="26" t="s">
        <v>15</v>
      </c>
      <c r="H135" s="26" t="s">
        <v>615</v>
      </c>
      <c r="I135" s="26">
        <v>430482</v>
      </c>
      <c r="J135" s="26" t="s">
        <v>436</v>
      </c>
      <c r="K135" s="26">
        <v>265</v>
      </c>
      <c r="L135" s="26">
        <v>267</v>
      </c>
      <c r="M135" s="26" t="s">
        <v>633</v>
      </c>
      <c r="N135" s="26">
        <v>83.395</v>
      </c>
      <c r="O135" s="26">
        <v>85.395</v>
      </c>
      <c r="P135" s="26">
        <f t="shared" si="173"/>
        <v>2</v>
      </c>
      <c r="Q135" s="26">
        <f t="shared" si="174"/>
        <v>2</v>
      </c>
      <c r="R135" s="26" t="s">
        <v>139</v>
      </c>
      <c r="S135" s="26">
        <v>11.5</v>
      </c>
      <c r="T135" s="26">
        <v>11.5</v>
      </c>
      <c r="U135" s="26">
        <v>11.5</v>
      </c>
      <c r="V135" s="26" t="s">
        <v>182</v>
      </c>
      <c r="W135" s="26" t="s">
        <v>160</v>
      </c>
      <c r="X135" s="26" t="s">
        <v>183</v>
      </c>
      <c r="Y135" s="26">
        <f t="shared" si="175"/>
        <v>11.5</v>
      </c>
      <c r="Z135" s="26"/>
      <c r="AA135" s="26" t="s">
        <v>184</v>
      </c>
      <c r="AB135" s="26"/>
      <c r="AC135" s="26"/>
      <c r="AD135" s="26" t="s">
        <v>145</v>
      </c>
      <c r="AE135" s="26">
        <v>4</v>
      </c>
      <c r="AF135" s="99"/>
      <c r="AG135" s="92">
        <v>70</v>
      </c>
      <c r="AH135" s="92">
        <f t="shared" si="176"/>
        <v>161</v>
      </c>
      <c r="AI135" s="92">
        <f t="shared" si="177"/>
        <v>161</v>
      </c>
      <c r="AJ135" s="26">
        <f t="shared" si="178"/>
        <v>161</v>
      </c>
      <c r="AK135" s="92">
        <v>1950</v>
      </c>
      <c r="AL135" s="26" t="str">
        <f>IF(AND(AK135&lt;&gt;"",AM135&lt;&gt;""),"确认折扣年度",IF($V135="大修",IF(AND($V135="大修",AK135="",AM135=""),1,IF(AK135&lt;&gt;"",LOOKUP(AK135,{1900,2016,2017,2018,2019,2020,2021,2022,2023,2024,2025},{1,0.9,0.8,0.7,0.6,0.5,0.4,0.3,0.2,0.1,0}),IF(AM135&lt;&gt;"",LOOKUP(AM135,{1900,2021,2022,2023,2024,2025},{1,0.8,0.6,0.4,0.2,0})))),""))</f>
        <v/>
      </c>
      <c r="AM135" s="92"/>
      <c r="AN135" s="26">
        <f>IF(AND(AK135&lt;&gt;"",AM135&lt;&gt;""),"确认折扣年度",IF($V135="中修",IF(AND($V135="中修",AK135="",AM135=""),1,IF(AK135&lt;&gt;"",LOOKUP(AK135,{1900,2021,2022,2023,2024,2025},{1,0.8,0.6,0.4,0.2,0}),IF(AM135&lt;&gt;"",LOOKUP(AM135,{1900,2021,2022,2023,2024,2025},{1,0.8,0.6,0.4,0.2,0})))),""))</f>
        <v>1</v>
      </c>
      <c r="AO135" s="26" t="s">
        <v>146</v>
      </c>
      <c r="AP135" s="26" t="s">
        <v>146</v>
      </c>
      <c r="AQ135" s="26" t="s">
        <v>268</v>
      </c>
      <c r="AR135" s="26" t="s">
        <v>644</v>
      </c>
      <c r="AS135" s="26"/>
      <c r="AT135" s="26"/>
      <c r="AU135" s="26" t="s">
        <v>146</v>
      </c>
      <c r="AV135" s="26" t="s">
        <v>268</v>
      </c>
      <c r="AW135" s="26"/>
      <c r="AX135" s="110" t="s">
        <v>645</v>
      </c>
      <c r="AY135" s="110"/>
      <c r="AZ135" s="111"/>
      <c r="BA135" s="26">
        <v>85</v>
      </c>
      <c r="BB135" s="26">
        <v>195.5</v>
      </c>
      <c r="BC135" s="26">
        <v>195.5</v>
      </c>
      <c r="BD135" s="26">
        <v>0</v>
      </c>
      <c r="BE135" s="26" t="s">
        <v>149</v>
      </c>
      <c r="BF135" s="26" t="s">
        <v>150</v>
      </c>
      <c r="BG135" s="26"/>
      <c r="BH135" s="26">
        <v>1950</v>
      </c>
      <c r="BI135" s="26" t="s">
        <v>150</v>
      </c>
      <c r="BJ135" s="26" t="s">
        <v>643</v>
      </c>
      <c r="BK135" s="26" t="s">
        <v>150</v>
      </c>
      <c r="BL135" s="26" t="s">
        <v>150</v>
      </c>
      <c r="BM135" s="26"/>
      <c r="BN135" s="26"/>
      <c r="BO135" s="26"/>
      <c r="BP135" s="26"/>
      <c r="BQ135" s="26" t="s">
        <v>633</v>
      </c>
      <c r="BR135" s="26">
        <v>83.395</v>
      </c>
      <c r="BS135" s="26">
        <v>85.395</v>
      </c>
      <c r="BT135" s="26">
        <f t="shared" si="179"/>
        <v>2</v>
      </c>
      <c r="BU135" s="26">
        <v>0</v>
      </c>
      <c r="BV135" s="26">
        <v>2</v>
      </c>
      <c r="BW135" s="26">
        <v>0</v>
      </c>
      <c r="BX135" s="26">
        <v>0</v>
      </c>
      <c r="BY135" s="26">
        <v>0</v>
      </c>
      <c r="BZ135" s="26"/>
      <c r="CA135" s="117" t="s">
        <v>637</v>
      </c>
      <c r="CB135" s="26" t="s">
        <v>166</v>
      </c>
      <c r="CC135" s="26">
        <v>0</v>
      </c>
      <c r="CD135" s="26">
        <v>2</v>
      </c>
      <c r="CE135" s="26">
        <v>0</v>
      </c>
      <c r="CF135" s="92">
        <f t="shared" si="181"/>
        <v>2</v>
      </c>
      <c r="CG135" s="84">
        <f t="shared" si="182"/>
        <v>0</v>
      </c>
      <c r="CH135" s="124">
        <v>4</v>
      </c>
      <c r="CI135" s="84">
        <v>2</v>
      </c>
      <c r="CJ135" s="84"/>
      <c r="CK135" s="84">
        <v>165</v>
      </c>
      <c r="CL135" s="84"/>
      <c r="CM135" s="84"/>
      <c r="CN135" s="84"/>
      <c r="CO135" s="84"/>
      <c r="CP135" s="84"/>
      <c r="CQ135" s="84"/>
      <c r="CR135" s="84"/>
      <c r="CT135" s="84"/>
      <c r="CU135" s="84"/>
      <c r="CV135" s="84"/>
      <c r="CW135" s="84" t="str">
        <f t="shared" si="183"/>
        <v>S222265267</v>
      </c>
      <c r="CX135" s="84" t="s">
        <v>182</v>
      </c>
      <c r="CZ135" s="26"/>
      <c r="DA135" s="92">
        <v>2</v>
      </c>
      <c r="DB135" s="92"/>
      <c r="DC135" s="92"/>
      <c r="DD135" s="92"/>
      <c r="DE135" s="26"/>
      <c r="DF135" s="26"/>
      <c r="DG135" s="26"/>
      <c r="DH135" s="26"/>
      <c r="DI135" s="26"/>
      <c r="DJ135" s="26">
        <v>1950</v>
      </c>
      <c r="DK135" s="26"/>
      <c r="DL135" s="26" t="s">
        <v>139</v>
      </c>
      <c r="DM135" s="26">
        <v>12</v>
      </c>
      <c r="DN135" s="26">
        <v>11.5</v>
      </c>
      <c r="DO135" s="26">
        <v>13</v>
      </c>
      <c r="DP135" s="26" t="b">
        <v>0</v>
      </c>
      <c r="DQ135" s="26">
        <v>1</v>
      </c>
      <c r="DR135" s="26" t="s">
        <v>149</v>
      </c>
      <c r="DS135" s="26" t="s">
        <v>167</v>
      </c>
      <c r="DT135" s="26" t="s">
        <v>150</v>
      </c>
      <c r="DU135" s="26" t="s">
        <v>150</v>
      </c>
      <c r="DV135" s="26" t="s">
        <v>150</v>
      </c>
      <c r="DW135" s="26"/>
      <c r="DX135" s="26"/>
      <c r="DY135" s="26"/>
      <c r="DZ135" s="26">
        <f t="shared" si="157"/>
        <v>2</v>
      </c>
      <c r="EA135" s="26">
        <v>2</v>
      </c>
      <c r="EB135" s="26">
        <v>0</v>
      </c>
      <c r="EC135" s="26"/>
      <c r="ED135" s="26">
        <v>0</v>
      </c>
      <c r="EE135" s="26">
        <v>2</v>
      </c>
      <c r="EF135" s="26">
        <v>0</v>
      </c>
      <c r="EG135" s="26">
        <v>0</v>
      </c>
      <c r="EH135" s="26">
        <v>0</v>
      </c>
      <c r="EI135" s="146">
        <f t="shared" si="184"/>
        <v>0</v>
      </c>
      <c r="EJ135" s="84">
        <f t="shared" si="185"/>
        <v>2</v>
      </c>
      <c r="EK135" s="84">
        <f t="shared" si="186"/>
        <v>0</v>
      </c>
      <c r="EL135" s="84">
        <f t="shared" si="161"/>
        <v>2</v>
      </c>
      <c r="EN135" s="84">
        <f t="shared" si="172"/>
        <v>0</v>
      </c>
    </row>
    <row r="136" ht="30" customHeight="1" spans="1:144">
      <c r="A136" s="87" t="str">
        <f t="shared" si="144"/>
        <v>S336157158.274</v>
      </c>
      <c r="B136" s="87">
        <f>VLOOKUP(A136,[1]大中修明细表!$A$10:$N$544,14,0)</f>
        <v>1.274</v>
      </c>
      <c r="C136" s="87" t="str">
        <f t="shared" si="145"/>
        <v>S315174.42175.694</v>
      </c>
      <c r="D136" s="87">
        <f>VLOOKUP(C136,[1]大中修明细表!$B$10:$N$544,13,0)</f>
        <v>1.274</v>
      </c>
      <c r="E136" s="87"/>
      <c r="F136" s="96">
        <v>118</v>
      </c>
      <c r="G136" s="26" t="s">
        <v>15</v>
      </c>
      <c r="H136" s="26" t="s">
        <v>586</v>
      </c>
      <c r="I136" s="26">
        <v>430424</v>
      </c>
      <c r="J136" s="26" t="s">
        <v>408</v>
      </c>
      <c r="K136" s="26">
        <v>157</v>
      </c>
      <c r="L136" s="26">
        <v>158.274</v>
      </c>
      <c r="M136" s="26" t="s">
        <v>409</v>
      </c>
      <c r="N136" s="26">
        <v>174.42</v>
      </c>
      <c r="O136" s="26">
        <v>175.694</v>
      </c>
      <c r="P136" s="26">
        <f t="shared" si="173"/>
        <v>1.274</v>
      </c>
      <c r="Q136" s="26">
        <f t="shared" si="174"/>
        <v>1.274</v>
      </c>
      <c r="R136" s="26" t="s">
        <v>139</v>
      </c>
      <c r="S136" s="26">
        <v>11</v>
      </c>
      <c r="T136" s="26">
        <v>11</v>
      </c>
      <c r="U136" s="26">
        <v>11</v>
      </c>
      <c r="V136" s="26" t="s">
        <v>182</v>
      </c>
      <c r="W136" s="26" t="s">
        <v>160</v>
      </c>
      <c r="X136" s="26" t="s">
        <v>183</v>
      </c>
      <c r="Y136" s="26">
        <f t="shared" si="175"/>
        <v>11</v>
      </c>
      <c r="Z136" s="26"/>
      <c r="AA136" s="26" t="s">
        <v>184</v>
      </c>
      <c r="AB136" s="26"/>
      <c r="AC136" s="26"/>
      <c r="AD136" s="26" t="s">
        <v>145</v>
      </c>
      <c r="AE136" s="26">
        <v>4</v>
      </c>
      <c r="AF136" s="99"/>
      <c r="AG136" s="92">
        <v>70</v>
      </c>
      <c r="AH136" s="92">
        <f t="shared" si="176"/>
        <v>98</v>
      </c>
      <c r="AI136" s="92">
        <f t="shared" si="177"/>
        <v>98</v>
      </c>
      <c r="AJ136" s="26">
        <f t="shared" si="178"/>
        <v>98</v>
      </c>
      <c r="AK136" s="92">
        <v>1997</v>
      </c>
      <c r="AL136" s="26" t="str">
        <f>IF(AND(AK136&lt;&gt;"",AM136&lt;&gt;""),"确认折扣年度",IF($V136="大修",IF(AND($V136="大修",AK136="",AM136=""),1,IF(AK136&lt;&gt;"",LOOKUP(AK136,{1900,2016,2017,2018,2019,2020,2021,2022,2023,2024,2025},{1,0.9,0.8,0.7,0.6,0.5,0.4,0.3,0.2,0.1,0}),IF(AM136&lt;&gt;"",LOOKUP(AM136,{1900,2021,2022,2023,2024,2025},{1,0.8,0.6,0.4,0.2,0})))),""))</f>
        <v/>
      </c>
      <c r="AM136" s="92"/>
      <c r="AN136" s="26">
        <f>IF(AND(AK136&lt;&gt;"",AM136&lt;&gt;""),"确认折扣年度",IF($V136="中修",IF(AND($V136="中修",AK136="",AM136=""),1,IF(AK136&lt;&gt;"",LOOKUP(AK136,{1900,2021,2022,2023,2024,2025},{1,0.8,0.6,0.4,0.2,0}),IF(AM136&lt;&gt;"",LOOKUP(AM136,{1900,2021,2022,2023,2024,2025},{1,0.8,0.6,0.4,0.2,0})))),""))</f>
        <v>1</v>
      </c>
      <c r="AO136" s="26" t="s">
        <v>146</v>
      </c>
      <c r="AP136" s="26" t="s">
        <v>146</v>
      </c>
      <c r="AQ136" s="26" t="s">
        <v>147</v>
      </c>
      <c r="AR136" s="26" t="s">
        <v>646</v>
      </c>
      <c r="AS136" s="26"/>
      <c r="AT136" s="26"/>
      <c r="AU136" s="26" t="s">
        <v>146</v>
      </c>
      <c r="AV136" s="26" t="s">
        <v>147</v>
      </c>
      <c r="AW136" s="26"/>
      <c r="AX136" s="110" t="s">
        <v>647</v>
      </c>
      <c r="AY136" s="110"/>
      <c r="AZ136" s="111"/>
      <c r="BA136" s="26">
        <v>85</v>
      </c>
      <c r="BB136" s="26">
        <v>119.12</v>
      </c>
      <c r="BC136" s="26">
        <v>119.12</v>
      </c>
      <c r="BD136" s="26">
        <v>0</v>
      </c>
      <c r="BE136" s="26" t="s">
        <v>149</v>
      </c>
      <c r="BF136" s="26" t="s">
        <v>150</v>
      </c>
      <c r="BG136" s="26" t="s">
        <v>648</v>
      </c>
      <c r="BH136" s="26">
        <v>1997</v>
      </c>
      <c r="BI136" s="26" t="s">
        <v>150</v>
      </c>
      <c r="BJ136" s="26" t="s">
        <v>649</v>
      </c>
      <c r="BK136" s="26" t="s">
        <v>150</v>
      </c>
      <c r="BL136" s="26" t="s">
        <v>150</v>
      </c>
      <c r="BM136" s="26"/>
      <c r="BN136" s="26"/>
      <c r="BO136" s="26"/>
      <c r="BP136" s="26"/>
      <c r="BQ136" s="26" t="s">
        <v>409</v>
      </c>
      <c r="BR136" s="26">
        <v>174.418</v>
      </c>
      <c r="BS136" s="26">
        <v>175.692</v>
      </c>
      <c r="BT136" s="26">
        <f t="shared" si="179"/>
        <v>1.274</v>
      </c>
      <c r="BU136" s="26"/>
      <c r="BV136" s="26"/>
      <c r="BW136" s="26">
        <f>CE136+CF136</f>
        <v>1.274</v>
      </c>
      <c r="BX136" s="26">
        <v>0</v>
      </c>
      <c r="BY136" s="26">
        <v>0</v>
      </c>
      <c r="BZ136" s="26"/>
      <c r="CA136" s="117"/>
      <c r="CB136" s="26" t="s">
        <v>166</v>
      </c>
      <c r="CC136" s="26">
        <v>0</v>
      </c>
      <c r="CD136" s="26">
        <v>0.274000000000001</v>
      </c>
      <c r="CE136" s="26">
        <v>1</v>
      </c>
      <c r="CF136" s="92">
        <f t="shared" si="181"/>
        <v>0.274000000000001</v>
      </c>
      <c r="CG136" s="84">
        <f t="shared" si="182"/>
        <v>0</v>
      </c>
      <c r="CH136" s="124">
        <v>4</v>
      </c>
      <c r="CI136" s="84">
        <v>2</v>
      </c>
      <c r="CJ136" s="84"/>
      <c r="CK136" s="84">
        <v>130</v>
      </c>
      <c r="CL136" s="84"/>
      <c r="CM136" s="84"/>
      <c r="CN136" s="84"/>
      <c r="CO136" s="84"/>
      <c r="CP136" s="84"/>
      <c r="CQ136" s="84"/>
      <c r="CR136" s="84"/>
      <c r="CT136" s="84"/>
      <c r="CU136" s="84"/>
      <c r="CV136" s="84"/>
      <c r="CW136" s="84" t="str">
        <f t="shared" si="183"/>
        <v>S336157158.274</v>
      </c>
      <c r="CX136" s="84" t="s">
        <v>182</v>
      </c>
      <c r="CZ136" s="26"/>
      <c r="DA136" s="92">
        <v>1.274</v>
      </c>
      <c r="DB136" s="92"/>
      <c r="DC136" s="92"/>
      <c r="DD136" s="92"/>
      <c r="DE136" s="26"/>
      <c r="DF136" s="26" t="s">
        <v>650</v>
      </c>
      <c r="DG136" s="26"/>
      <c r="DH136" s="26" t="s">
        <v>651</v>
      </c>
      <c r="DI136" s="26"/>
      <c r="DJ136" s="26">
        <v>1965</v>
      </c>
      <c r="DK136" s="26">
        <v>1997</v>
      </c>
      <c r="DL136" s="26" t="s">
        <v>139</v>
      </c>
      <c r="DM136" s="26">
        <v>11</v>
      </c>
      <c r="DN136" s="26">
        <v>11</v>
      </c>
      <c r="DO136" s="26">
        <v>11</v>
      </c>
      <c r="DP136" s="26" t="b">
        <v>1</v>
      </c>
      <c r="DQ136" s="26">
        <v>0</v>
      </c>
      <c r="DR136" s="26" t="s">
        <v>149</v>
      </c>
      <c r="DS136" s="26" t="s">
        <v>167</v>
      </c>
      <c r="DT136" s="26" t="s">
        <v>150</v>
      </c>
      <c r="DU136" s="26" t="s">
        <v>150</v>
      </c>
      <c r="DV136" s="26" t="s">
        <v>150</v>
      </c>
      <c r="DW136" s="26"/>
      <c r="DX136" s="26"/>
      <c r="DY136" s="26"/>
      <c r="DZ136" s="26">
        <f t="shared" si="157"/>
        <v>1.274</v>
      </c>
      <c r="EA136" s="26">
        <v>1.274</v>
      </c>
      <c r="EB136" s="26">
        <v>0</v>
      </c>
      <c r="EC136" s="26">
        <v>0</v>
      </c>
      <c r="ED136" s="26">
        <v>0</v>
      </c>
      <c r="EE136" s="26">
        <v>1.274</v>
      </c>
      <c r="EF136" s="26">
        <v>0</v>
      </c>
      <c r="EG136" s="26">
        <v>0</v>
      </c>
      <c r="EH136" s="26">
        <v>0</v>
      </c>
      <c r="EI136" s="146">
        <f t="shared" si="184"/>
        <v>0</v>
      </c>
      <c r="EJ136" s="84">
        <f t="shared" si="185"/>
        <v>1.274</v>
      </c>
      <c r="EK136" s="84">
        <f t="shared" si="186"/>
        <v>0</v>
      </c>
      <c r="EL136" s="84">
        <f t="shared" si="161"/>
        <v>0</v>
      </c>
      <c r="EN136" s="84">
        <f t="shared" si="172"/>
        <v>0</v>
      </c>
    </row>
    <row r="137" ht="30" customHeight="1" spans="1:144">
      <c r="A137" s="87" t="str">
        <f t="shared" si="144"/>
        <v>S336158.274158.402</v>
      </c>
      <c r="B137" s="87">
        <f>VLOOKUP(A137,[1]大中修明细表!$A$10:$N$544,14,0)</f>
        <v>0.127999999999986</v>
      </c>
      <c r="C137" s="87" t="str">
        <f t="shared" si="145"/>
        <v>S315175.694175.822</v>
      </c>
      <c r="D137" s="87">
        <f>VLOOKUP(C137,[1]大中修明细表!$B$10:$N$544,13,0)</f>
        <v>0.127999999999986</v>
      </c>
      <c r="E137" s="87"/>
      <c r="F137" s="96">
        <v>119</v>
      </c>
      <c r="G137" s="26" t="s">
        <v>15</v>
      </c>
      <c r="H137" s="26" t="s">
        <v>586</v>
      </c>
      <c r="I137" s="26">
        <v>430424</v>
      </c>
      <c r="J137" s="26" t="s">
        <v>408</v>
      </c>
      <c r="K137" s="26">
        <v>158.274</v>
      </c>
      <c r="L137" s="26">
        <v>158.402</v>
      </c>
      <c r="M137" s="26" t="s">
        <v>409</v>
      </c>
      <c r="N137" s="26">
        <v>175.694</v>
      </c>
      <c r="O137" s="26">
        <v>175.822</v>
      </c>
      <c r="P137" s="26">
        <f t="shared" si="173"/>
        <v>0.127999999999986</v>
      </c>
      <c r="Q137" s="26">
        <f t="shared" si="174"/>
        <v>0.127999999999986</v>
      </c>
      <c r="R137" s="26" t="s">
        <v>139</v>
      </c>
      <c r="S137" s="26">
        <v>9</v>
      </c>
      <c r="T137" s="26">
        <v>9</v>
      </c>
      <c r="U137" s="26">
        <v>10</v>
      </c>
      <c r="V137" s="26" t="s">
        <v>182</v>
      </c>
      <c r="W137" s="26" t="s">
        <v>160</v>
      </c>
      <c r="X137" s="26" t="s">
        <v>183</v>
      </c>
      <c r="Y137" s="26">
        <f t="shared" si="175"/>
        <v>9</v>
      </c>
      <c r="Z137" s="26"/>
      <c r="AA137" s="26" t="s">
        <v>184</v>
      </c>
      <c r="AB137" s="26"/>
      <c r="AC137" s="26"/>
      <c r="AD137" s="26" t="s">
        <v>145</v>
      </c>
      <c r="AE137" s="26">
        <v>4</v>
      </c>
      <c r="AF137" s="99"/>
      <c r="AG137" s="92">
        <v>70</v>
      </c>
      <c r="AH137" s="92">
        <f t="shared" si="176"/>
        <v>8</v>
      </c>
      <c r="AI137" s="92">
        <f t="shared" si="177"/>
        <v>8</v>
      </c>
      <c r="AJ137" s="26">
        <f t="shared" si="178"/>
        <v>6</v>
      </c>
      <c r="AK137" s="92">
        <v>2021</v>
      </c>
      <c r="AL137" s="26" t="str">
        <f>IF(AND(AK137&lt;&gt;"",AM137&lt;&gt;""),"确认折扣年度",IF($V137="大修",IF(AND($V137="大修",AK137="",AM137=""),1,IF(AK137&lt;&gt;"",LOOKUP(AK137,{1900,2016,2017,2018,2019,2020,2021,2022,2023,2024,2025},{1,0.9,0.8,0.7,0.6,0.5,0.4,0.3,0.2,0.1,0}),IF(AM137&lt;&gt;"",LOOKUP(AM137,{1900,2021,2022,2023,2024,2025},{1,0.8,0.6,0.4,0.2,0})))),""))</f>
        <v/>
      </c>
      <c r="AM137" s="92"/>
      <c r="AN137" s="26">
        <f>IF(AND(AK137&lt;&gt;"",AM137&lt;&gt;""),"确认折扣年度",IF($V137="中修",IF(AND($V137="中修",AK137="",AM137=""),1,IF(AK137&lt;&gt;"",LOOKUP(AK137,{1900,2021,2022,2023,2024,2025},{1,0.8,0.6,0.4,0.2,0}),IF(AM137&lt;&gt;"",LOOKUP(AM137,{1900,2021,2022,2023,2024,2025},{1,0.8,0.6,0.4,0.2,0})))),""))</f>
        <v>0.8</v>
      </c>
      <c r="AO137" s="26" t="s">
        <v>146</v>
      </c>
      <c r="AP137" s="26" t="s">
        <v>146</v>
      </c>
      <c r="AQ137" s="26" t="s">
        <v>147</v>
      </c>
      <c r="AR137" s="26" t="s">
        <v>646</v>
      </c>
      <c r="AS137" s="26"/>
      <c r="AT137" s="26"/>
      <c r="AU137" s="26" t="s">
        <v>146</v>
      </c>
      <c r="AV137" s="26" t="s">
        <v>147</v>
      </c>
      <c r="AW137" s="26"/>
      <c r="AX137" s="113" t="s">
        <v>652</v>
      </c>
      <c r="AY137" s="110"/>
      <c r="AZ137" s="111"/>
      <c r="BA137" s="26">
        <v>85</v>
      </c>
      <c r="BB137" s="26">
        <v>9.79</v>
      </c>
      <c r="BC137" s="26">
        <v>9.79</v>
      </c>
      <c r="BD137" s="26">
        <v>0</v>
      </c>
      <c r="BE137" s="26" t="s">
        <v>149</v>
      </c>
      <c r="BF137" s="26" t="s">
        <v>150</v>
      </c>
      <c r="BG137" s="26" t="s">
        <v>653</v>
      </c>
      <c r="BH137" s="26">
        <v>2011</v>
      </c>
      <c r="BI137" s="26" t="s">
        <v>150</v>
      </c>
      <c r="BJ137" s="26" t="s">
        <v>654</v>
      </c>
      <c r="BK137" s="26" t="s">
        <v>150</v>
      </c>
      <c r="BL137" s="26" t="s">
        <v>150</v>
      </c>
      <c r="BM137" s="26"/>
      <c r="BN137" s="26"/>
      <c r="BO137" s="26"/>
      <c r="BP137" s="26"/>
      <c r="BQ137" s="26" t="s">
        <v>409</v>
      </c>
      <c r="BR137" s="26">
        <v>176.06</v>
      </c>
      <c r="BS137" s="26">
        <v>176.188</v>
      </c>
      <c r="BT137" s="26">
        <f t="shared" si="179"/>
        <v>0.127999999999986</v>
      </c>
      <c r="BU137" s="26"/>
      <c r="BV137" s="26"/>
      <c r="BW137" s="26">
        <f>CE137+CF137</f>
        <v>0.127999999999986</v>
      </c>
      <c r="BX137" s="26">
        <v>0</v>
      </c>
      <c r="BY137" s="26">
        <v>0</v>
      </c>
      <c r="BZ137" s="26"/>
      <c r="CA137" s="117"/>
      <c r="CB137" s="26" t="s">
        <v>166</v>
      </c>
      <c r="CC137" s="26">
        <v>0</v>
      </c>
      <c r="CD137" s="26">
        <v>0.127999999999986</v>
      </c>
      <c r="CE137" s="26">
        <v>0</v>
      </c>
      <c r="CF137" s="92">
        <f t="shared" si="181"/>
        <v>0.127999999999986</v>
      </c>
      <c r="CG137" s="84">
        <f t="shared" si="182"/>
        <v>0</v>
      </c>
      <c r="CH137" s="124">
        <v>4</v>
      </c>
      <c r="CI137" s="84">
        <v>2</v>
      </c>
      <c r="CJ137" s="84"/>
      <c r="CK137" s="84">
        <v>131</v>
      </c>
      <c r="CL137" s="84"/>
      <c r="CM137" s="84"/>
      <c r="CN137" s="84"/>
      <c r="CO137" s="84"/>
      <c r="CP137" s="84"/>
      <c r="CQ137" s="84"/>
      <c r="CR137" s="84"/>
      <c r="CT137" s="84"/>
      <c r="CU137" s="84"/>
      <c r="CV137" s="84"/>
      <c r="CW137" s="84" t="str">
        <f t="shared" si="183"/>
        <v>S336158.274158.402</v>
      </c>
      <c r="CX137" s="84" t="s">
        <v>182</v>
      </c>
      <c r="CZ137" s="26"/>
      <c r="DA137" s="92">
        <v>0.127999999999986</v>
      </c>
      <c r="DB137" s="92"/>
      <c r="DC137" s="92"/>
      <c r="DD137" s="92"/>
      <c r="DE137" s="26" t="s">
        <v>655</v>
      </c>
      <c r="DF137" s="26" t="s">
        <v>655</v>
      </c>
      <c r="DG137" s="26" t="s">
        <v>655</v>
      </c>
      <c r="DH137" s="26" t="s">
        <v>656</v>
      </c>
      <c r="DI137" s="26" t="s">
        <v>657</v>
      </c>
      <c r="DJ137" s="26">
        <v>1965</v>
      </c>
      <c r="DK137" s="26">
        <v>1997</v>
      </c>
      <c r="DL137" s="26" t="s">
        <v>139</v>
      </c>
      <c r="DM137" s="26" t="s">
        <v>658</v>
      </c>
      <c r="DN137" s="26">
        <v>9</v>
      </c>
      <c r="DO137" s="26" t="s">
        <v>658</v>
      </c>
      <c r="DP137" s="26" t="b">
        <v>0</v>
      </c>
      <c r="DQ137" s="26">
        <v>1</v>
      </c>
      <c r="DR137" s="26" t="s">
        <v>149</v>
      </c>
      <c r="DS137" s="26" t="s">
        <v>167</v>
      </c>
      <c r="DT137" s="26" t="s">
        <v>150</v>
      </c>
      <c r="DU137" s="26" t="s">
        <v>150</v>
      </c>
      <c r="DV137" s="26" t="s">
        <v>150</v>
      </c>
      <c r="DW137" s="26"/>
      <c r="DX137" s="26"/>
      <c r="DY137" s="26"/>
      <c r="DZ137" s="26">
        <f t="shared" si="157"/>
        <v>0.128</v>
      </c>
      <c r="EA137" s="26">
        <v>0.127999999999986</v>
      </c>
      <c r="EB137" s="26">
        <v>1.3988810110277e-14</v>
      </c>
      <c r="EC137" s="99"/>
      <c r="ED137" s="26">
        <v>0</v>
      </c>
      <c r="EE137" s="26">
        <v>0.128</v>
      </c>
      <c r="EF137" s="26">
        <v>0</v>
      </c>
      <c r="EG137" s="26">
        <v>0</v>
      </c>
      <c r="EH137" s="26">
        <v>0</v>
      </c>
      <c r="EI137" s="146">
        <f t="shared" si="184"/>
        <v>-1.40998324127395e-14</v>
      </c>
      <c r="EJ137" s="84">
        <f t="shared" si="185"/>
        <v>0.127999999999986</v>
      </c>
      <c r="EK137" s="84">
        <f t="shared" si="186"/>
        <v>-1.40998324127395e-14</v>
      </c>
      <c r="EL137" s="84">
        <f t="shared" si="161"/>
        <v>1.3988810110277e-14</v>
      </c>
      <c r="EN137" s="84">
        <f t="shared" si="172"/>
        <v>0</v>
      </c>
    </row>
    <row r="138" s="84" customFormat="1" ht="30" customHeight="1" spans="1:144">
      <c r="A138" s="87" t="str">
        <f t="shared" ref="A138:A171" si="187">J138&amp;K138&amp;L138</f>
        <v>S336135.94138.082</v>
      </c>
      <c r="B138" s="87">
        <f>VLOOKUP(A138,[1]大中修明细表!$A$10:$N$544,14,0)</f>
        <v>2.142</v>
      </c>
      <c r="C138" s="87" t="str">
        <f t="shared" ref="C138:C171" si="188">M138&amp;N138&amp;O138</f>
        <v>S315153.358155.502</v>
      </c>
      <c r="D138" s="87">
        <f>VLOOKUP(C138,[1]大中修明细表!$B$10:$N$544,13,0)</f>
        <v>2.142</v>
      </c>
      <c r="E138" s="87"/>
      <c r="F138" s="96">
        <v>120</v>
      </c>
      <c r="G138" s="26" t="s">
        <v>15</v>
      </c>
      <c r="H138" s="26" t="s">
        <v>586</v>
      </c>
      <c r="I138" s="26">
        <v>430424</v>
      </c>
      <c r="J138" s="26" t="s">
        <v>408</v>
      </c>
      <c r="K138" s="26">
        <v>135.94</v>
      </c>
      <c r="L138" s="26">
        <v>138.082</v>
      </c>
      <c r="M138" s="26" t="s">
        <v>409</v>
      </c>
      <c r="N138" s="26">
        <v>153.358</v>
      </c>
      <c r="O138" s="26">
        <v>155.502</v>
      </c>
      <c r="P138" s="26">
        <f t="shared" si="173"/>
        <v>2.142</v>
      </c>
      <c r="Q138" s="26">
        <f t="shared" ref="Q138:Q141" si="189">L138-K138</f>
        <v>2.142</v>
      </c>
      <c r="R138" s="26" t="s">
        <v>139</v>
      </c>
      <c r="S138" s="26">
        <v>24</v>
      </c>
      <c r="T138" s="26">
        <v>24</v>
      </c>
      <c r="U138" s="26">
        <v>24</v>
      </c>
      <c r="V138" s="26" t="s">
        <v>182</v>
      </c>
      <c r="W138" s="26" t="s">
        <v>160</v>
      </c>
      <c r="X138" s="26"/>
      <c r="Y138" s="26">
        <f t="shared" si="175"/>
        <v>24</v>
      </c>
      <c r="Z138" s="26"/>
      <c r="AA138" s="26" t="s">
        <v>184</v>
      </c>
      <c r="AB138" s="26"/>
      <c r="AC138" s="26"/>
      <c r="AD138" s="26" t="s">
        <v>145</v>
      </c>
      <c r="AE138" s="26">
        <v>4</v>
      </c>
      <c r="AF138" s="99"/>
      <c r="AG138" s="92">
        <v>70</v>
      </c>
      <c r="AH138" s="92">
        <f t="shared" si="176"/>
        <v>360</v>
      </c>
      <c r="AI138" s="92">
        <f t="shared" si="177"/>
        <v>360</v>
      </c>
      <c r="AJ138" s="26">
        <f t="shared" si="178"/>
        <v>360</v>
      </c>
      <c r="AK138" s="92">
        <v>2011</v>
      </c>
      <c r="AL138" s="26" t="str">
        <f>IF(AND(AK138&lt;&gt;"",AM138&lt;&gt;""),"确认折扣年度",IF($V138="大修",IF(AND($V138="大修",AK138="",AM138=""),1,IF(AK138&lt;&gt;"",LOOKUP(AK138,{1900,2016,2017,2018,2019,2020,2021,2022,2023,2024,2025},{1,0.9,0.8,0.7,0.6,0.5,0.4,0.3,0.2,0.1,0}),IF(AM138&lt;&gt;"",LOOKUP(AM138,{1900,2021,2022,2023,2024,2025},{1,0.8,0.6,0.4,0.2,0})))),""))</f>
        <v/>
      </c>
      <c r="AM138" s="92"/>
      <c r="AN138" s="26">
        <f>IF(AND(AK138&lt;&gt;"",AM138&lt;&gt;""),"确认折扣年度",IF($V138="中修",IF(AND($V138="中修",AK138="",AM138=""),1,IF(AK138&lt;&gt;"",LOOKUP(AK138,{1900,2021,2022,2023,2024,2025},{1,0.8,0.6,0.4,0.2,0}),IF(AM138&lt;&gt;"",LOOKUP(AM138,{1900,2021,2022,2023,2024,2025},{1,0.8,0.6,0.4,0.2,0})))),""))</f>
        <v>1</v>
      </c>
      <c r="AO138" s="26" t="s">
        <v>146</v>
      </c>
      <c r="AP138" s="26" t="s">
        <v>146</v>
      </c>
      <c r="AQ138" s="26" t="s">
        <v>147</v>
      </c>
      <c r="AR138" s="26" t="s">
        <v>659</v>
      </c>
      <c r="AS138" s="26" t="s">
        <v>660</v>
      </c>
      <c r="AT138" s="26" t="s">
        <v>592</v>
      </c>
      <c r="AU138" s="26" t="s">
        <v>146</v>
      </c>
      <c r="AV138" s="26" t="s">
        <v>147</v>
      </c>
      <c r="AW138" s="26"/>
      <c r="AX138" s="110"/>
      <c r="AY138" s="110"/>
      <c r="AZ138" s="111"/>
      <c r="BA138" s="26">
        <v>215</v>
      </c>
      <c r="BB138" s="26">
        <v>1105.27</v>
      </c>
      <c r="BC138" s="26">
        <v>1105.27</v>
      </c>
      <c r="BD138" s="26">
        <v>0</v>
      </c>
      <c r="BE138" s="26" t="s">
        <v>149</v>
      </c>
      <c r="BF138" s="26" t="s">
        <v>150</v>
      </c>
      <c r="BG138" s="26"/>
      <c r="BH138" s="26">
        <v>2011</v>
      </c>
      <c r="BI138" s="26" t="s">
        <v>150</v>
      </c>
      <c r="BJ138" s="26" t="s">
        <v>661</v>
      </c>
      <c r="BK138" s="26" t="s">
        <v>149</v>
      </c>
      <c r="BL138" s="26" t="s">
        <v>150</v>
      </c>
      <c r="BM138" s="26"/>
      <c r="BN138" s="26"/>
      <c r="BO138" s="26"/>
      <c r="BP138" s="26"/>
      <c r="BQ138" s="26"/>
      <c r="BR138" s="26"/>
      <c r="BS138" s="26"/>
      <c r="BT138" s="26">
        <f t="shared" si="179"/>
        <v>2.142</v>
      </c>
      <c r="BU138" s="26"/>
      <c r="BV138" s="26"/>
      <c r="BW138" s="26">
        <f>CE138+CF138</f>
        <v>1.142</v>
      </c>
      <c r="BX138" s="26">
        <v>0</v>
      </c>
      <c r="BY138" s="26">
        <v>1</v>
      </c>
      <c r="BZ138" s="26"/>
      <c r="CA138" s="117"/>
      <c r="CB138" s="26" t="s">
        <v>166</v>
      </c>
      <c r="CC138" s="26">
        <v>0</v>
      </c>
      <c r="CD138" s="26">
        <v>0.141999999999996</v>
      </c>
      <c r="CE138" s="26">
        <v>1</v>
      </c>
      <c r="CF138" s="92">
        <f t="shared" ref="CF138:CF141" si="190">CC138+CD138</f>
        <v>0.141999999999996</v>
      </c>
      <c r="CG138" s="84">
        <f t="shared" ref="CG138:CG141" si="191">Q138-BU138-BV138-BW138-BX138-BY138-BZ138</f>
        <v>0</v>
      </c>
      <c r="CH138" s="124">
        <v>4</v>
      </c>
      <c r="CI138" s="84">
        <v>1</v>
      </c>
      <c r="CK138" s="84">
        <v>127</v>
      </c>
      <c r="CS138" s="84" t="s">
        <v>428</v>
      </c>
      <c r="CW138" s="84" t="str">
        <f t="shared" ref="CW138:CW141" si="192">J138&amp;K138&amp;L138</f>
        <v>S336135.94138.082</v>
      </c>
      <c r="CX138" s="84" t="s">
        <v>140</v>
      </c>
      <c r="CZ138" s="26" t="s">
        <v>589</v>
      </c>
      <c r="DA138" s="92">
        <v>0</v>
      </c>
      <c r="DB138" s="92"/>
      <c r="DC138" s="92"/>
      <c r="DD138" s="92"/>
      <c r="DE138" s="26" t="s">
        <v>662</v>
      </c>
      <c r="DF138" s="26"/>
      <c r="DG138" s="26"/>
      <c r="DH138" s="26"/>
      <c r="DI138" s="26"/>
      <c r="DJ138" s="26">
        <v>2011</v>
      </c>
      <c r="DK138" s="26"/>
      <c r="DL138" s="26" t="s">
        <v>139</v>
      </c>
      <c r="DM138" s="26">
        <v>24</v>
      </c>
      <c r="DN138" s="26">
        <v>24</v>
      </c>
      <c r="DO138" s="26">
        <v>24</v>
      </c>
      <c r="DP138" s="26" t="b">
        <v>1</v>
      </c>
      <c r="DQ138" s="26">
        <v>0</v>
      </c>
      <c r="DR138" s="26" t="s">
        <v>149</v>
      </c>
      <c r="DS138" s="26" t="s">
        <v>167</v>
      </c>
      <c r="DT138" s="26" t="s">
        <v>150</v>
      </c>
      <c r="DU138" s="26" t="s">
        <v>150</v>
      </c>
      <c r="DV138" s="26" t="s">
        <v>150</v>
      </c>
      <c r="DW138" s="26"/>
      <c r="DX138" s="26"/>
      <c r="DY138" s="26"/>
      <c r="DZ138" s="26">
        <f t="shared" ref="DZ138:DZ171" si="193">SUM(EC138:EH138)</f>
        <v>2.142</v>
      </c>
      <c r="EA138" s="26">
        <v>2.142</v>
      </c>
      <c r="EB138" s="26">
        <v>0</v>
      </c>
      <c r="EC138" s="26">
        <v>0</v>
      </c>
      <c r="ED138" s="26">
        <v>0</v>
      </c>
      <c r="EE138" s="26">
        <v>1.142</v>
      </c>
      <c r="EF138" s="26">
        <v>0</v>
      </c>
      <c r="EG138" s="26">
        <v>1</v>
      </c>
      <c r="EH138" s="26">
        <v>0</v>
      </c>
      <c r="EI138" s="146">
        <f t="shared" si="184"/>
        <v>-3.99680288865056e-15</v>
      </c>
      <c r="EJ138" s="84">
        <f t="shared" si="185"/>
        <v>2.142</v>
      </c>
      <c r="EK138" s="84">
        <f t="shared" si="186"/>
        <v>-3.99680288865056e-15</v>
      </c>
      <c r="EL138" s="84">
        <f t="shared" ref="EL138:EL171" si="194">EE138-BW138</f>
        <v>3.99680288865056e-15</v>
      </c>
      <c r="EN138" s="84">
        <f t="shared" si="172"/>
        <v>1</v>
      </c>
    </row>
    <row r="139" s="84" customFormat="1" ht="30" customHeight="1" spans="1:144">
      <c r="A139" s="87" t="str">
        <f t="shared" si="187"/>
        <v>S336147148.5</v>
      </c>
      <c r="B139" s="87">
        <f>VLOOKUP(A139,[1]大中修明细表!$A$10:$N$544,14,0)</f>
        <v>1.5</v>
      </c>
      <c r="C139" s="87" t="str">
        <f t="shared" si="188"/>
        <v>S315164.418165.918</v>
      </c>
      <c r="D139" s="87">
        <f>VLOOKUP(C139,[1]大中修明细表!$B$10:$N$544,13,0)</f>
        <v>1.5</v>
      </c>
      <c r="E139" s="87"/>
      <c r="F139" s="96">
        <v>121</v>
      </c>
      <c r="G139" s="26" t="s">
        <v>15</v>
      </c>
      <c r="H139" s="26" t="s">
        <v>586</v>
      </c>
      <c r="I139" s="26">
        <v>430424</v>
      </c>
      <c r="J139" s="26" t="s">
        <v>408</v>
      </c>
      <c r="K139" s="26">
        <v>147</v>
      </c>
      <c r="L139" s="26">
        <v>148.5</v>
      </c>
      <c r="M139" s="26" t="s">
        <v>409</v>
      </c>
      <c r="N139" s="26">
        <v>164.418</v>
      </c>
      <c r="O139" s="26">
        <v>165.918</v>
      </c>
      <c r="P139" s="26">
        <f t="shared" si="173"/>
        <v>1.5</v>
      </c>
      <c r="Q139" s="26">
        <f t="shared" si="189"/>
        <v>1.5</v>
      </c>
      <c r="R139" s="26" t="s">
        <v>139</v>
      </c>
      <c r="S139" s="26">
        <v>11</v>
      </c>
      <c r="T139" s="26">
        <v>11</v>
      </c>
      <c r="U139" s="26">
        <v>11</v>
      </c>
      <c r="V139" s="26" t="s">
        <v>182</v>
      </c>
      <c r="W139" s="26" t="s">
        <v>160</v>
      </c>
      <c r="X139" s="26"/>
      <c r="Y139" s="26">
        <f t="shared" si="175"/>
        <v>11</v>
      </c>
      <c r="Z139" s="26"/>
      <c r="AA139" s="26" t="s">
        <v>184</v>
      </c>
      <c r="AB139" s="26"/>
      <c r="AC139" s="26"/>
      <c r="AD139" s="26" t="s">
        <v>145</v>
      </c>
      <c r="AE139" s="26">
        <v>4</v>
      </c>
      <c r="AF139" s="99"/>
      <c r="AG139" s="92">
        <v>70</v>
      </c>
      <c r="AH139" s="92">
        <f t="shared" si="176"/>
        <v>116</v>
      </c>
      <c r="AI139" s="92">
        <f t="shared" si="177"/>
        <v>116</v>
      </c>
      <c r="AJ139" s="26">
        <f t="shared" si="178"/>
        <v>116</v>
      </c>
      <c r="AK139" s="92">
        <v>1997</v>
      </c>
      <c r="AL139" s="26" t="str">
        <f>IF(AND(AK139&lt;&gt;"",AM139&lt;&gt;""),"确认折扣年度",IF($V139="大修",IF(AND($V139="大修",AK139="",AM139=""),1,IF(AK139&lt;&gt;"",LOOKUP(AK139,{1900,2016,2017,2018,2019,2020,2021,2022,2023,2024,2025},{1,0.9,0.8,0.7,0.6,0.5,0.4,0.3,0.2,0.1,0}),IF(AM139&lt;&gt;"",LOOKUP(AM139,{1900,2021,2022,2023,2024,2025},{1,0.8,0.6,0.4,0.2,0})))),""))</f>
        <v/>
      </c>
      <c r="AM139" s="92"/>
      <c r="AN139" s="26">
        <f>IF(AND(AK139&lt;&gt;"",AM139&lt;&gt;""),"确认折扣年度",IF($V139="中修",IF(AND($V139="中修",AK139="",AM139=""),1,IF(AK139&lt;&gt;"",LOOKUP(AK139,{1900,2021,2022,2023,2024,2025},{1,0.8,0.6,0.4,0.2,0}),IF(AM139&lt;&gt;"",LOOKUP(AM139,{1900,2021,2022,2023,2024,2025},{1,0.8,0.6,0.4,0.2,0})))),""))</f>
        <v>1</v>
      </c>
      <c r="AO139" s="26" t="s">
        <v>146</v>
      </c>
      <c r="AP139" s="26" t="s">
        <v>146</v>
      </c>
      <c r="AQ139" s="26" t="s">
        <v>147</v>
      </c>
      <c r="AR139" s="26" t="s">
        <v>663</v>
      </c>
      <c r="AS139" s="26" t="s">
        <v>664</v>
      </c>
      <c r="AT139" s="26" t="s">
        <v>592</v>
      </c>
      <c r="AU139" s="26" t="s">
        <v>146</v>
      </c>
      <c r="AV139" s="26" t="s">
        <v>147</v>
      </c>
      <c r="AW139" s="26"/>
      <c r="AX139" s="110" t="s">
        <v>665</v>
      </c>
      <c r="AY139" s="110" t="s">
        <v>666</v>
      </c>
      <c r="AZ139" s="111"/>
      <c r="BA139" s="26">
        <v>215</v>
      </c>
      <c r="BB139" s="26">
        <v>354.75</v>
      </c>
      <c r="BC139" s="26">
        <v>354.75</v>
      </c>
      <c r="BD139" s="26">
        <v>0</v>
      </c>
      <c r="BE139" s="26" t="s">
        <v>149</v>
      </c>
      <c r="BF139" s="26" t="s">
        <v>150</v>
      </c>
      <c r="BG139" s="26"/>
      <c r="BH139" s="26">
        <v>1997</v>
      </c>
      <c r="BI139" s="26" t="s">
        <v>150</v>
      </c>
      <c r="BJ139" s="26" t="s">
        <v>667</v>
      </c>
      <c r="BK139" s="26" t="s">
        <v>150</v>
      </c>
      <c r="BL139" s="26" t="s">
        <v>150</v>
      </c>
      <c r="BM139" s="26"/>
      <c r="BN139" s="26"/>
      <c r="BO139" s="26"/>
      <c r="BP139" s="26"/>
      <c r="BQ139" s="26" t="s">
        <v>409</v>
      </c>
      <c r="BR139" s="26">
        <v>164.418</v>
      </c>
      <c r="BS139" s="26">
        <v>165.918</v>
      </c>
      <c r="BT139" s="26">
        <f t="shared" si="179"/>
        <v>1.5</v>
      </c>
      <c r="BU139" s="26"/>
      <c r="BV139" s="26"/>
      <c r="BW139" s="26">
        <f>CE139+CF139</f>
        <v>1.5</v>
      </c>
      <c r="BX139" s="26">
        <v>0</v>
      </c>
      <c r="BY139" s="26">
        <v>0</v>
      </c>
      <c r="BZ139" s="26"/>
      <c r="CA139" s="117"/>
      <c r="CB139" s="26" t="s">
        <v>166</v>
      </c>
      <c r="CC139" s="26">
        <v>0</v>
      </c>
      <c r="CD139" s="26">
        <v>0.5</v>
      </c>
      <c r="CE139" s="26">
        <v>1</v>
      </c>
      <c r="CF139" s="92">
        <f t="shared" si="190"/>
        <v>0.5</v>
      </c>
      <c r="CG139" s="84">
        <f t="shared" si="191"/>
        <v>0</v>
      </c>
      <c r="CH139" s="150">
        <v>4</v>
      </c>
      <c r="CI139" s="84">
        <v>1</v>
      </c>
      <c r="CK139" s="84">
        <v>129</v>
      </c>
      <c r="CW139" s="84" t="str">
        <f t="shared" si="192"/>
        <v>S336147148.5</v>
      </c>
      <c r="CX139" s="84" t="s">
        <v>140</v>
      </c>
      <c r="CZ139" s="26" t="s">
        <v>589</v>
      </c>
      <c r="DA139" s="92">
        <v>0</v>
      </c>
      <c r="DB139" s="92"/>
      <c r="DC139" s="92"/>
      <c r="DD139" s="92"/>
      <c r="DE139" s="26" t="s">
        <v>662</v>
      </c>
      <c r="DF139" s="26"/>
      <c r="DG139" s="26"/>
      <c r="DH139" s="26"/>
      <c r="DI139" s="26" t="s">
        <v>668</v>
      </c>
      <c r="DJ139" s="26">
        <v>1965</v>
      </c>
      <c r="DK139" s="26">
        <v>1997</v>
      </c>
      <c r="DL139" s="26" t="s">
        <v>139</v>
      </c>
      <c r="DM139" s="26">
        <v>11</v>
      </c>
      <c r="DN139" s="26">
        <v>11</v>
      </c>
      <c r="DO139" s="26">
        <v>11</v>
      </c>
      <c r="DP139" s="26" t="b">
        <v>1</v>
      </c>
      <c r="DQ139" s="26">
        <v>0</v>
      </c>
      <c r="DR139" s="26" t="s">
        <v>149</v>
      </c>
      <c r="DS139" s="26" t="s">
        <v>167</v>
      </c>
      <c r="DT139" s="26" t="s">
        <v>150</v>
      </c>
      <c r="DU139" s="26" t="s">
        <v>150</v>
      </c>
      <c r="DV139" s="26" t="s">
        <v>150</v>
      </c>
      <c r="DW139" s="26"/>
      <c r="DX139" s="26"/>
      <c r="DY139" s="26"/>
      <c r="DZ139" s="26">
        <f t="shared" si="193"/>
        <v>1.5</v>
      </c>
      <c r="EA139" s="26">
        <v>1.5</v>
      </c>
      <c r="EB139" s="26">
        <v>0</v>
      </c>
      <c r="EC139" s="26">
        <v>0</v>
      </c>
      <c r="ED139" s="26">
        <v>0</v>
      </c>
      <c r="EE139" s="26">
        <v>1.5</v>
      </c>
      <c r="EF139" s="26">
        <v>0</v>
      </c>
      <c r="EG139" s="26">
        <v>0</v>
      </c>
      <c r="EH139" s="26">
        <v>0</v>
      </c>
      <c r="EI139" s="146">
        <f t="shared" si="184"/>
        <v>0</v>
      </c>
      <c r="EJ139" s="84">
        <f t="shared" si="185"/>
        <v>1.5</v>
      </c>
      <c r="EK139" s="84">
        <f t="shared" si="186"/>
        <v>0</v>
      </c>
      <c r="EL139" s="84">
        <f t="shared" si="194"/>
        <v>0</v>
      </c>
      <c r="EN139" s="84">
        <f t="shared" si="172"/>
        <v>0</v>
      </c>
    </row>
    <row r="140" ht="30" customHeight="1" spans="1:144">
      <c r="A140" s="87" t="str">
        <f t="shared" si="187"/>
        <v>S336247248</v>
      </c>
      <c r="B140" s="87">
        <f>VLOOKUP(A140,[1]大中修明细表!$A$10:$N$544,14,0)</f>
        <v>1</v>
      </c>
      <c r="C140" s="87" t="str">
        <f t="shared" si="188"/>
        <v>S315263.385264.385</v>
      </c>
      <c r="D140" s="87">
        <f>VLOOKUP(C140,[1]大中修明细表!$B$10:$N$544,13,0)</f>
        <v>1</v>
      </c>
      <c r="E140" s="87"/>
      <c r="F140" s="96">
        <v>122</v>
      </c>
      <c r="G140" s="26" t="s">
        <v>15</v>
      </c>
      <c r="H140" s="26" t="s">
        <v>554</v>
      </c>
      <c r="I140" s="26">
        <v>430421</v>
      </c>
      <c r="J140" s="26" t="s">
        <v>408</v>
      </c>
      <c r="K140" s="26">
        <v>247</v>
      </c>
      <c r="L140" s="26">
        <v>248</v>
      </c>
      <c r="M140" s="26" t="s">
        <v>409</v>
      </c>
      <c r="N140" s="26">
        <v>263.385</v>
      </c>
      <c r="O140" s="26">
        <v>264.385</v>
      </c>
      <c r="P140" s="26">
        <f t="shared" si="173"/>
        <v>1</v>
      </c>
      <c r="Q140" s="26">
        <f t="shared" si="189"/>
        <v>1</v>
      </c>
      <c r="R140" s="26" t="s">
        <v>139</v>
      </c>
      <c r="S140" s="26">
        <v>14</v>
      </c>
      <c r="T140" s="26">
        <v>14</v>
      </c>
      <c r="U140" s="26">
        <v>15</v>
      </c>
      <c r="V140" s="26" t="s">
        <v>182</v>
      </c>
      <c r="W140" s="26" t="s">
        <v>160</v>
      </c>
      <c r="X140" s="26" t="s">
        <v>183</v>
      </c>
      <c r="Y140" s="26">
        <f t="shared" si="175"/>
        <v>14</v>
      </c>
      <c r="Z140" s="26"/>
      <c r="AA140" s="26" t="s">
        <v>184</v>
      </c>
      <c r="AB140" s="26"/>
      <c r="AC140" s="26"/>
      <c r="AD140" s="26" t="s">
        <v>145</v>
      </c>
      <c r="AE140" s="26">
        <v>4</v>
      </c>
      <c r="AF140" s="99"/>
      <c r="AG140" s="92">
        <v>70</v>
      </c>
      <c r="AH140" s="92">
        <f t="shared" si="176"/>
        <v>98</v>
      </c>
      <c r="AI140" s="92">
        <f t="shared" si="177"/>
        <v>98</v>
      </c>
      <c r="AJ140" s="26">
        <f t="shared" si="178"/>
        <v>98</v>
      </c>
      <c r="AK140" s="92">
        <v>2004</v>
      </c>
      <c r="AL140" s="26" t="str">
        <f>IF(AND(AK140&lt;&gt;"",AM140&lt;&gt;""),"确认折扣年度",IF($V140="大修",IF(AND($V140="大修",AK140="",AM140=""),1,IF(AK140&lt;&gt;"",LOOKUP(AK140,{1900,2016,2017,2018,2019,2020,2021,2022,2023,2024,2025},{1,0.9,0.8,0.7,0.6,0.5,0.4,0.3,0.2,0.1,0}),IF(AM140&lt;&gt;"",LOOKUP(AM140,{1900,2021,2022,2023,2024,2025},{1,0.8,0.6,0.4,0.2,0})))),""))</f>
        <v/>
      </c>
      <c r="AM140" s="92"/>
      <c r="AN140" s="26">
        <f>IF(AND(AK140&lt;&gt;"",AM140&lt;&gt;""),"确认折扣年度",IF($V140="中修",IF(AND($V140="中修",AK140="",AM140=""),1,IF(AK140&lt;&gt;"",LOOKUP(AK140,{1900,2021,2022,2023,2024,2025},{1,0.8,0.6,0.4,0.2,0}),IF(AM140&lt;&gt;"",LOOKUP(AM140,{1900,2021,2022,2023,2024,2025},{1,0.8,0.6,0.4,0.2,0})))),""))</f>
        <v>1</v>
      </c>
      <c r="AO140" s="26" t="s">
        <v>146</v>
      </c>
      <c r="AP140" s="26" t="s">
        <v>146</v>
      </c>
      <c r="AQ140" s="26" t="s">
        <v>274</v>
      </c>
      <c r="AR140" s="26" t="s">
        <v>669</v>
      </c>
      <c r="AS140" s="26"/>
      <c r="AT140" s="26"/>
      <c r="AU140" s="26" t="s">
        <v>146</v>
      </c>
      <c r="AV140" s="26" t="s">
        <v>268</v>
      </c>
      <c r="AW140" s="26"/>
      <c r="AX140" s="110" t="s">
        <v>670</v>
      </c>
      <c r="AY140" s="110"/>
      <c r="AZ140" s="111"/>
      <c r="BA140" s="26">
        <v>215</v>
      </c>
      <c r="BB140" s="26">
        <v>301</v>
      </c>
      <c r="BC140" s="26">
        <v>301</v>
      </c>
      <c r="BD140" s="26">
        <v>0</v>
      </c>
      <c r="BE140" s="26" t="s">
        <v>149</v>
      </c>
      <c r="BF140" s="26" t="s">
        <v>150</v>
      </c>
      <c r="BG140" s="26" t="s">
        <v>671</v>
      </c>
      <c r="BH140" s="26">
        <v>2004</v>
      </c>
      <c r="BI140" s="26" t="s">
        <v>150</v>
      </c>
      <c r="BJ140" s="26" t="s">
        <v>672</v>
      </c>
      <c r="BK140" s="26" t="s">
        <v>150</v>
      </c>
      <c r="BL140" s="26" t="s">
        <v>150</v>
      </c>
      <c r="BM140" s="26"/>
      <c r="BN140" s="26"/>
      <c r="BO140" s="26"/>
      <c r="BP140" s="26"/>
      <c r="BQ140" s="26" t="s">
        <v>409</v>
      </c>
      <c r="BR140" s="26">
        <v>263.385</v>
      </c>
      <c r="BS140" s="26">
        <v>264.385</v>
      </c>
      <c r="BT140" s="26">
        <f t="shared" si="179"/>
        <v>1</v>
      </c>
      <c r="BU140" s="26">
        <v>0</v>
      </c>
      <c r="BV140" s="26">
        <v>0</v>
      </c>
      <c r="BW140" s="26">
        <v>1</v>
      </c>
      <c r="BX140" s="26">
        <v>0</v>
      </c>
      <c r="BY140" s="26">
        <v>0</v>
      </c>
      <c r="BZ140" s="26"/>
      <c r="CA140" s="117"/>
      <c r="CB140" s="26" t="s">
        <v>166</v>
      </c>
      <c r="CC140" s="26">
        <v>0</v>
      </c>
      <c r="CD140" s="26">
        <v>0</v>
      </c>
      <c r="CE140" s="26">
        <v>1</v>
      </c>
      <c r="CF140" s="92">
        <f t="shared" si="190"/>
        <v>0</v>
      </c>
      <c r="CG140" s="84">
        <f t="shared" si="191"/>
        <v>0</v>
      </c>
      <c r="CH140" s="124">
        <v>4</v>
      </c>
      <c r="CI140" s="84">
        <v>2</v>
      </c>
      <c r="CJ140" s="84"/>
      <c r="CK140" s="84">
        <v>109</v>
      </c>
      <c r="CL140" s="84"/>
      <c r="CM140" s="84"/>
      <c r="CN140" s="84"/>
      <c r="CO140" s="84"/>
      <c r="CP140" s="84"/>
      <c r="CQ140" s="84"/>
      <c r="CR140" s="84"/>
      <c r="CT140" s="84"/>
      <c r="CU140" s="84"/>
      <c r="CV140" s="84"/>
      <c r="CW140" s="84" t="str">
        <f t="shared" si="192"/>
        <v>S336247248</v>
      </c>
      <c r="CX140" s="84" t="s">
        <v>182</v>
      </c>
      <c r="CZ140" s="26"/>
      <c r="DA140" s="92">
        <v>1</v>
      </c>
      <c r="DB140" s="92"/>
      <c r="DC140" s="92"/>
      <c r="DD140" s="92"/>
      <c r="DE140" s="26"/>
      <c r="DF140" s="26"/>
      <c r="DG140" s="26"/>
      <c r="DH140" s="26"/>
      <c r="DI140" s="26" t="s">
        <v>673</v>
      </c>
      <c r="DJ140" s="26">
        <v>2004</v>
      </c>
      <c r="DK140" s="26"/>
      <c r="DL140" s="26" t="s">
        <v>139</v>
      </c>
      <c r="DM140" s="26">
        <v>14</v>
      </c>
      <c r="DN140" s="26">
        <v>14</v>
      </c>
      <c r="DO140" s="26">
        <v>15</v>
      </c>
      <c r="DP140" s="26" t="b">
        <v>1</v>
      </c>
      <c r="DQ140" s="26">
        <v>1</v>
      </c>
      <c r="DR140" s="26" t="s">
        <v>149</v>
      </c>
      <c r="DS140" s="26" t="s">
        <v>167</v>
      </c>
      <c r="DT140" s="26" t="s">
        <v>150</v>
      </c>
      <c r="DU140" s="26" t="s">
        <v>150</v>
      </c>
      <c r="DV140" s="26" t="s">
        <v>150</v>
      </c>
      <c r="DW140" s="26"/>
      <c r="DX140" s="26"/>
      <c r="DY140" s="26"/>
      <c r="DZ140" s="26">
        <f t="shared" si="193"/>
        <v>1</v>
      </c>
      <c r="EA140" s="26">
        <v>1</v>
      </c>
      <c r="EB140" s="26">
        <v>0</v>
      </c>
      <c r="EC140" s="26">
        <v>0</v>
      </c>
      <c r="ED140" s="26">
        <v>0</v>
      </c>
      <c r="EE140" s="26">
        <v>1</v>
      </c>
      <c r="EF140" s="26">
        <v>0</v>
      </c>
      <c r="EG140" s="26">
        <v>0</v>
      </c>
      <c r="EH140" s="26">
        <v>0</v>
      </c>
      <c r="EI140" s="146">
        <f t="shared" si="184"/>
        <v>0</v>
      </c>
      <c r="EJ140" s="84">
        <f t="shared" si="185"/>
        <v>1</v>
      </c>
      <c r="EK140" s="84">
        <f t="shared" si="186"/>
        <v>0</v>
      </c>
      <c r="EL140" s="84">
        <f t="shared" si="194"/>
        <v>0</v>
      </c>
      <c r="EN140" s="84">
        <f t="shared" si="172"/>
        <v>0</v>
      </c>
    </row>
    <row r="141" ht="30" customHeight="1" spans="1:144">
      <c r="A141" s="87" t="str">
        <f t="shared" si="187"/>
        <v>S569710</v>
      </c>
      <c r="B141" s="87">
        <f>VLOOKUP(A141,[1]大中修明细表!$A$10:$N$544,14,0)</f>
        <v>3</v>
      </c>
      <c r="C141" s="87" t="str">
        <f t="shared" si="188"/>
        <v>S21447.64150.641</v>
      </c>
      <c r="D141" s="87">
        <f>VLOOKUP(C141,[1]大中修明细表!$B$10:$N$544,13,0)</f>
        <v>3</v>
      </c>
      <c r="E141" s="87"/>
      <c r="F141" s="96">
        <v>123</v>
      </c>
      <c r="G141" s="26" t="s">
        <v>15</v>
      </c>
      <c r="H141" s="26" t="s">
        <v>615</v>
      </c>
      <c r="I141" s="26">
        <v>430482</v>
      </c>
      <c r="J141" s="26" t="s">
        <v>674</v>
      </c>
      <c r="K141" s="26">
        <v>7</v>
      </c>
      <c r="L141" s="26">
        <v>10</v>
      </c>
      <c r="M141" s="26" t="s">
        <v>633</v>
      </c>
      <c r="N141" s="26">
        <v>47.641</v>
      </c>
      <c r="O141" s="26">
        <v>50.641</v>
      </c>
      <c r="P141" s="26">
        <f t="shared" si="173"/>
        <v>3</v>
      </c>
      <c r="Q141" s="26">
        <f t="shared" si="189"/>
        <v>3</v>
      </c>
      <c r="R141" s="26" t="s">
        <v>139</v>
      </c>
      <c r="S141" s="26">
        <v>12</v>
      </c>
      <c r="T141" s="26">
        <v>9</v>
      </c>
      <c r="U141" s="26">
        <v>12</v>
      </c>
      <c r="V141" s="26" t="s">
        <v>182</v>
      </c>
      <c r="W141" s="26" t="s">
        <v>160</v>
      </c>
      <c r="X141" s="26" t="s">
        <v>183</v>
      </c>
      <c r="Y141" s="26">
        <f t="shared" si="175"/>
        <v>12</v>
      </c>
      <c r="Z141" s="26"/>
      <c r="AA141" s="26" t="s">
        <v>184</v>
      </c>
      <c r="AB141" s="26"/>
      <c r="AC141" s="26"/>
      <c r="AD141" s="26" t="s">
        <v>145</v>
      </c>
      <c r="AE141" s="26">
        <v>4</v>
      </c>
      <c r="AF141" s="99"/>
      <c r="AG141" s="92">
        <v>70</v>
      </c>
      <c r="AH141" s="92">
        <f t="shared" si="176"/>
        <v>252</v>
      </c>
      <c r="AI141" s="92">
        <f t="shared" si="177"/>
        <v>252</v>
      </c>
      <c r="AJ141" s="26">
        <f t="shared" si="178"/>
        <v>252</v>
      </c>
      <c r="AK141" s="92">
        <v>1950</v>
      </c>
      <c r="AL141" s="26" t="str">
        <f>IF(AND(AK141&lt;&gt;"",AM141&lt;&gt;""),"确认折扣年度",IF($V141="大修",IF(AND($V141="大修",AK141="",AM141=""),1,IF(AK141&lt;&gt;"",LOOKUP(AK141,{1900,2016,2017,2018,2019,2020,2021,2022,2023,2024,2025},{1,0.9,0.8,0.7,0.6,0.5,0.4,0.3,0.2,0.1,0}),IF(AM141&lt;&gt;"",LOOKUP(AM141,{1900,2021,2022,2023,2024,2025},{1,0.8,0.6,0.4,0.2,0})))),""))</f>
        <v/>
      </c>
      <c r="AM141" s="92"/>
      <c r="AN141" s="26">
        <f>IF(AND(AK141&lt;&gt;"",AM141&lt;&gt;""),"确认折扣年度",IF($V141="中修",IF(AND($V141="中修",AK141="",AM141=""),1,IF(AK141&lt;&gt;"",LOOKUP(AK141,{1900,2021,2022,2023,2024,2025},{1,0.8,0.6,0.4,0.2,0}),IF(AM141&lt;&gt;"",LOOKUP(AM141,{1900,2021,2022,2023,2024,2025},{1,0.8,0.6,0.4,0.2,0})))),""))</f>
        <v>1</v>
      </c>
      <c r="AO141" s="26" t="s">
        <v>146</v>
      </c>
      <c r="AP141" s="26" t="s">
        <v>146</v>
      </c>
      <c r="AQ141" s="26" t="s">
        <v>268</v>
      </c>
      <c r="AR141" s="26" t="s">
        <v>675</v>
      </c>
      <c r="AS141" s="26"/>
      <c r="AT141" s="26"/>
      <c r="AU141" s="26" t="s">
        <v>146</v>
      </c>
      <c r="AV141" s="26" t="s">
        <v>268</v>
      </c>
      <c r="AW141" s="26"/>
      <c r="AX141" s="110" t="s">
        <v>676</v>
      </c>
      <c r="AY141" s="110"/>
      <c r="AZ141" s="111"/>
      <c r="BA141" s="26">
        <v>85</v>
      </c>
      <c r="BB141" s="26">
        <v>306</v>
      </c>
      <c r="BC141" s="26">
        <v>306</v>
      </c>
      <c r="BD141" s="26">
        <v>0</v>
      </c>
      <c r="BE141" s="26" t="s">
        <v>149</v>
      </c>
      <c r="BF141" s="26" t="s">
        <v>150</v>
      </c>
      <c r="BG141" s="26"/>
      <c r="BH141" s="26">
        <v>1950</v>
      </c>
      <c r="BI141" s="26" t="s">
        <v>150</v>
      </c>
      <c r="BJ141" s="26" t="s">
        <v>150</v>
      </c>
      <c r="BK141" s="26" t="s">
        <v>150</v>
      </c>
      <c r="BL141" s="26" t="s">
        <v>150</v>
      </c>
      <c r="BM141" s="26"/>
      <c r="BN141" s="26"/>
      <c r="BO141" s="26"/>
      <c r="BP141" s="26"/>
      <c r="BQ141" s="26" t="s">
        <v>633</v>
      </c>
      <c r="BR141" s="26">
        <v>47.641</v>
      </c>
      <c r="BS141" s="26">
        <v>50.641</v>
      </c>
      <c r="BT141" s="26">
        <f t="shared" si="179"/>
        <v>3</v>
      </c>
      <c r="BU141" s="26">
        <v>3</v>
      </c>
      <c r="BV141" s="26">
        <v>0</v>
      </c>
      <c r="BW141" s="26">
        <v>0</v>
      </c>
      <c r="BX141" s="26">
        <v>0</v>
      </c>
      <c r="BY141" s="26">
        <v>0</v>
      </c>
      <c r="BZ141" s="26"/>
      <c r="CA141" s="117"/>
      <c r="CB141" s="26" t="s">
        <v>166</v>
      </c>
      <c r="CC141" s="26">
        <v>3</v>
      </c>
      <c r="CD141" s="26">
        <v>0</v>
      </c>
      <c r="CE141" s="26">
        <v>0</v>
      </c>
      <c r="CF141" s="92">
        <f t="shared" si="190"/>
        <v>3</v>
      </c>
      <c r="CG141" s="84">
        <f t="shared" si="191"/>
        <v>0</v>
      </c>
      <c r="CH141" s="124">
        <v>4</v>
      </c>
      <c r="CI141" s="84">
        <v>2</v>
      </c>
      <c r="CJ141" s="84"/>
      <c r="CK141" s="84">
        <v>167</v>
      </c>
      <c r="CL141" s="84"/>
      <c r="CM141" s="84"/>
      <c r="CN141" s="84"/>
      <c r="CO141" s="84"/>
      <c r="CP141" s="84"/>
      <c r="CQ141" s="84"/>
      <c r="CR141" s="84"/>
      <c r="CT141" s="84"/>
      <c r="CU141" s="84"/>
      <c r="CV141" s="84"/>
      <c r="CW141" s="84" t="str">
        <f t="shared" si="192"/>
        <v>S569710</v>
      </c>
      <c r="CX141" s="84" t="s">
        <v>182</v>
      </c>
      <c r="CZ141" s="26" t="s">
        <v>288</v>
      </c>
      <c r="DA141" s="92">
        <v>3</v>
      </c>
      <c r="DB141" s="92"/>
      <c r="DC141" s="92" t="s">
        <v>677</v>
      </c>
      <c r="DD141" s="92"/>
      <c r="DE141" s="26"/>
      <c r="DF141" s="26"/>
      <c r="DG141" s="26"/>
      <c r="DH141" s="26"/>
      <c r="DI141" s="26"/>
      <c r="DJ141" s="26">
        <v>1950</v>
      </c>
      <c r="DK141" s="26"/>
      <c r="DL141" s="26" t="s">
        <v>139</v>
      </c>
      <c r="DM141" s="26">
        <v>12</v>
      </c>
      <c r="DN141" s="26">
        <v>12</v>
      </c>
      <c r="DO141" s="26">
        <v>12</v>
      </c>
      <c r="DP141" s="26" t="b">
        <v>1</v>
      </c>
      <c r="DQ141" s="26">
        <v>0</v>
      </c>
      <c r="DR141" s="26" t="s">
        <v>149</v>
      </c>
      <c r="DS141" s="26" t="s">
        <v>167</v>
      </c>
      <c r="DT141" s="26" t="s">
        <v>150</v>
      </c>
      <c r="DU141" s="26" t="s">
        <v>150</v>
      </c>
      <c r="DV141" s="26" t="s">
        <v>150</v>
      </c>
      <c r="DW141" s="26"/>
      <c r="DX141" s="26"/>
      <c r="DY141" s="26"/>
      <c r="DZ141" s="26">
        <f t="shared" si="193"/>
        <v>3</v>
      </c>
      <c r="EA141" s="26">
        <v>3</v>
      </c>
      <c r="EB141" s="26">
        <v>0</v>
      </c>
      <c r="EC141" s="26"/>
      <c r="ED141" s="26">
        <v>0</v>
      </c>
      <c r="EE141" s="26">
        <v>3</v>
      </c>
      <c r="EF141" s="26">
        <v>0</v>
      </c>
      <c r="EG141" s="26">
        <v>0</v>
      </c>
      <c r="EH141" s="26">
        <v>0</v>
      </c>
      <c r="EI141" s="146">
        <f t="shared" si="184"/>
        <v>0</v>
      </c>
      <c r="EJ141" s="84">
        <f t="shared" si="185"/>
        <v>3</v>
      </c>
      <c r="EK141" s="84">
        <f t="shared" si="186"/>
        <v>0</v>
      </c>
      <c r="EL141" s="84">
        <f t="shared" si="194"/>
        <v>3</v>
      </c>
      <c r="EN141" s="84">
        <f t="shared" si="172"/>
        <v>0</v>
      </c>
    </row>
    <row r="142" ht="30" customHeight="1" spans="1:142">
      <c r="A142" s="87" t="str">
        <f t="shared" si="187"/>
        <v/>
      </c>
      <c r="B142" s="87">
        <f>VLOOKUP(A142,[1]大中修明细表!$A$10:$N$544,14,0)</f>
        <v>22.9650000000001</v>
      </c>
      <c r="C142" s="87" t="str">
        <f t="shared" si="188"/>
        <v/>
      </c>
      <c r="D142" s="87">
        <f>VLOOKUP(C142,[1]大中修明细表!$B$10:$N$544,13,0)</f>
        <v>22.9650000000001</v>
      </c>
      <c r="E142" s="87"/>
      <c r="F142" s="26" t="s">
        <v>678</v>
      </c>
      <c r="G142" s="16" t="s">
        <v>679</v>
      </c>
      <c r="H142" s="26"/>
      <c r="I142" s="26"/>
      <c r="J142" s="26"/>
      <c r="K142" s="26"/>
      <c r="L142" s="26"/>
      <c r="M142" s="26"/>
      <c r="N142" s="26"/>
      <c r="O142" s="26"/>
      <c r="P142" s="16">
        <f>SUBTOTAL(9,P144:P168)</f>
        <v>49.3230000000002</v>
      </c>
      <c r="Q142" s="16">
        <f>SUBTOTAL(9,Q144:Q168)</f>
        <v>49.3230000000002</v>
      </c>
      <c r="R142" s="16"/>
      <c r="S142" s="16"/>
      <c r="T142" s="16"/>
      <c r="U142" s="16"/>
      <c r="V142" s="16"/>
      <c r="W142" s="16"/>
      <c r="X142" s="16"/>
      <c r="Y142" s="16"/>
      <c r="Z142" s="98"/>
      <c r="AA142" s="16"/>
      <c r="AB142" s="16"/>
      <c r="AC142" s="16"/>
      <c r="AD142" s="16"/>
      <c r="AE142" s="16"/>
      <c r="AF142" s="98"/>
      <c r="AG142" s="104"/>
      <c r="AH142" s="16">
        <f>SUBTOTAL(9,AH144:AH168)</f>
        <v>5140</v>
      </c>
      <c r="AI142" s="16">
        <f>SUBTOTAL(9,AI144:AI168)</f>
        <v>5140</v>
      </c>
      <c r="AJ142" s="16">
        <f>SUBTOTAL(9,AJ144:AJ168)</f>
        <v>5132</v>
      </c>
      <c r="AK142" s="92"/>
      <c r="AL142" s="26" t="str">
        <f>IF(AND(AK142&lt;&gt;"",AM142&lt;&gt;""),"确认折扣年度",IF($V142="大修",IF(AND($V142="大修",AK142="",AM142=""),1,IF(AK142&lt;&gt;"",LOOKUP(AK142,{1900,2016,2017,2018,2019,2020,2021,2022,2023,2024,2025},{1,0.9,0.8,0.7,0.6,0.5,0.4,0.3,0.2,0.1,0}),IF(AM142&lt;&gt;"",LOOKUP(AM142,{1900,2021,2022,2023,2024,2025},{1,0.8,0.6,0.4,0.2,0})))),""))</f>
        <v/>
      </c>
      <c r="AM142" s="92"/>
      <c r="AN142" s="26" t="str">
        <f>IF(AND(AK142&lt;&gt;"",AM142&lt;&gt;""),"确认折扣年度",IF($V142="中修",IF(AND($V142="中修",AK142="",AM142=""),1,IF(AK142&lt;&gt;"",LOOKUP(AK142,{1900,2021,2022,2023,2024,2025},{1,0.8,0.6,0.4,0.2,0}),IF(AM142&lt;&gt;"",LOOKUP(AM142,{1900,2021,2022,2023,2024,2025},{1,0.8,0.6,0.4,0.2,0})))),""))</f>
        <v/>
      </c>
      <c r="AO142" s="26"/>
      <c r="AP142" s="26"/>
      <c r="AQ142" s="26"/>
      <c r="AR142" s="26"/>
      <c r="AS142" s="26"/>
      <c r="AT142" s="26"/>
      <c r="AU142" s="26"/>
      <c r="AV142" s="26"/>
      <c r="AW142" s="26"/>
      <c r="AX142" s="110"/>
      <c r="AY142" s="110"/>
      <c r="AZ142" s="111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117"/>
      <c r="CB142" s="26"/>
      <c r="CC142" s="26"/>
      <c r="CD142" s="26"/>
      <c r="CE142" s="26"/>
      <c r="CF142" s="84"/>
      <c r="CH142" s="124"/>
      <c r="CJ142" s="84"/>
      <c r="CL142" s="84"/>
      <c r="CM142" s="84"/>
      <c r="CN142" s="84"/>
      <c r="CO142" s="84"/>
      <c r="CP142" s="84"/>
      <c r="CQ142" s="84"/>
      <c r="CR142" s="84"/>
      <c r="CT142" s="84"/>
      <c r="CU142" s="84"/>
      <c r="CV142" s="84"/>
      <c r="CZ142" s="26"/>
      <c r="DA142" s="16">
        <f>SUBTOTAL(9,DA144:DA168)</f>
        <v>70.3840000000004</v>
      </c>
      <c r="DB142" s="16"/>
      <c r="DC142" s="16"/>
      <c r="DD142" s="16"/>
      <c r="DE142" s="26"/>
      <c r="DF142" s="26"/>
      <c r="DG142" s="26"/>
      <c r="DH142" s="26"/>
      <c r="DI142" s="26"/>
      <c r="DJ142" s="26"/>
      <c r="DK142" s="26"/>
      <c r="DL142" s="26"/>
      <c r="DM142" s="26"/>
      <c r="DN142" s="26"/>
      <c r="DO142" s="26"/>
      <c r="DP142" s="26" t="b">
        <v>1</v>
      </c>
      <c r="DQ142" s="26">
        <v>0</v>
      </c>
      <c r="DR142" s="26"/>
      <c r="DS142" s="139"/>
      <c r="DT142" s="26"/>
      <c r="DU142" s="26"/>
      <c r="DV142" s="26"/>
      <c r="DW142" s="26"/>
      <c r="DX142" s="26"/>
      <c r="DY142" s="26"/>
      <c r="DZ142" s="26">
        <f t="shared" si="193"/>
        <v>0</v>
      </c>
      <c r="EA142" s="26">
        <v>1</v>
      </c>
      <c r="EB142" s="26">
        <v>0</v>
      </c>
      <c r="EC142" s="26"/>
      <c r="ED142" s="26"/>
      <c r="EE142" s="26"/>
      <c r="EF142" s="26"/>
      <c r="EG142" s="26"/>
      <c r="EH142" s="26"/>
      <c r="EI142" s="146"/>
      <c r="EL142" s="84">
        <f t="shared" si="194"/>
        <v>0</v>
      </c>
    </row>
    <row r="143" ht="30" customHeight="1" spans="1:142">
      <c r="A143" s="87" t="str">
        <f t="shared" si="187"/>
        <v/>
      </c>
      <c r="B143" s="87">
        <f>VLOOKUP(A143,[1]大中修明细表!$A$10:$N$544,14,0)</f>
        <v>22.9650000000001</v>
      </c>
      <c r="C143" s="87" t="str">
        <f t="shared" si="188"/>
        <v/>
      </c>
      <c r="D143" s="87">
        <f>VLOOKUP(C143,[1]大中修明细表!$B$10:$N$544,13,0)</f>
        <v>22.9650000000001</v>
      </c>
      <c r="E143" s="87"/>
      <c r="F143" s="26" t="s">
        <v>135</v>
      </c>
      <c r="G143" s="16" t="s">
        <v>136</v>
      </c>
      <c r="H143" s="26"/>
      <c r="I143" s="26"/>
      <c r="J143" s="26"/>
      <c r="K143" s="26"/>
      <c r="L143" s="26"/>
      <c r="M143" s="26"/>
      <c r="N143" s="26"/>
      <c r="O143" s="26"/>
      <c r="P143" s="16">
        <f>SUBTOTAL(9,P144:P152)</f>
        <v>20.262</v>
      </c>
      <c r="Q143" s="16">
        <f>SUBTOTAL(9,Q144:Q152)</f>
        <v>20.262</v>
      </c>
      <c r="R143" s="16"/>
      <c r="S143" s="16"/>
      <c r="T143" s="16"/>
      <c r="U143" s="16"/>
      <c r="V143" s="16"/>
      <c r="W143" s="16"/>
      <c r="X143" s="16"/>
      <c r="Y143" s="16"/>
      <c r="Z143" s="98"/>
      <c r="AA143" s="16"/>
      <c r="AB143" s="16"/>
      <c r="AC143" s="16"/>
      <c r="AD143" s="16"/>
      <c r="AE143" s="16"/>
      <c r="AF143" s="98"/>
      <c r="AG143" s="104"/>
      <c r="AH143" s="16">
        <f>SUBTOTAL(9,AH144:AH152)</f>
        <v>3414</v>
      </c>
      <c r="AI143" s="16">
        <f>SUBTOTAL(9,AI144:AI152)</f>
        <v>3414</v>
      </c>
      <c r="AJ143" s="16">
        <f>SUBTOTAL(9,AJ144:AJ152)</f>
        <v>3414</v>
      </c>
      <c r="AK143" s="92"/>
      <c r="AL143" s="26" t="str">
        <f>IF(AND(AK143&lt;&gt;"",AM143&lt;&gt;""),"确认折扣年度",IF($V143="大修",IF(AND($V143="大修",AK143="",AM143=""),1,IF(AK143&lt;&gt;"",LOOKUP(AK143,{1900,2016,2017,2018,2019,2020,2021,2022,2023,2024,2025},{1,0.9,0.8,0.7,0.6,0.5,0.4,0.3,0.2,0.1,0}),IF(AM143&lt;&gt;"",LOOKUP(AM143,{1900,2021,2022,2023,2024,2025},{1,0.8,0.6,0.4,0.2,0})))),""))</f>
        <v/>
      </c>
      <c r="AM143" s="92"/>
      <c r="AN143" s="26" t="str">
        <f>IF(AND(AK143&lt;&gt;"",AM143&lt;&gt;""),"确认折扣年度",IF($V143="中修",IF(AND($V143="中修",AK143="",AM143=""),1,IF(AK143&lt;&gt;"",LOOKUP(AK143,{1900,2021,2022,2023,2024,2025},{1,0.8,0.6,0.4,0.2,0}),IF(AM143&lt;&gt;"",LOOKUP(AM143,{1900,2021,2022,2023,2024,2025},{1,0.8,0.6,0.4,0.2,0})))),""))</f>
        <v/>
      </c>
      <c r="AO143" s="26"/>
      <c r="AP143" s="26"/>
      <c r="AQ143" s="26"/>
      <c r="AR143" s="26"/>
      <c r="AS143" s="26"/>
      <c r="AT143" s="26"/>
      <c r="AU143" s="26"/>
      <c r="AV143" s="26"/>
      <c r="AW143" s="26"/>
      <c r="AX143" s="110"/>
      <c r="AY143" s="110"/>
      <c r="AZ143" s="111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117"/>
      <c r="CB143" s="26"/>
      <c r="CC143" s="26"/>
      <c r="CD143" s="26"/>
      <c r="CE143" s="26"/>
      <c r="CF143" s="84"/>
      <c r="CH143" s="124"/>
      <c r="CJ143" s="84"/>
      <c r="CL143" s="84"/>
      <c r="CM143" s="84"/>
      <c r="CN143" s="84"/>
      <c r="CO143" s="84"/>
      <c r="CP143" s="84"/>
      <c r="CQ143" s="84"/>
      <c r="CR143" s="84"/>
      <c r="CT143" s="84"/>
      <c r="CU143" s="84"/>
      <c r="CV143" s="84"/>
      <c r="CZ143" s="26"/>
      <c r="DA143" s="16">
        <f>SUBTOTAL(9,DA144:DA152)</f>
        <v>16.262</v>
      </c>
      <c r="DB143" s="16"/>
      <c r="DC143" s="16"/>
      <c r="DD143" s="16"/>
      <c r="DE143" s="26"/>
      <c r="DF143" s="26"/>
      <c r="DG143" s="26"/>
      <c r="DH143" s="26"/>
      <c r="DI143" s="26"/>
      <c r="DJ143" s="26"/>
      <c r="DK143" s="26"/>
      <c r="DL143" s="26"/>
      <c r="DM143" s="26"/>
      <c r="DN143" s="26"/>
      <c r="DO143" s="26"/>
      <c r="DP143" s="26" t="b">
        <v>1</v>
      </c>
      <c r="DQ143" s="26">
        <v>0</v>
      </c>
      <c r="DR143" s="26"/>
      <c r="DS143" s="139"/>
      <c r="DT143" s="26"/>
      <c r="DU143" s="26"/>
      <c r="DV143" s="26"/>
      <c r="DW143" s="26"/>
      <c r="DX143" s="26"/>
      <c r="DY143" s="26"/>
      <c r="DZ143" s="26">
        <f t="shared" si="193"/>
        <v>0</v>
      </c>
      <c r="EA143" s="26">
        <v>1</v>
      </c>
      <c r="EB143" s="26">
        <v>0</v>
      </c>
      <c r="EC143" s="26"/>
      <c r="ED143" s="26"/>
      <c r="EE143" s="26"/>
      <c r="EF143" s="26"/>
      <c r="EG143" s="26"/>
      <c r="EH143" s="26"/>
      <c r="EI143" s="146"/>
      <c r="EL143" s="84">
        <f t="shared" si="194"/>
        <v>0</v>
      </c>
    </row>
    <row r="144" ht="30" customHeight="1" spans="1:144">
      <c r="A144" s="87" t="str">
        <f t="shared" si="187"/>
        <v>G2073195.53197.5</v>
      </c>
      <c r="B144" s="87">
        <f>VLOOKUP(A144,[1]大中修明细表!$A$10:$N$544,14,0)</f>
        <v>2</v>
      </c>
      <c r="C144" s="87" t="str">
        <f t="shared" si="188"/>
        <v>G2072641.092643.09</v>
      </c>
      <c r="D144" s="87" t="e">
        <f>VLOOKUP(C144,[1]大中修明细表!$B$10:$N$544,13,0)</f>
        <v>#N/A</v>
      </c>
      <c r="E144" s="87"/>
      <c r="F144" s="96">
        <v>124</v>
      </c>
      <c r="G144" s="26" t="s">
        <v>16</v>
      </c>
      <c r="H144" s="26" t="s">
        <v>680</v>
      </c>
      <c r="I144" s="26">
        <v>430523</v>
      </c>
      <c r="J144" s="26" t="s">
        <v>681</v>
      </c>
      <c r="K144" s="26">
        <v>3195.5</v>
      </c>
      <c r="L144" s="26">
        <v>3197.5</v>
      </c>
      <c r="M144" s="26" t="s">
        <v>681</v>
      </c>
      <c r="N144" s="26">
        <v>2641.09</v>
      </c>
      <c r="O144" s="26">
        <v>2643.09</v>
      </c>
      <c r="P144" s="26">
        <f>L144-K144</f>
        <v>2</v>
      </c>
      <c r="Q144" s="26">
        <f>L144-K144</f>
        <v>2</v>
      </c>
      <c r="R144" s="26" t="s">
        <v>139</v>
      </c>
      <c r="S144" s="26">
        <v>10.5</v>
      </c>
      <c r="T144" s="26">
        <v>10.5</v>
      </c>
      <c r="U144" s="26">
        <v>12</v>
      </c>
      <c r="V144" s="26" t="s">
        <v>140</v>
      </c>
      <c r="W144" s="26" t="s">
        <v>141</v>
      </c>
      <c r="X144" s="26" t="s">
        <v>142</v>
      </c>
      <c r="Y144" s="26">
        <f>IF(V144="中修",MIN(24,MIN(S144,U144)),IF(V144="大修",MIN(24,MIN(S144,U144)),""))</f>
        <v>10.5</v>
      </c>
      <c r="Z144" s="99"/>
      <c r="AA144" s="26" t="s">
        <v>143</v>
      </c>
      <c r="AB144" s="26" t="s">
        <v>144</v>
      </c>
      <c r="AC144" s="26">
        <v>30</v>
      </c>
      <c r="AD144" s="26" t="s">
        <v>145</v>
      </c>
      <c r="AE144" s="26">
        <v>9</v>
      </c>
      <c r="AF144" s="99"/>
      <c r="AG144" s="92">
        <v>220</v>
      </c>
      <c r="AH144" s="92">
        <f>ROUND(P144*1000*Y144*AG144/10000,0)</f>
        <v>462</v>
      </c>
      <c r="AI144" s="92">
        <f>ROUND(Q144*1000*Y144*AG144/10000,0)</f>
        <v>462</v>
      </c>
      <c r="AJ144" s="26">
        <f>IF(AL144&lt;&gt;"",ROUND(AI144*AL144,0),IF(AN144&lt;&gt;"",ROUND(AI144*AN144,0),"缺折扣系数"))</f>
        <v>462</v>
      </c>
      <c r="AK144" s="92">
        <v>2012</v>
      </c>
      <c r="AL144" s="26">
        <f>IF(AND(AK144&lt;&gt;"",AM144&lt;&gt;""),"确认折扣年度",IF($V144="大修",IF(AND($V144="大修",AK144="",AM144=""),1,IF(AK144&lt;&gt;"",LOOKUP(AK144,{1900,2016,2017,2018,2019,2020,2021,2022,2023,2024,2025},{1,0.9,0.8,0.7,0.6,0.5,0.4,0.3,0.2,0.1,0}),IF(AM144&lt;&gt;"",LOOKUP(AM144,{1900,2021,2022,2023,2024,2025},{1,0.8,0.6,0.4,0.2,0})))),""))</f>
        <v>1</v>
      </c>
      <c r="AM144" s="92"/>
      <c r="AN144" s="26" t="str">
        <f>IF(AND(AK144&lt;&gt;"",AM144&lt;&gt;""),"确认折扣年度",IF($V144="中修",IF(AND($V144="中修",AK144="",AM144=""),1,IF(AK144&lt;&gt;"",LOOKUP(AK144,{1900,2021,2022,2023,2024,2025},{1,0.8,0.6,0.4,0.2,0}),IF(AM144&lt;&gt;"",LOOKUP(AM144,{1900,2021,2022,2023,2024,2025},{1,0.8,0.6,0.4,0.2,0})))),""))</f>
        <v/>
      </c>
      <c r="AO144" s="26" t="s">
        <v>146</v>
      </c>
      <c r="AP144" s="26" t="s">
        <v>146</v>
      </c>
      <c r="AQ144" s="26" t="s">
        <v>268</v>
      </c>
      <c r="AR144" s="26" t="s">
        <v>682</v>
      </c>
      <c r="AS144" s="26" t="s">
        <v>683</v>
      </c>
      <c r="AT144" s="26"/>
      <c r="AU144" s="26" t="s">
        <v>146</v>
      </c>
      <c r="AV144" s="26" t="s">
        <v>147</v>
      </c>
      <c r="AW144" s="26"/>
      <c r="AX144" s="110"/>
      <c r="AY144" s="110" t="s">
        <v>684</v>
      </c>
      <c r="AZ144" s="111"/>
      <c r="BA144" s="26">
        <v>220</v>
      </c>
      <c r="BB144" s="26">
        <v>462</v>
      </c>
      <c r="BC144" s="26">
        <v>462</v>
      </c>
      <c r="BD144" s="26">
        <v>0</v>
      </c>
      <c r="BE144" s="26" t="s">
        <v>149</v>
      </c>
      <c r="BF144" s="26" t="s">
        <v>150</v>
      </c>
      <c r="BG144" s="26"/>
      <c r="BH144" s="26">
        <v>2012</v>
      </c>
      <c r="BI144" s="26" t="s">
        <v>150</v>
      </c>
      <c r="BJ144" s="26" t="s">
        <v>685</v>
      </c>
      <c r="BK144" s="26" t="s">
        <v>150</v>
      </c>
      <c r="BL144" s="26" t="s">
        <v>150</v>
      </c>
      <c r="BM144" s="26"/>
      <c r="BN144" s="26"/>
      <c r="BO144" s="26"/>
      <c r="BP144" s="26"/>
      <c r="BQ144" s="26" t="s">
        <v>681</v>
      </c>
      <c r="BR144" s="26">
        <v>2636.65</v>
      </c>
      <c r="BS144" s="26">
        <v>2638.65</v>
      </c>
      <c r="BT144" s="26">
        <f>SUM(BU144:BZ144)</f>
        <v>2</v>
      </c>
      <c r="BU144" s="26">
        <v>0</v>
      </c>
      <c r="BV144" s="26">
        <v>2</v>
      </c>
      <c r="BW144" s="26">
        <v>0</v>
      </c>
      <c r="BX144" s="26">
        <v>0</v>
      </c>
      <c r="BY144" s="26">
        <v>0</v>
      </c>
      <c r="BZ144" s="26"/>
      <c r="CA144" s="117"/>
      <c r="CB144" s="26" t="s">
        <v>166</v>
      </c>
      <c r="CC144" s="26">
        <v>0</v>
      </c>
      <c r="CD144" s="26">
        <v>2</v>
      </c>
      <c r="CE144" s="26">
        <v>0</v>
      </c>
      <c r="CF144" s="92">
        <f>CC144+CD144</f>
        <v>2</v>
      </c>
      <c r="CG144" s="84">
        <f>Q144-BU144-BV144-BW144-BX144-BY144-BZ144</f>
        <v>0</v>
      </c>
      <c r="CH144" s="124">
        <v>5</v>
      </c>
      <c r="CI144" s="84">
        <v>1</v>
      </c>
      <c r="CJ144" s="84"/>
      <c r="CK144" s="84">
        <v>168</v>
      </c>
      <c r="CL144" s="84"/>
      <c r="CM144" s="84"/>
      <c r="CN144" s="84"/>
      <c r="CO144" s="84"/>
      <c r="CP144" s="84"/>
      <c r="CQ144" s="84"/>
      <c r="CR144" s="84"/>
      <c r="CT144" s="84"/>
      <c r="CU144" s="84"/>
      <c r="CV144" s="84"/>
      <c r="CW144" s="84" t="str">
        <f>J144&amp;K144&amp;L144</f>
        <v>G2073195.53197.5</v>
      </c>
      <c r="CX144" s="84" t="s">
        <v>140</v>
      </c>
      <c r="CZ144" s="26" t="s">
        <v>601</v>
      </c>
      <c r="DA144" s="92">
        <v>0</v>
      </c>
      <c r="DB144" s="92"/>
      <c r="DC144" s="26" t="s">
        <v>686</v>
      </c>
      <c r="DD144" s="92"/>
      <c r="DE144" s="26"/>
      <c r="DF144" s="26"/>
      <c r="DG144" s="26"/>
      <c r="DH144" s="26"/>
      <c r="DI144" s="26"/>
      <c r="DJ144" s="26">
        <v>2012</v>
      </c>
      <c r="DK144" s="26"/>
      <c r="DL144" s="26" t="s">
        <v>139</v>
      </c>
      <c r="DM144" s="26">
        <v>10.5</v>
      </c>
      <c r="DN144" s="26">
        <v>10.5</v>
      </c>
      <c r="DO144" s="26">
        <v>12</v>
      </c>
      <c r="DP144" s="26" t="b">
        <v>1</v>
      </c>
      <c r="DQ144" s="26">
        <v>1</v>
      </c>
      <c r="DR144" s="26" t="s">
        <v>149</v>
      </c>
      <c r="DS144" s="26" t="s">
        <v>156</v>
      </c>
      <c r="DT144" s="26" t="s">
        <v>150</v>
      </c>
      <c r="DU144" s="26" t="s">
        <v>150</v>
      </c>
      <c r="DV144" s="26" t="s">
        <v>150</v>
      </c>
      <c r="DW144" s="26"/>
      <c r="DX144" s="26"/>
      <c r="DY144" s="26"/>
      <c r="DZ144" s="26">
        <f t="shared" si="193"/>
        <v>2</v>
      </c>
      <c r="EA144" s="26">
        <v>2</v>
      </c>
      <c r="EB144" s="26">
        <v>0</v>
      </c>
      <c r="EC144" s="26">
        <v>2</v>
      </c>
      <c r="ED144" s="26">
        <v>0</v>
      </c>
      <c r="EE144" s="26">
        <v>0</v>
      </c>
      <c r="EF144" s="26">
        <v>0</v>
      </c>
      <c r="EG144" s="26">
        <v>0</v>
      </c>
      <c r="EH144" s="26">
        <v>0</v>
      </c>
      <c r="EI144" s="146">
        <f>P144-DZ144</f>
        <v>0</v>
      </c>
      <c r="EJ144" s="84">
        <f>L144-K144</f>
        <v>2</v>
      </c>
      <c r="EK144" s="84">
        <f>EJ144-DZ144</f>
        <v>0</v>
      </c>
      <c r="EL144" s="84">
        <f t="shared" si="194"/>
        <v>0</v>
      </c>
      <c r="EN144" s="84">
        <f t="shared" ref="EN144:EN152" si="195">EF144+EG144</f>
        <v>0</v>
      </c>
    </row>
    <row r="145" ht="30" customHeight="1" spans="1:144">
      <c r="A145" s="87" t="str">
        <f t="shared" si="187"/>
        <v>G20732083210</v>
      </c>
      <c r="B145" s="87">
        <f>VLOOKUP(A145,[1]大中修明细表!$A$10:$N$544,14,0)</f>
        <v>2</v>
      </c>
      <c r="C145" s="87" t="str">
        <f t="shared" si="188"/>
        <v>G2072654.7492656.749</v>
      </c>
      <c r="D145" s="87" t="e">
        <f>VLOOKUP(C145,[1]大中修明细表!$B$10:$N$544,13,0)</f>
        <v>#N/A</v>
      </c>
      <c r="E145" s="87"/>
      <c r="F145" s="96">
        <v>125</v>
      </c>
      <c r="G145" s="26" t="s">
        <v>16</v>
      </c>
      <c r="H145" s="26" t="s">
        <v>680</v>
      </c>
      <c r="I145" s="26">
        <v>430523</v>
      </c>
      <c r="J145" s="26" t="s">
        <v>681</v>
      </c>
      <c r="K145" s="26">
        <v>3208</v>
      </c>
      <c r="L145" s="26">
        <v>3210</v>
      </c>
      <c r="M145" s="26" t="s">
        <v>681</v>
      </c>
      <c r="N145" s="26">
        <v>2654.749</v>
      </c>
      <c r="O145" s="26">
        <v>2656.749</v>
      </c>
      <c r="P145" s="26">
        <f>L145-K145</f>
        <v>2</v>
      </c>
      <c r="Q145" s="26">
        <f>L145-K145</f>
        <v>2</v>
      </c>
      <c r="R145" s="26" t="s">
        <v>139</v>
      </c>
      <c r="S145" s="26">
        <v>10.5</v>
      </c>
      <c r="T145" s="26">
        <v>10.5</v>
      </c>
      <c r="U145" s="26">
        <v>12</v>
      </c>
      <c r="V145" s="26" t="s">
        <v>140</v>
      </c>
      <c r="W145" s="26" t="s">
        <v>141</v>
      </c>
      <c r="X145" s="26" t="s">
        <v>142</v>
      </c>
      <c r="Y145" s="26">
        <f>IF(V145="中修",MIN(24,MIN(S145,U145)),IF(V145="大修",MIN(24,MIN(S145,U145)),""))</f>
        <v>10.5</v>
      </c>
      <c r="Z145" s="99"/>
      <c r="AA145" s="26" t="s">
        <v>143</v>
      </c>
      <c r="AB145" s="26" t="s">
        <v>144</v>
      </c>
      <c r="AC145" s="26">
        <v>30</v>
      </c>
      <c r="AD145" s="26" t="s">
        <v>145</v>
      </c>
      <c r="AE145" s="26">
        <v>9</v>
      </c>
      <c r="AF145" s="99"/>
      <c r="AG145" s="92">
        <v>220</v>
      </c>
      <c r="AH145" s="92">
        <f>ROUND(P145*1000*Y145*AG145/10000,0)</f>
        <v>462</v>
      </c>
      <c r="AI145" s="92">
        <f>ROUND(Q145*1000*Y145*AG145/10000,0)</f>
        <v>462</v>
      </c>
      <c r="AJ145" s="26">
        <f>IF(AL145&lt;&gt;"",ROUND(AI145*AL145,0),IF(AN145&lt;&gt;"",ROUND(AI145*AN145,0),"缺折扣系数"))</f>
        <v>462</v>
      </c>
      <c r="AK145" s="92">
        <v>2012</v>
      </c>
      <c r="AL145" s="26">
        <f>IF(AND(AK145&lt;&gt;"",AM145&lt;&gt;""),"确认折扣年度",IF($V145="大修",IF(AND($V145="大修",AK145="",AM145=""),1,IF(AK145&lt;&gt;"",LOOKUP(AK145,{1900,2016,2017,2018,2019,2020,2021,2022,2023,2024,2025},{1,0.9,0.8,0.7,0.6,0.5,0.4,0.3,0.2,0.1,0}),IF(AM145&lt;&gt;"",LOOKUP(AM145,{1900,2021,2022,2023,2024,2025},{1,0.8,0.6,0.4,0.2,0})))),""))</f>
        <v>1</v>
      </c>
      <c r="AM145" s="92"/>
      <c r="AN145" s="26" t="str">
        <f>IF(AND(AK145&lt;&gt;"",AM145&lt;&gt;""),"确认折扣年度",IF($V145="中修",IF(AND($V145="中修",AK145="",AM145=""),1,IF(AK145&lt;&gt;"",LOOKUP(AK145,{1900,2021,2022,2023,2024,2025},{1,0.8,0.6,0.4,0.2,0}),IF(AM145&lt;&gt;"",LOOKUP(AM145,{1900,2021,2022,2023,2024,2025},{1,0.8,0.6,0.4,0.2,0})))),""))</f>
        <v/>
      </c>
      <c r="AO145" s="26" t="s">
        <v>146</v>
      </c>
      <c r="AP145" s="26" t="s">
        <v>146</v>
      </c>
      <c r="AQ145" s="26" t="s">
        <v>147</v>
      </c>
      <c r="AR145" s="26" t="s">
        <v>687</v>
      </c>
      <c r="AS145" s="26"/>
      <c r="AT145" s="26"/>
      <c r="AU145" s="26" t="s">
        <v>146</v>
      </c>
      <c r="AV145" s="26" t="s">
        <v>147</v>
      </c>
      <c r="AW145" s="26"/>
      <c r="AX145" s="110" t="s">
        <v>688</v>
      </c>
      <c r="AY145" s="110"/>
      <c r="AZ145" s="111"/>
      <c r="BA145" s="26">
        <v>220</v>
      </c>
      <c r="BB145" s="26">
        <v>462</v>
      </c>
      <c r="BC145" s="26">
        <v>462</v>
      </c>
      <c r="BD145" s="26">
        <v>0</v>
      </c>
      <c r="BE145" s="26" t="s">
        <v>149</v>
      </c>
      <c r="BF145" s="26" t="s">
        <v>150</v>
      </c>
      <c r="BG145" s="26" t="s">
        <v>689</v>
      </c>
      <c r="BH145" s="26">
        <v>2012</v>
      </c>
      <c r="BI145" s="26" t="s">
        <v>150</v>
      </c>
      <c r="BJ145" s="26" t="s">
        <v>685</v>
      </c>
      <c r="BK145" s="26" t="s">
        <v>150</v>
      </c>
      <c r="BL145" s="26" t="s">
        <v>150</v>
      </c>
      <c r="BM145" s="26"/>
      <c r="BN145" s="26"/>
      <c r="BO145" s="26"/>
      <c r="BP145" s="26"/>
      <c r="BQ145" s="26" t="s">
        <v>681</v>
      </c>
      <c r="BR145" s="26">
        <v>2649.15</v>
      </c>
      <c r="BS145" s="26">
        <v>2651.15</v>
      </c>
      <c r="BT145" s="26">
        <f>SUM(BU145:BZ145)</f>
        <v>1.99999999999982</v>
      </c>
      <c r="BU145" s="26"/>
      <c r="BV145" s="26"/>
      <c r="BW145" s="26">
        <f>CE145+CF145</f>
        <v>1.99999999999982</v>
      </c>
      <c r="BX145" s="26">
        <v>0</v>
      </c>
      <c r="BY145" s="26">
        <v>0</v>
      </c>
      <c r="BZ145" s="26"/>
      <c r="CA145" s="117"/>
      <c r="CB145" s="26" t="s">
        <v>166</v>
      </c>
      <c r="CC145" s="26">
        <v>0.199999999999818</v>
      </c>
      <c r="CD145" s="26">
        <v>1.8</v>
      </c>
      <c r="CE145" s="26">
        <v>0</v>
      </c>
      <c r="CF145" s="92">
        <f>CC145+CD145</f>
        <v>1.99999999999982</v>
      </c>
      <c r="CG145" s="84">
        <f>Q145-BU145-BV145-BW145-BX145-BY145-BZ145</f>
        <v>1.82076576038526e-13</v>
      </c>
      <c r="CH145" s="124">
        <v>5</v>
      </c>
      <c r="CI145" s="84">
        <v>1</v>
      </c>
      <c r="CJ145" s="84"/>
      <c r="CK145" s="84">
        <v>169</v>
      </c>
      <c r="CL145" s="84"/>
      <c r="CM145" s="84"/>
      <c r="CN145" s="84"/>
      <c r="CO145" s="84"/>
      <c r="CP145" s="84"/>
      <c r="CQ145" s="84"/>
      <c r="CR145" s="84"/>
      <c r="CT145" s="84"/>
      <c r="CU145" s="84"/>
      <c r="CV145" s="84"/>
      <c r="CW145" s="84" t="str">
        <f>J145&amp;K145&amp;L145</f>
        <v>G20732083210</v>
      </c>
      <c r="CX145" s="84" t="s">
        <v>140</v>
      </c>
      <c r="CZ145" s="26" t="s">
        <v>690</v>
      </c>
      <c r="DA145" s="92">
        <v>0</v>
      </c>
      <c r="DB145" s="92"/>
      <c r="DC145" s="26" t="s">
        <v>686</v>
      </c>
      <c r="DD145" s="92"/>
      <c r="DE145" s="26"/>
      <c r="DF145" s="26"/>
      <c r="DG145" s="26"/>
      <c r="DH145" s="26"/>
      <c r="DI145" s="26"/>
      <c r="DJ145" s="26">
        <v>2012</v>
      </c>
      <c r="DK145" s="26"/>
      <c r="DL145" s="26" t="s">
        <v>139</v>
      </c>
      <c r="DM145" s="26">
        <v>10.5</v>
      </c>
      <c r="DN145" s="26">
        <v>10.5</v>
      </c>
      <c r="DO145" s="26">
        <v>12</v>
      </c>
      <c r="DP145" s="26" t="b">
        <v>1</v>
      </c>
      <c r="DQ145" s="26">
        <v>1</v>
      </c>
      <c r="DR145" s="26" t="s">
        <v>149</v>
      </c>
      <c r="DS145" s="26" t="s">
        <v>156</v>
      </c>
      <c r="DT145" s="26" t="s">
        <v>150</v>
      </c>
      <c r="DU145" s="26" t="s">
        <v>150</v>
      </c>
      <c r="DV145" s="26" t="s">
        <v>150</v>
      </c>
      <c r="DW145" s="26"/>
      <c r="DX145" s="26"/>
      <c r="DY145" s="26"/>
      <c r="DZ145" s="26">
        <f t="shared" si="193"/>
        <v>2</v>
      </c>
      <c r="EA145" s="26">
        <v>2</v>
      </c>
      <c r="EB145" s="26">
        <v>0</v>
      </c>
      <c r="EC145" s="99"/>
      <c r="ED145" s="26">
        <v>0</v>
      </c>
      <c r="EE145" s="26">
        <v>2</v>
      </c>
      <c r="EF145" s="26">
        <v>0</v>
      </c>
      <c r="EG145" s="26">
        <v>0</v>
      </c>
      <c r="EH145" s="26">
        <v>0</v>
      </c>
      <c r="EI145" s="146">
        <f>P145-DZ145</f>
        <v>0</v>
      </c>
      <c r="EJ145" s="84">
        <f>L145-K145</f>
        <v>2</v>
      </c>
      <c r="EK145" s="84">
        <f>EJ145-DZ145</f>
        <v>0</v>
      </c>
      <c r="EL145" s="84">
        <f t="shared" si="194"/>
        <v>1.82076576038526e-13</v>
      </c>
      <c r="EN145" s="84">
        <f t="shared" si="195"/>
        <v>0</v>
      </c>
    </row>
    <row r="146" ht="30" customHeight="1" spans="1:144">
      <c r="A146" s="87" t="str">
        <f t="shared" si="187"/>
        <v>S240171.796172.042</v>
      </c>
      <c r="B146" s="87">
        <f>VLOOKUP(A146,[1]大中修明细表!$A$10:$N$544,14,0)</f>
        <v>0.246000000000009</v>
      </c>
      <c r="C146" s="87" t="str">
        <f t="shared" si="188"/>
        <v>X03824.82424.578</v>
      </c>
      <c r="D146" s="87">
        <f>VLOOKUP(C146,[1]大中修明细表!$B$10:$N$544,13,0)</f>
        <v>0.246000000000009</v>
      </c>
      <c r="E146" s="87"/>
      <c r="F146" s="96">
        <v>126</v>
      </c>
      <c r="G146" s="26" t="s">
        <v>16</v>
      </c>
      <c r="H146" s="26" t="s">
        <v>691</v>
      </c>
      <c r="I146" s="26">
        <v>430524</v>
      </c>
      <c r="J146" s="26" t="s">
        <v>571</v>
      </c>
      <c r="K146" s="26">
        <v>171.796</v>
      </c>
      <c r="L146" s="26">
        <v>172.042</v>
      </c>
      <c r="M146" s="26" t="s">
        <v>692</v>
      </c>
      <c r="N146" s="26">
        <v>24.824</v>
      </c>
      <c r="O146" s="26">
        <v>24.578</v>
      </c>
      <c r="P146" s="26">
        <f t="shared" ref="P146:P152" si="196">L146-K146</f>
        <v>0.246000000000009</v>
      </c>
      <c r="Q146" s="26">
        <f t="shared" ref="Q146:Q151" si="197">L146-K146</f>
        <v>0.246000000000009</v>
      </c>
      <c r="R146" s="26" t="s">
        <v>172</v>
      </c>
      <c r="S146" s="26">
        <v>11</v>
      </c>
      <c r="T146" s="26">
        <v>11</v>
      </c>
      <c r="U146" s="26">
        <v>12</v>
      </c>
      <c r="V146" s="26" t="s">
        <v>140</v>
      </c>
      <c r="W146" s="26" t="s">
        <v>141</v>
      </c>
      <c r="X146" s="26" t="s">
        <v>142</v>
      </c>
      <c r="Y146" s="26">
        <f t="shared" ref="Y146:Y152" si="198">IF(V146="中修",MIN(24,MIN(S146,U146)),IF(V146="大修",MIN(24,MIN(S146,U146)),""))</f>
        <v>11</v>
      </c>
      <c r="Z146" s="99"/>
      <c r="AA146" s="26" t="s">
        <v>143</v>
      </c>
      <c r="AB146" s="26" t="s">
        <v>144</v>
      </c>
      <c r="AC146" s="26">
        <v>30</v>
      </c>
      <c r="AD146" s="26" t="s">
        <v>145</v>
      </c>
      <c r="AE146" s="26">
        <v>9</v>
      </c>
      <c r="AF146" s="99"/>
      <c r="AG146" s="92">
        <v>220</v>
      </c>
      <c r="AH146" s="92">
        <f t="shared" ref="AH146:AH152" si="199">ROUND(P146*1000*Y146*AG146/10000,0)</f>
        <v>60</v>
      </c>
      <c r="AI146" s="92">
        <f t="shared" ref="AI146:AI152" si="200">ROUND(Q146*1000*Y146*AG146/10000,0)</f>
        <v>60</v>
      </c>
      <c r="AJ146" s="26">
        <f t="shared" ref="AJ146:AJ152" si="201">IF(AL146&lt;&gt;"",ROUND(AI146*AL146,0),IF(AN146&lt;&gt;"",ROUND(AI146*AN146,0),"缺折扣系数"))</f>
        <v>60</v>
      </c>
      <c r="AK146" s="92">
        <v>2003</v>
      </c>
      <c r="AL146" s="26">
        <f>IF(AND(AK146&lt;&gt;"",AM146&lt;&gt;""),"确认折扣年度",IF($V146="大修",IF(AND($V146="大修",AK146="",AM146=""),1,IF(AK146&lt;&gt;"",LOOKUP(AK146,{1900,2016,2017,2018,2019,2020,2021,2022,2023,2024,2025},{1,0.9,0.8,0.7,0.6,0.5,0.4,0.3,0.2,0.1,0}),IF(AM146&lt;&gt;"",LOOKUP(AM146,{1900,2021,2022,2023,2024,2025},{1,0.8,0.6,0.4,0.2,0})))),""))</f>
        <v>1</v>
      </c>
      <c r="AM146" s="92"/>
      <c r="AN146" s="26" t="str">
        <f>IF(AND(AK146&lt;&gt;"",AM146&lt;&gt;""),"确认折扣年度",IF($V146="中修",IF(AND($V146="中修",AK146="",AM146=""),1,IF(AK146&lt;&gt;"",LOOKUP(AK146,{1900,2021,2022,2023,2024,2025},{1,0.8,0.6,0.4,0.2,0}),IF(AM146&lt;&gt;"",LOOKUP(AM146,{1900,2021,2022,2023,2024,2025},{1,0.8,0.6,0.4,0.2,0})))),""))</f>
        <v/>
      </c>
      <c r="AO146" s="26" t="s">
        <v>146</v>
      </c>
      <c r="AP146" s="26" t="s">
        <v>146</v>
      </c>
      <c r="AQ146" s="26" t="s">
        <v>274</v>
      </c>
      <c r="AR146" s="26" t="s">
        <v>693</v>
      </c>
      <c r="AS146" s="26"/>
      <c r="AT146" s="26"/>
      <c r="AU146" s="26" t="s">
        <v>146</v>
      </c>
      <c r="AV146" s="26" t="s">
        <v>268</v>
      </c>
      <c r="AW146" s="26"/>
      <c r="AX146" s="110" t="s">
        <v>694</v>
      </c>
      <c r="AY146" s="110"/>
      <c r="AZ146" s="109"/>
      <c r="BA146" s="26">
        <v>220</v>
      </c>
      <c r="BB146" s="26">
        <v>59.53</v>
      </c>
      <c r="BC146" s="26">
        <v>59.53</v>
      </c>
      <c r="BD146" s="26">
        <v>0</v>
      </c>
      <c r="BE146" s="26" t="s">
        <v>150</v>
      </c>
      <c r="BF146" s="26" t="s">
        <v>150</v>
      </c>
      <c r="BG146" s="26"/>
      <c r="BH146" s="26">
        <v>2003</v>
      </c>
      <c r="BI146" s="26" t="s">
        <v>150</v>
      </c>
      <c r="BJ146" s="26" t="s">
        <v>150</v>
      </c>
      <c r="BK146" s="26" t="s">
        <v>150</v>
      </c>
      <c r="BL146" s="26" t="s">
        <v>150</v>
      </c>
      <c r="BM146" s="26"/>
      <c r="BN146" s="26"/>
      <c r="BO146" s="26"/>
      <c r="BP146" s="26"/>
      <c r="BQ146" s="26" t="s">
        <v>692</v>
      </c>
      <c r="BR146" s="26">
        <v>24.928</v>
      </c>
      <c r="BS146" s="26">
        <v>24.662</v>
      </c>
      <c r="BT146" s="26">
        <f t="shared" ref="BT146:BT152" si="202">SUM(BU146:BZ146)</f>
        <v>0.24600000000001</v>
      </c>
      <c r="BU146" s="26">
        <v>0</v>
      </c>
      <c r="BV146" s="26">
        <v>0.204000000000008</v>
      </c>
      <c r="BW146" s="26">
        <v>0.0420000000000016</v>
      </c>
      <c r="BX146" s="26">
        <v>0</v>
      </c>
      <c r="BY146" s="26">
        <v>0</v>
      </c>
      <c r="BZ146" s="26"/>
      <c r="CA146" s="117"/>
      <c r="CB146" s="26" t="s">
        <v>166</v>
      </c>
      <c r="CC146" s="26">
        <v>0</v>
      </c>
      <c r="CD146" s="26">
        <v>0.204000000000008</v>
      </c>
      <c r="CE146" s="26">
        <v>0.0420000000000016</v>
      </c>
      <c r="CF146" s="92">
        <f t="shared" ref="CF146:CF151" si="203">CC146+CD146</f>
        <v>0.204000000000008</v>
      </c>
      <c r="CG146" s="84">
        <f t="shared" ref="CG146:CG151" si="204">Q146-BU146-BV146-BW146-BX146-BY146-BZ146</f>
        <v>-2.84494650060196e-16</v>
      </c>
      <c r="CH146" s="124">
        <v>5</v>
      </c>
      <c r="CI146" s="84">
        <v>1</v>
      </c>
      <c r="CJ146" s="84"/>
      <c r="CK146" s="84">
        <v>170</v>
      </c>
      <c r="CL146" s="84"/>
      <c r="CM146" s="84"/>
      <c r="CN146" s="84"/>
      <c r="CO146" s="84"/>
      <c r="CP146" s="84"/>
      <c r="CQ146" s="84"/>
      <c r="CR146" s="84"/>
      <c r="CT146" s="84"/>
      <c r="CU146" s="84"/>
      <c r="CV146" s="84"/>
      <c r="CW146" s="84" t="str">
        <f t="shared" ref="CW146:CW151" si="205">J146&amp;K146&amp;L146</f>
        <v>S240171.796172.042</v>
      </c>
      <c r="CX146" s="84" t="s">
        <v>140</v>
      </c>
      <c r="CZ146" s="26"/>
      <c r="DA146" s="92">
        <v>0.246000000000009</v>
      </c>
      <c r="DB146" s="92"/>
      <c r="DC146" s="92"/>
      <c r="DD146" s="92"/>
      <c r="DE146" s="26"/>
      <c r="DF146" s="26"/>
      <c r="DG146" s="26"/>
      <c r="DH146" s="26"/>
      <c r="DI146" s="26" t="s">
        <v>695</v>
      </c>
      <c r="DJ146" s="26">
        <v>1959</v>
      </c>
      <c r="DK146" s="26">
        <v>2003</v>
      </c>
      <c r="DL146" s="26" t="s">
        <v>172</v>
      </c>
      <c r="DM146" s="26">
        <v>11</v>
      </c>
      <c r="DN146" s="26">
        <v>11</v>
      </c>
      <c r="DO146" s="26">
        <v>12</v>
      </c>
      <c r="DP146" s="26" t="b">
        <v>1</v>
      </c>
      <c r="DQ146" s="26">
        <v>1</v>
      </c>
      <c r="DR146" s="26" t="s">
        <v>149</v>
      </c>
      <c r="DS146" s="26" t="s">
        <v>156</v>
      </c>
      <c r="DT146" s="26" t="s">
        <v>150</v>
      </c>
      <c r="DU146" s="26" t="s">
        <v>150</v>
      </c>
      <c r="DV146" s="26" t="s">
        <v>150</v>
      </c>
      <c r="DW146" s="26"/>
      <c r="DX146" s="26"/>
      <c r="DY146" s="26"/>
      <c r="DZ146" s="26">
        <f t="shared" si="193"/>
        <v>0.246000000000008</v>
      </c>
      <c r="EA146" s="26">
        <v>0.246000000000009</v>
      </c>
      <c r="EB146" s="26">
        <v>-9.71445146547012e-16</v>
      </c>
      <c r="EC146" s="26">
        <v>0.204000000000008</v>
      </c>
      <c r="ED146" s="26">
        <v>0</v>
      </c>
      <c r="EE146" s="26">
        <v>0.042</v>
      </c>
      <c r="EF146" s="26">
        <v>0</v>
      </c>
      <c r="EG146" s="26">
        <v>0</v>
      </c>
      <c r="EH146" s="26">
        <v>0</v>
      </c>
      <c r="EI146" s="146">
        <f t="shared" ref="EI146:EI152" si="206">P146-DZ146</f>
        <v>1.30451205393456e-15</v>
      </c>
      <c r="EJ146" s="84">
        <f t="shared" ref="EJ146:EJ152" si="207">L146-K146</f>
        <v>0.246000000000009</v>
      </c>
      <c r="EK146" s="84">
        <f t="shared" ref="EK146:EK152" si="208">EJ146-DZ146</f>
        <v>1.30451205393456e-15</v>
      </c>
      <c r="EL146" s="84">
        <f t="shared" si="194"/>
        <v>-1.59594559789866e-15</v>
      </c>
      <c r="EN146" s="84">
        <f t="shared" si="195"/>
        <v>0</v>
      </c>
    </row>
    <row r="147" ht="30" customHeight="1" spans="1:144">
      <c r="A147" s="87" t="str">
        <f t="shared" si="187"/>
        <v>S240172.042173.042</v>
      </c>
      <c r="B147" s="87">
        <f>VLOOKUP(A147,[1]大中修明细表!$A$10:$N$544,14,0)</f>
        <v>1</v>
      </c>
      <c r="C147" s="87" t="str">
        <f t="shared" si="188"/>
        <v>X03824.57823.578</v>
      </c>
      <c r="D147" s="87">
        <f>VLOOKUP(C147,[1]大中修明细表!$B$10:$N$544,13,0)</f>
        <v>1</v>
      </c>
      <c r="E147" s="87"/>
      <c r="F147" s="96">
        <v>127</v>
      </c>
      <c r="G147" s="26" t="s">
        <v>16</v>
      </c>
      <c r="H147" s="26" t="s">
        <v>691</v>
      </c>
      <c r="I147" s="26">
        <v>430524</v>
      </c>
      <c r="J147" s="26" t="s">
        <v>571</v>
      </c>
      <c r="K147" s="26">
        <v>172.042</v>
      </c>
      <c r="L147" s="26">
        <v>173.042</v>
      </c>
      <c r="M147" s="26" t="s">
        <v>692</v>
      </c>
      <c r="N147" s="26">
        <v>24.578</v>
      </c>
      <c r="O147" s="26">
        <v>23.578</v>
      </c>
      <c r="P147" s="26">
        <f t="shared" si="196"/>
        <v>1</v>
      </c>
      <c r="Q147" s="26">
        <f t="shared" si="197"/>
        <v>1</v>
      </c>
      <c r="R147" s="26" t="s">
        <v>172</v>
      </c>
      <c r="S147" s="26">
        <v>9</v>
      </c>
      <c r="T147" s="26">
        <v>9</v>
      </c>
      <c r="U147" s="26">
        <v>10</v>
      </c>
      <c r="V147" s="26" t="s">
        <v>140</v>
      </c>
      <c r="W147" s="26" t="s">
        <v>141</v>
      </c>
      <c r="X147" s="26" t="s">
        <v>142</v>
      </c>
      <c r="Y147" s="26">
        <f t="shared" si="198"/>
        <v>9</v>
      </c>
      <c r="Z147" s="99"/>
      <c r="AA147" s="26" t="s">
        <v>143</v>
      </c>
      <c r="AB147" s="26" t="s">
        <v>144</v>
      </c>
      <c r="AC147" s="26">
        <v>30</v>
      </c>
      <c r="AD147" s="26" t="s">
        <v>145</v>
      </c>
      <c r="AE147" s="26">
        <v>9</v>
      </c>
      <c r="AF147" s="99"/>
      <c r="AG147" s="92">
        <v>220</v>
      </c>
      <c r="AH147" s="92">
        <f t="shared" si="199"/>
        <v>198</v>
      </c>
      <c r="AI147" s="92">
        <f t="shared" si="200"/>
        <v>198</v>
      </c>
      <c r="AJ147" s="26">
        <f t="shared" si="201"/>
        <v>198</v>
      </c>
      <c r="AK147" s="92">
        <v>2002</v>
      </c>
      <c r="AL147" s="26">
        <f>IF(AND(AK147&lt;&gt;"",AM147&lt;&gt;""),"确认折扣年度",IF($V147="大修",IF(AND($V147="大修",AK147="",AM147=""),1,IF(AK147&lt;&gt;"",LOOKUP(AK147,{1900,2016,2017,2018,2019,2020,2021,2022,2023,2024,2025},{1,0.9,0.8,0.7,0.6,0.5,0.4,0.3,0.2,0.1,0}),IF(AM147&lt;&gt;"",LOOKUP(AM147,{1900,2021,2022,2023,2024,2025},{1,0.8,0.6,0.4,0.2,0})))),""))</f>
        <v>1</v>
      </c>
      <c r="AM147" s="92"/>
      <c r="AN147" s="26" t="str">
        <f>IF(AND(AK147&lt;&gt;"",AM147&lt;&gt;""),"确认折扣年度",IF($V147="中修",IF(AND($V147="中修",AK147="",AM147=""),1,IF(AK147&lt;&gt;"",LOOKUP(AK147,{1900,2021,2022,2023,2024,2025},{1,0.8,0.6,0.4,0.2,0}),IF(AM147&lt;&gt;"",LOOKUP(AM147,{1900,2021,2022,2023,2024,2025},{1,0.8,0.6,0.4,0.2,0})))),""))</f>
        <v/>
      </c>
      <c r="AO147" s="26" t="s">
        <v>146</v>
      </c>
      <c r="AP147" s="26" t="s">
        <v>146</v>
      </c>
      <c r="AQ147" s="26" t="s">
        <v>274</v>
      </c>
      <c r="AR147" s="26" t="s">
        <v>696</v>
      </c>
      <c r="AS147" s="26"/>
      <c r="AT147" s="26"/>
      <c r="AU147" s="26" t="s">
        <v>146</v>
      </c>
      <c r="AV147" s="26" t="s">
        <v>268</v>
      </c>
      <c r="AW147" s="26"/>
      <c r="AX147" s="110"/>
      <c r="AY147" s="110"/>
      <c r="AZ147" s="111"/>
      <c r="BA147" s="26">
        <v>220</v>
      </c>
      <c r="BB147" s="26">
        <v>198</v>
      </c>
      <c r="BC147" s="26">
        <v>198</v>
      </c>
      <c r="BD147" s="26">
        <v>0</v>
      </c>
      <c r="BE147" s="26" t="s">
        <v>150</v>
      </c>
      <c r="BF147" s="26" t="s">
        <v>150</v>
      </c>
      <c r="BG147" s="26"/>
      <c r="BH147" s="26">
        <v>2002</v>
      </c>
      <c r="BI147" s="26" t="s">
        <v>150</v>
      </c>
      <c r="BJ147" s="26" t="s">
        <v>697</v>
      </c>
      <c r="BK147" s="26" t="s">
        <v>150</v>
      </c>
      <c r="BL147" s="26" t="s">
        <v>150</v>
      </c>
      <c r="BM147" s="26"/>
      <c r="BN147" s="26"/>
      <c r="BO147" s="26"/>
      <c r="BP147" s="26"/>
      <c r="BQ147" s="26" t="s">
        <v>692</v>
      </c>
      <c r="BR147" s="26">
        <v>24.578</v>
      </c>
      <c r="BS147" s="26">
        <v>24.848</v>
      </c>
      <c r="BT147" s="26">
        <f t="shared" si="202"/>
        <v>1</v>
      </c>
      <c r="BU147" s="26">
        <v>0</v>
      </c>
      <c r="BV147" s="26">
        <v>0.0420000000000016</v>
      </c>
      <c r="BW147" s="26">
        <v>0.957999999999998</v>
      </c>
      <c r="BX147" s="26">
        <v>0</v>
      </c>
      <c r="BY147" s="26">
        <v>0</v>
      </c>
      <c r="BZ147" s="26"/>
      <c r="CA147" s="117"/>
      <c r="CB147" s="26" t="s">
        <v>166</v>
      </c>
      <c r="CC147" s="26">
        <v>0</v>
      </c>
      <c r="CD147" s="26">
        <v>0.0420000000000016</v>
      </c>
      <c r="CE147" s="26">
        <v>0.957999999999998</v>
      </c>
      <c r="CF147" s="92">
        <f t="shared" si="203"/>
        <v>0.0420000000000016</v>
      </c>
      <c r="CG147" s="84">
        <f t="shared" si="204"/>
        <v>0</v>
      </c>
      <c r="CH147" s="124">
        <v>5</v>
      </c>
      <c r="CI147" s="84">
        <v>1</v>
      </c>
      <c r="CJ147" s="84"/>
      <c r="CK147" s="84">
        <v>171</v>
      </c>
      <c r="CL147" s="84"/>
      <c r="CM147" s="84"/>
      <c r="CN147" s="84"/>
      <c r="CO147" s="84"/>
      <c r="CP147" s="84"/>
      <c r="CQ147" s="84"/>
      <c r="CR147" s="84"/>
      <c r="CT147" s="84"/>
      <c r="CU147" s="84"/>
      <c r="CV147" s="84"/>
      <c r="CW147" s="84" t="str">
        <f t="shared" si="205"/>
        <v>S240172.042173.042</v>
      </c>
      <c r="CX147" s="84" t="s">
        <v>140</v>
      </c>
      <c r="CZ147" s="26"/>
      <c r="DA147" s="92">
        <v>1</v>
      </c>
      <c r="DB147" s="92"/>
      <c r="DC147" s="92"/>
      <c r="DD147" s="92"/>
      <c r="DE147" s="26"/>
      <c r="DF147" s="26"/>
      <c r="DG147" s="26"/>
      <c r="DH147" s="26"/>
      <c r="DI147" s="26" t="s">
        <v>695</v>
      </c>
      <c r="DJ147" s="26">
        <v>1959</v>
      </c>
      <c r="DK147" s="26">
        <v>2002</v>
      </c>
      <c r="DL147" s="26" t="s">
        <v>172</v>
      </c>
      <c r="DM147" s="26">
        <v>9</v>
      </c>
      <c r="DN147" s="26">
        <v>9</v>
      </c>
      <c r="DO147" s="26">
        <v>10</v>
      </c>
      <c r="DP147" s="26" t="b">
        <v>1</v>
      </c>
      <c r="DQ147" s="26">
        <v>1</v>
      </c>
      <c r="DR147" s="26" t="s">
        <v>149</v>
      </c>
      <c r="DS147" s="26" t="s">
        <v>156</v>
      </c>
      <c r="DT147" s="26" t="s">
        <v>150</v>
      </c>
      <c r="DU147" s="26" t="s">
        <v>150</v>
      </c>
      <c r="DV147" s="26" t="s">
        <v>150</v>
      </c>
      <c r="DW147" s="26"/>
      <c r="DX147" s="26"/>
      <c r="DY147" s="26"/>
      <c r="DZ147" s="26">
        <f t="shared" si="193"/>
        <v>0.999999999999998</v>
      </c>
      <c r="EA147" s="26">
        <v>1</v>
      </c>
      <c r="EB147" s="26">
        <v>-1.99840144432528e-15</v>
      </c>
      <c r="EC147" s="26">
        <v>0.042</v>
      </c>
      <c r="ED147" s="26">
        <v>0</v>
      </c>
      <c r="EE147" s="26">
        <v>0.957999999999998</v>
      </c>
      <c r="EF147" s="26">
        <v>0</v>
      </c>
      <c r="EG147" s="26">
        <v>0</v>
      </c>
      <c r="EH147" s="26">
        <v>0</v>
      </c>
      <c r="EI147" s="146">
        <f t="shared" si="206"/>
        <v>1.99840144432528e-15</v>
      </c>
      <c r="EJ147" s="84">
        <f t="shared" si="207"/>
        <v>1</v>
      </c>
      <c r="EK147" s="84">
        <f t="shared" si="208"/>
        <v>1.99840144432528e-15</v>
      </c>
      <c r="EL147" s="84">
        <f t="shared" si="194"/>
        <v>0</v>
      </c>
      <c r="EN147" s="84">
        <f t="shared" si="195"/>
        <v>0</v>
      </c>
    </row>
    <row r="148" ht="30" customHeight="1" spans="1:144">
      <c r="A148" s="87" t="str">
        <f t="shared" si="187"/>
        <v>S240173.042178.067</v>
      </c>
      <c r="B148" s="87">
        <f>VLOOKUP(A148,[1]大中修明细表!$A$10:$N$544,14,0)</f>
        <v>5.02500000000001</v>
      </c>
      <c r="C148" s="87" t="str">
        <f t="shared" si="188"/>
        <v>X03823.57818.553</v>
      </c>
      <c r="D148" s="87">
        <f>VLOOKUP(C148,[1]大中修明细表!$B$10:$N$544,13,0)</f>
        <v>5.02500000000001</v>
      </c>
      <c r="E148" s="87"/>
      <c r="F148" s="96">
        <v>128</v>
      </c>
      <c r="G148" s="26" t="s">
        <v>16</v>
      </c>
      <c r="H148" s="26" t="s">
        <v>691</v>
      </c>
      <c r="I148" s="26">
        <v>430524</v>
      </c>
      <c r="J148" s="26" t="s">
        <v>571</v>
      </c>
      <c r="K148" s="26">
        <v>173.042</v>
      </c>
      <c r="L148" s="26">
        <v>178.067</v>
      </c>
      <c r="M148" s="26" t="s">
        <v>692</v>
      </c>
      <c r="N148" s="26">
        <v>23.578</v>
      </c>
      <c r="O148" s="26">
        <v>18.553</v>
      </c>
      <c r="P148" s="26">
        <f t="shared" si="196"/>
        <v>5.02500000000001</v>
      </c>
      <c r="Q148" s="26">
        <f t="shared" si="197"/>
        <v>5.02500000000001</v>
      </c>
      <c r="R148" s="26" t="s">
        <v>172</v>
      </c>
      <c r="S148" s="26">
        <v>6</v>
      </c>
      <c r="T148" s="26">
        <v>6</v>
      </c>
      <c r="U148" s="26">
        <v>7.5</v>
      </c>
      <c r="V148" s="26" t="s">
        <v>140</v>
      </c>
      <c r="W148" s="26" t="s">
        <v>141</v>
      </c>
      <c r="X148" s="26" t="s">
        <v>142</v>
      </c>
      <c r="Y148" s="26">
        <f t="shared" si="198"/>
        <v>6</v>
      </c>
      <c r="Z148" s="99"/>
      <c r="AA148" s="26" t="s">
        <v>143</v>
      </c>
      <c r="AB148" s="26" t="s">
        <v>144</v>
      </c>
      <c r="AC148" s="26">
        <v>30</v>
      </c>
      <c r="AD148" s="26" t="s">
        <v>145</v>
      </c>
      <c r="AE148" s="26">
        <v>9</v>
      </c>
      <c r="AF148" s="99"/>
      <c r="AG148" s="92">
        <v>220</v>
      </c>
      <c r="AH148" s="92">
        <f t="shared" si="199"/>
        <v>663</v>
      </c>
      <c r="AI148" s="92">
        <f t="shared" si="200"/>
        <v>663</v>
      </c>
      <c r="AJ148" s="26">
        <f t="shared" si="201"/>
        <v>663</v>
      </c>
      <c r="AK148" s="92">
        <v>2003</v>
      </c>
      <c r="AL148" s="26">
        <f>IF(AND(AK148&lt;&gt;"",AM148&lt;&gt;""),"确认折扣年度",IF($V148="大修",IF(AND($V148="大修",AK148="",AM148=""),1,IF(AK148&lt;&gt;"",LOOKUP(AK148,{1900,2016,2017,2018,2019,2020,2021,2022,2023,2024,2025},{1,0.9,0.8,0.7,0.6,0.5,0.4,0.3,0.2,0.1,0}),IF(AM148&lt;&gt;"",LOOKUP(AM148,{1900,2021,2022,2023,2024,2025},{1,0.8,0.6,0.4,0.2,0})))),""))</f>
        <v>1</v>
      </c>
      <c r="AM148" s="92"/>
      <c r="AN148" s="26" t="str">
        <f>IF(AND(AK148&lt;&gt;"",AM148&lt;&gt;""),"确认折扣年度",IF($V148="中修",IF(AND($V148="中修",AK148="",AM148=""),1,IF(AK148&lt;&gt;"",LOOKUP(AK148,{1900,2021,2022,2023,2024,2025},{1,0.8,0.6,0.4,0.2,0}),IF(AM148&lt;&gt;"",LOOKUP(AM148,{1900,2021,2022,2023,2024,2025},{1,0.8,0.6,0.4,0.2,0})))),""))</f>
        <v/>
      </c>
      <c r="AO148" s="26" t="s">
        <v>146</v>
      </c>
      <c r="AP148" s="26" t="s">
        <v>146</v>
      </c>
      <c r="AQ148" s="26" t="s">
        <v>274</v>
      </c>
      <c r="AR148" s="26" t="s">
        <v>698</v>
      </c>
      <c r="AS148" s="26"/>
      <c r="AT148" s="26"/>
      <c r="AU148" s="26" t="s">
        <v>146</v>
      </c>
      <c r="AV148" s="26" t="s">
        <v>268</v>
      </c>
      <c r="AW148" s="26"/>
      <c r="AX148" s="110"/>
      <c r="AY148" s="110"/>
      <c r="AZ148" s="109"/>
      <c r="BA148" s="26">
        <v>220</v>
      </c>
      <c r="BB148" s="26">
        <v>663.3</v>
      </c>
      <c r="BC148" s="26">
        <v>663.3</v>
      </c>
      <c r="BD148" s="26">
        <v>0</v>
      </c>
      <c r="BE148" s="26" t="s">
        <v>150</v>
      </c>
      <c r="BF148" s="26" t="s">
        <v>150</v>
      </c>
      <c r="BG148" s="26" t="s">
        <v>699</v>
      </c>
      <c r="BH148" s="26">
        <v>2003</v>
      </c>
      <c r="BI148" s="26" t="s">
        <v>150</v>
      </c>
      <c r="BJ148" s="26" t="s">
        <v>700</v>
      </c>
      <c r="BK148" s="26" t="s">
        <v>150</v>
      </c>
      <c r="BL148" s="26" t="s">
        <v>150</v>
      </c>
      <c r="BM148" s="26"/>
      <c r="BN148" s="26"/>
      <c r="BO148" s="26"/>
      <c r="BP148" s="26"/>
      <c r="BQ148" s="26" t="s">
        <v>692</v>
      </c>
      <c r="BR148" s="26">
        <v>23.578</v>
      </c>
      <c r="BS148" s="26">
        <v>26.803</v>
      </c>
      <c r="BT148" s="26">
        <f t="shared" si="202"/>
        <v>5.02500000000001</v>
      </c>
      <c r="BU148" s="26">
        <v>0</v>
      </c>
      <c r="BV148" s="26">
        <v>2.02500000000001</v>
      </c>
      <c r="BW148" s="26">
        <v>3</v>
      </c>
      <c r="BX148" s="26">
        <v>0</v>
      </c>
      <c r="BY148" s="26">
        <v>0</v>
      </c>
      <c r="BZ148" s="26"/>
      <c r="CA148" s="117"/>
      <c r="CB148" s="26" t="s">
        <v>166</v>
      </c>
      <c r="CC148" s="26">
        <v>0</v>
      </c>
      <c r="CD148" s="26">
        <v>2.02500000000001</v>
      </c>
      <c r="CE148" s="26">
        <v>3</v>
      </c>
      <c r="CF148" s="92">
        <f t="shared" si="203"/>
        <v>2.02500000000001</v>
      </c>
      <c r="CG148" s="84">
        <f t="shared" si="204"/>
        <v>-4.44089209850063e-15</v>
      </c>
      <c r="CH148" s="124">
        <v>5</v>
      </c>
      <c r="CI148" s="84">
        <v>1</v>
      </c>
      <c r="CJ148" s="84"/>
      <c r="CK148" s="84">
        <v>172</v>
      </c>
      <c r="CL148" s="84"/>
      <c r="CM148" s="84"/>
      <c r="CN148" s="84"/>
      <c r="CO148" s="84"/>
      <c r="CP148" s="84"/>
      <c r="CQ148" s="84"/>
      <c r="CR148" s="84"/>
      <c r="CT148" s="84"/>
      <c r="CU148" s="84"/>
      <c r="CV148" s="84"/>
      <c r="CW148" s="84" t="str">
        <f t="shared" si="205"/>
        <v>S240173.042178.067</v>
      </c>
      <c r="CX148" s="84" t="s">
        <v>140</v>
      </c>
      <c r="CZ148" s="26"/>
      <c r="DA148" s="92">
        <v>5.02500000000001</v>
      </c>
      <c r="DB148" s="92"/>
      <c r="DC148" s="92"/>
      <c r="DD148" s="92"/>
      <c r="DE148" s="26"/>
      <c r="DF148" s="26"/>
      <c r="DG148" s="26"/>
      <c r="DH148" s="26"/>
      <c r="DI148" s="26" t="s">
        <v>695</v>
      </c>
      <c r="DJ148" s="26">
        <v>1959</v>
      </c>
      <c r="DK148" s="26">
        <v>2003</v>
      </c>
      <c r="DL148" s="26" t="s">
        <v>172</v>
      </c>
      <c r="DM148" s="26">
        <v>6</v>
      </c>
      <c r="DN148" s="26">
        <v>6</v>
      </c>
      <c r="DO148" s="26">
        <v>7.5</v>
      </c>
      <c r="DP148" s="26" t="b">
        <v>1</v>
      </c>
      <c r="DQ148" s="26">
        <v>1</v>
      </c>
      <c r="DR148" s="26" t="s">
        <v>149</v>
      </c>
      <c r="DS148" s="26" t="s">
        <v>156</v>
      </c>
      <c r="DT148" s="26" t="s">
        <v>150</v>
      </c>
      <c r="DU148" s="26" t="s">
        <v>150</v>
      </c>
      <c r="DV148" s="26" t="s">
        <v>150</v>
      </c>
      <c r="DW148" s="26"/>
      <c r="DX148" s="26"/>
      <c r="DY148" s="26"/>
      <c r="DZ148" s="26">
        <f t="shared" si="193"/>
        <v>5.02500000000001</v>
      </c>
      <c r="EA148" s="26">
        <v>5.02500000000001</v>
      </c>
      <c r="EB148" s="26">
        <v>0</v>
      </c>
      <c r="EC148" s="26">
        <v>2.02500000000001</v>
      </c>
      <c r="ED148" s="26">
        <v>0</v>
      </c>
      <c r="EE148" s="26">
        <v>3</v>
      </c>
      <c r="EF148" s="26">
        <v>0</v>
      </c>
      <c r="EG148" s="26">
        <v>0</v>
      </c>
      <c r="EH148" s="26">
        <v>0</v>
      </c>
      <c r="EI148" s="146">
        <f t="shared" si="206"/>
        <v>0</v>
      </c>
      <c r="EJ148" s="84">
        <f t="shared" si="207"/>
        <v>5.02500000000001</v>
      </c>
      <c r="EK148" s="84">
        <f t="shared" si="208"/>
        <v>0</v>
      </c>
      <c r="EL148" s="84">
        <f t="shared" si="194"/>
        <v>0</v>
      </c>
      <c r="EN148" s="84">
        <f t="shared" si="195"/>
        <v>0</v>
      </c>
    </row>
    <row r="149" ht="30" customHeight="1" spans="1:144">
      <c r="A149" s="87" t="str">
        <f t="shared" si="187"/>
        <v>S240178.067178.936</v>
      </c>
      <c r="B149" s="87">
        <f>VLOOKUP(A149,[1]大中修明细表!$A$10:$N$544,14,0)</f>
        <v>0.869</v>
      </c>
      <c r="C149" s="87" t="str">
        <f t="shared" si="188"/>
        <v>X03818.55317.684</v>
      </c>
      <c r="D149" s="87">
        <f>VLOOKUP(C149,[1]大中修明细表!$B$10:$N$544,13,0)</f>
        <v>0.869</v>
      </c>
      <c r="E149" s="87"/>
      <c r="F149" s="96">
        <v>129</v>
      </c>
      <c r="G149" s="26" t="s">
        <v>16</v>
      </c>
      <c r="H149" s="26" t="s">
        <v>691</v>
      </c>
      <c r="I149" s="26">
        <v>430524</v>
      </c>
      <c r="J149" s="26" t="s">
        <v>571</v>
      </c>
      <c r="K149" s="26">
        <v>178.067</v>
      </c>
      <c r="L149" s="26">
        <v>178.936</v>
      </c>
      <c r="M149" s="26" t="s">
        <v>692</v>
      </c>
      <c r="N149" s="26">
        <v>18.553</v>
      </c>
      <c r="O149" s="26">
        <v>17.684</v>
      </c>
      <c r="P149" s="26">
        <f t="shared" si="196"/>
        <v>0.869</v>
      </c>
      <c r="Q149" s="26">
        <f t="shared" si="197"/>
        <v>0.869</v>
      </c>
      <c r="R149" s="26" t="s">
        <v>172</v>
      </c>
      <c r="S149" s="26">
        <v>6.5</v>
      </c>
      <c r="T149" s="26">
        <v>6.5</v>
      </c>
      <c r="U149" s="26">
        <v>7.5</v>
      </c>
      <c r="V149" s="26" t="s">
        <v>140</v>
      </c>
      <c r="W149" s="26" t="s">
        <v>141</v>
      </c>
      <c r="X149" s="26" t="s">
        <v>142</v>
      </c>
      <c r="Y149" s="26">
        <f t="shared" si="198"/>
        <v>6.5</v>
      </c>
      <c r="Z149" s="99"/>
      <c r="AA149" s="26" t="s">
        <v>143</v>
      </c>
      <c r="AB149" s="26" t="s">
        <v>144</v>
      </c>
      <c r="AC149" s="26">
        <v>30</v>
      </c>
      <c r="AD149" s="26" t="s">
        <v>145</v>
      </c>
      <c r="AE149" s="26">
        <v>9</v>
      </c>
      <c r="AF149" s="99"/>
      <c r="AG149" s="92">
        <v>220</v>
      </c>
      <c r="AH149" s="92">
        <f t="shared" si="199"/>
        <v>124</v>
      </c>
      <c r="AI149" s="92">
        <f t="shared" si="200"/>
        <v>124</v>
      </c>
      <c r="AJ149" s="26">
        <f t="shared" si="201"/>
        <v>124</v>
      </c>
      <c r="AK149" s="92">
        <v>2003</v>
      </c>
      <c r="AL149" s="26">
        <f>IF(AND(AK149&lt;&gt;"",AM149&lt;&gt;""),"确认折扣年度",IF($V149="大修",IF(AND($V149="大修",AK149="",AM149=""),1,IF(AK149&lt;&gt;"",LOOKUP(AK149,{1900,2016,2017,2018,2019,2020,2021,2022,2023,2024,2025},{1,0.9,0.8,0.7,0.6,0.5,0.4,0.3,0.2,0.1,0}),IF(AM149&lt;&gt;"",LOOKUP(AM149,{1900,2021,2022,2023,2024,2025},{1,0.8,0.6,0.4,0.2,0})))),""))</f>
        <v>1</v>
      </c>
      <c r="AM149" s="92"/>
      <c r="AN149" s="26" t="str">
        <f>IF(AND(AK149&lt;&gt;"",AM149&lt;&gt;""),"确认折扣年度",IF($V149="中修",IF(AND($V149="中修",AK149="",AM149=""),1,IF(AK149&lt;&gt;"",LOOKUP(AK149,{1900,2021,2022,2023,2024,2025},{1,0.8,0.6,0.4,0.2,0}),IF(AM149&lt;&gt;"",LOOKUP(AM149,{1900,2021,2022,2023,2024,2025},{1,0.8,0.6,0.4,0.2,0})))),""))</f>
        <v/>
      </c>
      <c r="AO149" s="26" t="s">
        <v>146</v>
      </c>
      <c r="AP149" s="26" t="s">
        <v>146</v>
      </c>
      <c r="AQ149" s="26" t="s">
        <v>274</v>
      </c>
      <c r="AR149" s="26" t="s">
        <v>701</v>
      </c>
      <c r="AS149" s="26"/>
      <c r="AT149" s="26"/>
      <c r="AU149" s="26" t="s">
        <v>146</v>
      </c>
      <c r="AV149" s="26" t="s">
        <v>268</v>
      </c>
      <c r="AW149" s="26"/>
      <c r="AX149" s="110"/>
      <c r="AY149" s="110"/>
      <c r="AZ149" s="111"/>
      <c r="BA149" s="26">
        <v>220</v>
      </c>
      <c r="BB149" s="26">
        <v>124.27</v>
      </c>
      <c r="BC149" s="26">
        <v>124.27</v>
      </c>
      <c r="BD149" s="26">
        <v>0</v>
      </c>
      <c r="BE149" s="26" t="s">
        <v>150</v>
      </c>
      <c r="BF149" s="26" t="s">
        <v>150</v>
      </c>
      <c r="BG149" s="26"/>
      <c r="BH149" s="26">
        <v>2003</v>
      </c>
      <c r="BI149" s="26" t="s">
        <v>150</v>
      </c>
      <c r="BJ149" s="26" t="s">
        <v>150</v>
      </c>
      <c r="BK149" s="26" t="s">
        <v>150</v>
      </c>
      <c r="BL149" s="26" t="s">
        <v>150</v>
      </c>
      <c r="BM149" s="26"/>
      <c r="BN149" s="26"/>
      <c r="BO149" s="26"/>
      <c r="BP149" s="26"/>
      <c r="BQ149" s="26" t="s">
        <v>692</v>
      </c>
      <c r="BR149" s="26">
        <v>18.553</v>
      </c>
      <c r="BS149" s="26">
        <v>17.684</v>
      </c>
      <c r="BT149" s="26">
        <f t="shared" si="202"/>
        <v>0.869</v>
      </c>
      <c r="BU149" s="26">
        <v>0</v>
      </c>
      <c r="BV149" s="26">
        <v>0.869</v>
      </c>
      <c r="BW149" s="26">
        <v>0</v>
      </c>
      <c r="BX149" s="26">
        <v>0</v>
      </c>
      <c r="BY149" s="26">
        <v>0</v>
      </c>
      <c r="BZ149" s="26"/>
      <c r="CA149" s="117"/>
      <c r="CB149" s="26" t="s">
        <v>166</v>
      </c>
      <c r="CC149" s="26">
        <v>0</v>
      </c>
      <c r="CD149" s="26">
        <v>0.869</v>
      </c>
      <c r="CE149" s="26">
        <v>0</v>
      </c>
      <c r="CF149" s="92">
        <f t="shared" si="203"/>
        <v>0.869</v>
      </c>
      <c r="CG149" s="84">
        <f t="shared" si="204"/>
        <v>0</v>
      </c>
      <c r="CH149" s="124">
        <v>5</v>
      </c>
      <c r="CI149" s="84">
        <v>1</v>
      </c>
      <c r="CJ149" s="84"/>
      <c r="CK149" s="84">
        <v>173</v>
      </c>
      <c r="CL149" s="84"/>
      <c r="CM149" s="84"/>
      <c r="CN149" s="84"/>
      <c r="CO149" s="84"/>
      <c r="CP149" s="84"/>
      <c r="CQ149" s="84"/>
      <c r="CR149" s="84"/>
      <c r="CT149" s="84"/>
      <c r="CU149" s="84"/>
      <c r="CV149" s="84"/>
      <c r="CW149" s="84" t="str">
        <f t="shared" si="205"/>
        <v>S240178.067178.936</v>
      </c>
      <c r="CX149" s="84" t="s">
        <v>140</v>
      </c>
      <c r="CZ149" s="26"/>
      <c r="DA149" s="92">
        <v>0.869</v>
      </c>
      <c r="DB149" s="92"/>
      <c r="DC149" s="92"/>
      <c r="DD149" s="92"/>
      <c r="DE149" s="26"/>
      <c r="DF149" s="26"/>
      <c r="DG149" s="26"/>
      <c r="DH149" s="26"/>
      <c r="DI149" s="26" t="s">
        <v>702</v>
      </c>
      <c r="DJ149" s="26">
        <v>1959</v>
      </c>
      <c r="DK149" s="26">
        <v>2003</v>
      </c>
      <c r="DL149" s="26" t="s">
        <v>172</v>
      </c>
      <c r="DM149" s="26">
        <v>6.5</v>
      </c>
      <c r="DN149" s="26">
        <v>6.5</v>
      </c>
      <c r="DO149" s="26">
        <v>7.5</v>
      </c>
      <c r="DP149" s="26" t="b">
        <v>1</v>
      </c>
      <c r="DQ149" s="26">
        <v>1</v>
      </c>
      <c r="DR149" s="26" t="s">
        <v>149</v>
      </c>
      <c r="DS149" s="26" t="s">
        <v>156</v>
      </c>
      <c r="DT149" s="26" t="s">
        <v>150</v>
      </c>
      <c r="DU149" s="26" t="s">
        <v>150</v>
      </c>
      <c r="DV149" s="26" t="s">
        <v>150</v>
      </c>
      <c r="DW149" s="26"/>
      <c r="DX149" s="26"/>
      <c r="DY149" s="26"/>
      <c r="DZ149" s="26">
        <f t="shared" si="193"/>
        <v>0.869</v>
      </c>
      <c r="EA149" s="26">
        <v>0.869</v>
      </c>
      <c r="EB149" s="26">
        <v>0</v>
      </c>
      <c r="EC149" s="26">
        <v>0.869</v>
      </c>
      <c r="ED149" s="26">
        <v>0</v>
      </c>
      <c r="EE149" s="26">
        <v>0</v>
      </c>
      <c r="EF149" s="26">
        <v>0</v>
      </c>
      <c r="EG149" s="26">
        <v>0</v>
      </c>
      <c r="EH149" s="26">
        <v>0</v>
      </c>
      <c r="EI149" s="146">
        <f t="shared" si="206"/>
        <v>0</v>
      </c>
      <c r="EJ149" s="84">
        <f t="shared" si="207"/>
        <v>0.869</v>
      </c>
      <c r="EK149" s="84">
        <f t="shared" si="208"/>
        <v>0</v>
      </c>
      <c r="EL149" s="84">
        <f t="shared" si="194"/>
        <v>0</v>
      </c>
      <c r="EN149" s="84">
        <f t="shared" si="195"/>
        <v>0</v>
      </c>
    </row>
    <row r="150" ht="30" customHeight="1" spans="1:144">
      <c r="A150" s="87" t="str">
        <f t="shared" si="187"/>
        <v>S240178.936185.439</v>
      </c>
      <c r="B150" s="87">
        <f>VLOOKUP(A150,[1]大中修明细表!$A$10:$N$544,14,0)</f>
        <v>6.50299999999999</v>
      </c>
      <c r="C150" s="87" t="str">
        <f t="shared" si="188"/>
        <v>X03817.68411.181</v>
      </c>
      <c r="D150" s="87">
        <f>VLOOKUP(C150,[1]大中修明细表!$B$10:$N$544,13,0)</f>
        <v>6.50299999999999</v>
      </c>
      <c r="E150" s="87"/>
      <c r="F150" s="96">
        <v>130</v>
      </c>
      <c r="G150" s="26" t="s">
        <v>16</v>
      </c>
      <c r="H150" s="26" t="s">
        <v>691</v>
      </c>
      <c r="I150" s="26">
        <v>430524</v>
      </c>
      <c r="J150" s="26" t="s">
        <v>571</v>
      </c>
      <c r="K150" s="26">
        <v>178.936</v>
      </c>
      <c r="L150" s="26">
        <v>185.439</v>
      </c>
      <c r="M150" s="26" t="s">
        <v>692</v>
      </c>
      <c r="N150" s="26">
        <v>17.684</v>
      </c>
      <c r="O150" s="26">
        <v>11.181</v>
      </c>
      <c r="P150" s="26">
        <f t="shared" si="196"/>
        <v>6.50299999999999</v>
      </c>
      <c r="Q150" s="26">
        <f t="shared" si="197"/>
        <v>6.50299999999999</v>
      </c>
      <c r="R150" s="26" t="s">
        <v>172</v>
      </c>
      <c r="S150" s="26">
        <v>6</v>
      </c>
      <c r="T150" s="26">
        <v>6</v>
      </c>
      <c r="U150" s="26">
        <v>7.5</v>
      </c>
      <c r="V150" s="26" t="s">
        <v>140</v>
      </c>
      <c r="W150" s="26" t="s">
        <v>141</v>
      </c>
      <c r="X150" s="26" t="s">
        <v>142</v>
      </c>
      <c r="Y150" s="26">
        <f t="shared" si="198"/>
        <v>6</v>
      </c>
      <c r="Z150" s="99"/>
      <c r="AA150" s="26" t="s">
        <v>143</v>
      </c>
      <c r="AB150" s="26" t="s">
        <v>144</v>
      </c>
      <c r="AC150" s="26">
        <v>30</v>
      </c>
      <c r="AD150" s="26" t="s">
        <v>145</v>
      </c>
      <c r="AE150" s="26">
        <v>9</v>
      </c>
      <c r="AF150" s="99"/>
      <c r="AG150" s="92">
        <v>220</v>
      </c>
      <c r="AH150" s="92">
        <f t="shared" si="199"/>
        <v>858</v>
      </c>
      <c r="AI150" s="92">
        <f t="shared" si="200"/>
        <v>858</v>
      </c>
      <c r="AJ150" s="26">
        <f t="shared" si="201"/>
        <v>858</v>
      </c>
      <c r="AK150" s="92">
        <v>2003</v>
      </c>
      <c r="AL150" s="26">
        <f>IF(AND(AK150&lt;&gt;"",AM150&lt;&gt;""),"确认折扣年度",IF($V150="大修",IF(AND($V150="大修",AK150="",AM150=""),1,IF(AK150&lt;&gt;"",LOOKUP(AK150,{1900,2016,2017,2018,2019,2020,2021,2022,2023,2024,2025},{1,0.9,0.8,0.7,0.6,0.5,0.4,0.3,0.2,0.1,0}),IF(AM150&lt;&gt;"",LOOKUP(AM150,{1900,2021,2022,2023,2024,2025},{1,0.8,0.6,0.4,0.2,0})))),""))</f>
        <v>1</v>
      </c>
      <c r="AM150" s="92"/>
      <c r="AN150" s="26" t="str">
        <f>IF(AND(AK150&lt;&gt;"",AM150&lt;&gt;""),"确认折扣年度",IF($V150="中修",IF(AND($V150="中修",AK150="",AM150=""),1,IF(AK150&lt;&gt;"",LOOKUP(AK150,{1900,2021,2022,2023,2024,2025},{1,0.8,0.6,0.4,0.2,0}),IF(AM150&lt;&gt;"",LOOKUP(AM150,{1900,2021,2022,2023,2024,2025},{1,0.8,0.6,0.4,0.2,0})))),""))</f>
        <v/>
      </c>
      <c r="AO150" s="26" t="s">
        <v>146</v>
      </c>
      <c r="AP150" s="26" t="s">
        <v>146</v>
      </c>
      <c r="AQ150" s="26" t="s">
        <v>268</v>
      </c>
      <c r="AR150" s="26" t="s">
        <v>703</v>
      </c>
      <c r="AS150" s="26"/>
      <c r="AT150" s="26"/>
      <c r="AU150" s="26" t="s">
        <v>146</v>
      </c>
      <c r="AV150" s="26" t="s">
        <v>268</v>
      </c>
      <c r="AW150" s="26"/>
      <c r="AX150" s="110"/>
      <c r="AY150" s="110"/>
      <c r="AZ150" s="111"/>
      <c r="BA150" s="26">
        <v>220</v>
      </c>
      <c r="BB150" s="26">
        <v>858.4</v>
      </c>
      <c r="BC150" s="26">
        <v>858.4</v>
      </c>
      <c r="BD150" s="26">
        <v>0</v>
      </c>
      <c r="BE150" s="26" t="s">
        <v>150</v>
      </c>
      <c r="BF150" s="26" t="s">
        <v>150</v>
      </c>
      <c r="BG150" s="26"/>
      <c r="BH150" s="26">
        <v>2003</v>
      </c>
      <c r="BI150" s="26" t="s">
        <v>150</v>
      </c>
      <c r="BJ150" s="26" t="s">
        <v>150</v>
      </c>
      <c r="BK150" s="26" t="s">
        <v>150</v>
      </c>
      <c r="BL150" s="26" t="s">
        <v>150</v>
      </c>
      <c r="BM150" s="26"/>
      <c r="BN150" s="26"/>
      <c r="BO150" s="26"/>
      <c r="BP150" s="26"/>
      <c r="BQ150" s="26" t="s">
        <v>692</v>
      </c>
      <c r="BR150" s="26">
        <v>17.684</v>
      </c>
      <c r="BS150" s="26">
        <v>24.059</v>
      </c>
      <c r="BT150" s="26">
        <f t="shared" si="202"/>
        <v>6.50299999999998</v>
      </c>
      <c r="BU150" s="26">
        <v>2.43899999999999</v>
      </c>
      <c r="BV150" s="26">
        <v>2.06399999999999</v>
      </c>
      <c r="BW150" s="26">
        <v>2</v>
      </c>
      <c r="BX150" s="26">
        <v>0</v>
      </c>
      <c r="BY150" s="26">
        <v>0</v>
      </c>
      <c r="BZ150" s="26"/>
      <c r="CA150" s="117"/>
      <c r="CB150" s="26" t="s">
        <v>166</v>
      </c>
      <c r="CC150" s="26">
        <v>2.43899999999999</v>
      </c>
      <c r="CD150" s="26">
        <v>2.06399999999999</v>
      </c>
      <c r="CE150" s="26">
        <v>2</v>
      </c>
      <c r="CF150" s="92">
        <f t="shared" si="203"/>
        <v>4.50299999999998</v>
      </c>
      <c r="CG150" s="84">
        <f t="shared" si="204"/>
        <v>6.66133814775094e-15</v>
      </c>
      <c r="CH150" s="124">
        <v>5</v>
      </c>
      <c r="CI150" s="84">
        <v>1</v>
      </c>
      <c r="CJ150" s="84"/>
      <c r="CK150" s="84">
        <v>174</v>
      </c>
      <c r="CL150" s="84"/>
      <c r="CM150" s="84"/>
      <c r="CN150" s="84"/>
      <c r="CO150" s="84"/>
      <c r="CP150" s="84"/>
      <c r="CQ150" s="84"/>
      <c r="CR150" s="84"/>
      <c r="CT150" s="84"/>
      <c r="CU150" s="84"/>
      <c r="CV150" s="84"/>
      <c r="CW150" s="84" t="str">
        <f t="shared" si="205"/>
        <v>S240178.936185.439</v>
      </c>
      <c r="CX150" s="84" t="s">
        <v>140</v>
      </c>
      <c r="CZ150" s="26"/>
      <c r="DA150" s="92">
        <v>6.50299999999999</v>
      </c>
      <c r="DB150" s="92"/>
      <c r="DC150" s="92"/>
      <c r="DD150" s="92"/>
      <c r="DE150" s="26"/>
      <c r="DF150" s="26"/>
      <c r="DG150" s="26"/>
      <c r="DH150" s="26"/>
      <c r="DI150" s="26" t="s">
        <v>702</v>
      </c>
      <c r="DJ150" s="26">
        <v>1959</v>
      </c>
      <c r="DK150" s="26">
        <v>2003</v>
      </c>
      <c r="DL150" s="26" t="s">
        <v>172</v>
      </c>
      <c r="DM150" s="26">
        <v>6</v>
      </c>
      <c r="DN150" s="26">
        <v>6</v>
      </c>
      <c r="DO150" s="26">
        <v>7.5</v>
      </c>
      <c r="DP150" s="26" t="b">
        <v>1</v>
      </c>
      <c r="DQ150" s="26">
        <v>1</v>
      </c>
      <c r="DR150" s="26" t="s">
        <v>149</v>
      </c>
      <c r="DS150" s="26" t="s">
        <v>156</v>
      </c>
      <c r="DT150" s="26" t="s">
        <v>150</v>
      </c>
      <c r="DU150" s="26" t="s">
        <v>150</v>
      </c>
      <c r="DV150" s="26" t="s">
        <v>150</v>
      </c>
      <c r="DW150" s="26"/>
      <c r="DX150" s="26"/>
      <c r="DY150" s="26"/>
      <c r="DZ150" s="26">
        <f t="shared" si="193"/>
        <v>6.50299999999999</v>
      </c>
      <c r="EA150" s="26">
        <v>6.50299999999999</v>
      </c>
      <c r="EB150" s="26">
        <v>0</v>
      </c>
      <c r="EC150" s="26">
        <v>4.50299999999999</v>
      </c>
      <c r="ED150" s="26">
        <v>0</v>
      </c>
      <c r="EE150" s="26">
        <v>2</v>
      </c>
      <c r="EF150" s="26">
        <v>0</v>
      </c>
      <c r="EG150" s="26">
        <v>0</v>
      </c>
      <c r="EH150" s="26">
        <v>0</v>
      </c>
      <c r="EI150" s="146">
        <f t="shared" si="206"/>
        <v>0</v>
      </c>
      <c r="EJ150" s="84">
        <f t="shared" si="207"/>
        <v>6.50299999999999</v>
      </c>
      <c r="EK150" s="84">
        <f t="shared" si="208"/>
        <v>0</v>
      </c>
      <c r="EL150" s="84">
        <f t="shared" si="194"/>
        <v>0</v>
      </c>
      <c r="EN150" s="84">
        <f t="shared" si="195"/>
        <v>0</v>
      </c>
    </row>
    <row r="151" ht="30" customHeight="1" spans="1:144">
      <c r="A151" s="87" t="str">
        <f t="shared" si="187"/>
        <v>S240185.439187.058</v>
      </c>
      <c r="B151" s="87">
        <f>VLOOKUP(A151,[1]大中修明细表!$A$10:$N$544,14,0)</f>
        <v>1.619</v>
      </c>
      <c r="C151" s="87" t="str">
        <f t="shared" si="188"/>
        <v>X03811.1819.562</v>
      </c>
      <c r="D151" s="87">
        <f>VLOOKUP(C151,[1]大中修明细表!$B$10:$N$544,13,0)</f>
        <v>1.619</v>
      </c>
      <c r="E151" s="87"/>
      <c r="F151" s="96">
        <v>131</v>
      </c>
      <c r="G151" s="26" t="s">
        <v>16</v>
      </c>
      <c r="H151" s="26" t="s">
        <v>691</v>
      </c>
      <c r="I151" s="26">
        <v>430524</v>
      </c>
      <c r="J151" s="26" t="s">
        <v>571</v>
      </c>
      <c r="K151" s="26">
        <v>185.439</v>
      </c>
      <c r="L151" s="26">
        <v>187.058</v>
      </c>
      <c r="M151" s="26" t="s">
        <v>692</v>
      </c>
      <c r="N151" s="26">
        <v>11.181</v>
      </c>
      <c r="O151" s="26">
        <v>9.562</v>
      </c>
      <c r="P151" s="26">
        <f t="shared" si="196"/>
        <v>1.619</v>
      </c>
      <c r="Q151" s="26">
        <f t="shared" si="197"/>
        <v>1.619</v>
      </c>
      <c r="R151" s="26" t="s">
        <v>172</v>
      </c>
      <c r="S151" s="26">
        <v>10</v>
      </c>
      <c r="T151" s="26">
        <v>10</v>
      </c>
      <c r="U151" s="26">
        <v>10</v>
      </c>
      <c r="V151" s="26" t="s">
        <v>140</v>
      </c>
      <c r="W151" s="26" t="s">
        <v>141</v>
      </c>
      <c r="X151" s="26" t="s">
        <v>142</v>
      </c>
      <c r="Y151" s="26">
        <f t="shared" si="198"/>
        <v>10</v>
      </c>
      <c r="Z151" s="99"/>
      <c r="AA151" s="26" t="s">
        <v>143</v>
      </c>
      <c r="AB151" s="26" t="s">
        <v>144</v>
      </c>
      <c r="AC151" s="26">
        <v>30</v>
      </c>
      <c r="AD151" s="26" t="s">
        <v>145</v>
      </c>
      <c r="AE151" s="26">
        <v>9</v>
      </c>
      <c r="AF151" s="99"/>
      <c r="AG151" s="92">
        <v>220</v>
      </c>
      <c r="AH151" s="92">
        <f t="shared" si="199"/>
        <v>356</v>
      </c>
      <c r="AI151" s="92">
        <f t="shared" si="200"/>
        <v>356</v>
      </c>
      <c r="AJ151" s="26">
        <f t="shared" si="201"/>
        <v>356</v>
      </c>
      <c r="AK151" s="92">
        <v>2002</v>
      </c>
      <c r="AL151" s="26">
        <f>IF(AND(AK151&lt;&gt;"",AM151&lt;&gt;""),"确认折扣年度",IF($V151="大修",IF(AND($V151="大修",AK151="",AM151=""),1,IF(AK151&lt;&gt;"",LOOKUP(AK151,{1900,2016,2017,2018,2019,2020,2021,2022,2023,2024,2025},{1,0.9,0.8,0.7,0.6,0.5,0.4,0.3,0.2,0.1,0}),IF(AM151&lt;&gt;"",LOOKUP(AM151,{1900,2021,2022,2023,2024,2025},{1,0.8,0.6,0.4,0.2,0})))),""))</f>
        <v>1</v>
      </c>
      <c r="AM151" s="92"/>
      <c r="AN151" s="26" t="str">
        <f>IF(AND(AK151&lt;&gt;"",AM151&lt;&gt;""),"确认折扣年度",IF($V151="中修",IF(AND($V151="中修",AK151="",AM151=""),1,IF(AK151&lt;&gt;"",LOOKUP(AK151,{1900,2021,2022,2023,2024,2025},{1,0.8,0.6,0.4,0.2,0}),IF(AM151&lt;&gt;"",LOOKUP(AM151,{1900,2021,2022,2023,2024,2025},{1,0.8,0.6,0.4,0.2,0})))),""))</f>
        <v/>
      </c>
      <c r="AO151" s="26" t="s">
        <v>146</v>
      </c>
      <c r="AP151" s="26" t="s">
        <v>146</v>
      </c>
      <c r="AQ151" s="26" t="s">
        <v>268</v>
      </c>
      <c r="AR151" s="26" t="s">
        <v>703</v>
      </c>
      <c r="AS151" s="26"/>
      <c r="AT151" s="26"/>
      <c r="AU151" s="26" t="s">
        <v>146</v>
      </c>
      <c r="AV151" s="26" t="s">
        <v>268</v>
      </c>
      <c r="AW151" s="26"/>
      <c r="AX151" s="110"/>
      <c r="AY151" s="110"/>
      <c r="AZ151" s="111"/>
      <c r="BA151" s="26">
        <v>220</v>
      </c>
      <c r="BB151" s="26">
        <v>356.18</v>
      </c>
      <c r="BC151" s="26">
        <v>356.18</v>
      </c>
      <c r="BD151" s="26">
        <v>0</v>
      </c>
      <c r="BE151" s="26" t="s">
        <v>150</v>
      </c>
      <c r="BF151" s="26" t="s">
        <v>150</v>
      </c>
      <c r="BG151" s="26" t="s">
        <v>704</v>
      </c>
      <c r="BH151" s="26">
        <v>2002</v>
      </c>
      <c r="BI151" s="26" t="s">
        <v>150</v>
      </c>
      <c r="BJ151" s="26" t="s">
        <v>150</v>
      </c>
      <c r="BK151" s="26" t="s">
        <v>150</v>
      </c>
      <c r="BL151" s="26" t="s">
        <v>150</v>
      </c>
      <c r="BM151" s="26"/>
      <c r="BN151" s="26"/>
      <c r="BO151" s="26"/>
      <c r="BP151" s="26"/>
      <c r="BQ151" s="26" t="s">
        <v>692</v>
      </c>
      <c r="BR151" s="26">
        <v>11.181</v>
      </c>
      <c r="BS151" s="26">
        <v>11.678</v>
      </c>
      <c r="BT151" s="26">
        <f t="shared" si="202"/>
        <v>1.61900000000001</v>
      </c>
      <c r="BU151" s="26">
        <v>0.561000000000007</v>
      </c>
      <c r="BV151" s="26">
        <v>1.058</v>
      </c>
      <c r="BW151" s="26">
        <v>0</v>
      </c>
      <c r="BX151" s="26">
        <v>0</v>
      </c>
      <c r="BY151" s="26">
        <v>0</v>
      </c>
      <c r="BZ151" s="26"/>
      <c r="CA151" s="117"/>
      <c r="CB151" s="26" t="s">
        <v>166</v>
      </c>
      <c r="CC151" s="26">
        <v>0.561000000000007</v>
      </c>
      <c r="CD151" s="26">
        <v>1.058</v>
      </c>
      <c r="CE151" s="26">
        <v>0</v>
      </c>
      <c r="CF151" s="92">
        <f t="shared" si="203"/>
        <v>1.61900000000001</v>
      </c>
      <c r="CG151" s="84">
        <f t="shared" si="204"/>
        <v>-7.32747196252603e-15</v>
      </c>
      <c r="CH151" s="124">
        <v>5</v>
      </c>
      <c r="CI151" s="84">
        <v>1</v>
      </c>
      <c r="CJ151" s="84"/>
      <c r="CK151" s="84">
        <v>175</v>
      </c>
      <c r="CL151" s="84"/>
      <c r="CM151" s="84"/>
      <c r="CN151" s="84"/>
      <c r="CO151" s="84"/>
      <c r="CP151" s="84"/>
      <c r="CQ151" s="84"/>
      <c r="CR151" s="84"/>
      <c r="CT151" s="84"/>
      <c r="CU151" s="84"/>
      <c r="CV151" s="84"/>
      <c r="CW151" s="84" t="str">
        <f t="shared" si="205"/>
        <v>S240185.439187.058</v>
      </c>
      <c r="CX151" s="84" t="s">
        <v>140</v>
      </c>
      <c r="CZ151" s="26"/>
      <c r="DA151" s="92">
        <v>1.619</v>
      </c>
      <c r="DB151" s="92"/>
      <c r="DC151" s="92"/>
      <c r="DD151" s="92"/>
      <c r="DE151" s="26"/>
      <c r="DF151" s="26"/>
      <c r="DG151" s="26"/>
      <c r="DH151" s="26"/>
      <c r="DI151" s="26"/>
      <c r="DJ151" s="26">
        <v>1959</v>
      </c>
      <c r="DK151" s="26" t="s">
        <v>705</v>
      </c>
      <c r="DL151" s="26" t="s">
        <v>172</v>
      </c>
      <c r="DM151" s="26">
        <v>10</v>
      </c>
      <c r="DN151" s="26">
        <v>10</v>
      </c>
      <c r="DO151" s="26">
        <v>10</v>
      </c>
      <c r="DP151" s="26" t="b">
        <v>1</v>
      </c>
      <c r="DQ151" s="26">
        <v>0</v>
      </c>
      <c r="DR151" s="26" t="s">
        <v>149</v>
      </c>
      <c r="DS151" s="26" t="s">
        <v>156</v>
      </c>
      <c r="DT151" s="26" t="s">
        <v>150</v>
      </c>
      <c r="DU151" s="26" t="s">
        <v>150</v>
      </c>
      <c r="DV151" s="26" t="s">
        <v>150</v>
      </c>
      <c r="DW151" s="26"/>
      <c r="DX151" s="26"/>
      <c r="DY151" s="26"/>
      <c r="DZ151" s="26">
        <f t="shared" si="193"/>
        <v>1.619</v>
      </c>
      <c r="EA151" s="26">
        <v>1.619</v>
      </c>
      <c r="EB151" s="26">
        <v>0</v>
      </c>
      <c r="EC151" s="26"/>
      <c r="ED151" s="26">
        <v>0</v>
      </c>
      <c r="EE151" s="26">
        <v>1.619</v>
      </c>
      <c r="EF151" s="26">
        <v>0</v>
      </c>
      <c r="EG151" s="26">
        <v>0</v>
      </c>
      <c r="EH151" s="26">
        <v>0</v>
      </c>
      <c r="EI151" s="146">
        <f t="shared" si="206"/>
        <v>0</v>
      </c>
      <c r="EJ151" s="84">
        <f t="shared" si="207"/>
        <v>1.619</v>
      </c>
      <c r="EK151" s="84">
        <f t="shared" si="208"/>
        <v>0</v>
      </c>
      <c r="EL151" s="84">
        <f t="shared" si="194"/>
        <v>1.619</v>
      </c>
      <c r="EN151" s="84">
        <f t="shared" si="195"/>
        <v>0</v>
      </c>
    </row>
    <row r="152" ht="30" customHeight="1" spans="1:144">
      <c r="A152" s="87" t="str">
        <f t="shared" si="187"/>
        <v>S3411718</v>
      </c>
      <c r="B152" s="87">
        <f>VLOOKUP(A152,[1]大中修明细表!$A$10:$N$544,14,0)</f>
        <v>1</v>
      </c>
      <c r="C152" s="87" t="str">
        <f t="shared" si="188"/>
        <v>S2181718</v>
      </c>
      <c r="D152" s="87">
        <f>VLOOKUP(C152,[1]大中修明细表!$B$10:$N$544,13,0)</f>
        <v>1</v>
      </c>
      <c r="E152" s="87"/>
      <c r="F152" s="96">
        <v>132</v>
      </c>
      <c r="G152" s="26" t="s">
        <v>16</v>
      </c>
      <c r="H152" s="26" t="s">
        <v>706</v>
      </c>
      <c r="I152" s="26">
        <v>430528</v>
      </c>
      <c r="J152" s="26" t="s">
        <v>707</v>
      </c>
      <c r="K152" s="26">
        <v>17</v>
      </c>
      <c r="L152" s="26">
        <v>18</v>
      </c>
      <c r="M152" s="26" t="s">
        <v>708</v>
      </c>
      <c r="N152" s="26">
        <v>17</v>
      </c>
      <c r="O152" s="26">
        <v>18</v>
      </c>
      <c r="P152" s="26">
        <f t="shared" si="196"/>
        <v>1</v>
      </c>
      <c r="Q152" s="26">
        <f t="shared" ref="Q152:Q168" si="209">L152-K152</f>
        <v>1</v>
      </c>
      <c r="R152" s="26" t="s">
        <v>139</v>
      </c>
      <c r="S152" s="26">
        <v>10.5</v>
      </c>
      <c r="T152" s="26">
        <v>10.5</v>
      </c>
      <c r="U152" s="26">
        <v>12</v>
      </c>
      <c r="V152" s="26" t="s">
        <v>140</v>
      </c>
      <c r="W152" s="26" t="s">
        <v>160</v>
      </c>
      <c r="X152" s="26" t="s">
        <v>142</v>
      </c>
      <c r="Y152" s="26">
        <f t="shared" si="198"/>
        <v>10.5</v>
      </c>
      <c r="Z152" s="99"/>
      <c r="AA152" s="26" t="s">
        <v>143</v>
      </c>
      <c r="AB152" s="26" t="s">
        <v>144</v>
      </c>
      <c r="AC152" s="26">
        <v>30</v>
      </c>
      <c r="AD152" s="26" t="s">
        <v>145</v>
      </c>
      <c r="AE152" s="26">
        <v>9</v>
      </c>
      <c r="AF152" s="99"/>
      <c r="AG152" s="92">
        <v>220</v>
      </c>
      <c r="AH152" s="92">
        <f t="shared" si="199"/>
        <v>231</v>
      </c>
      <c r="AI152" s="92">
        <f t="shared" si="200"/>
        <v>231</v>
      </c>
      <c r="AJ152" s="26">
        <f t="shared" si="201"/>
        <v>231</v>
      </c>
      <c r="AK152" s="92">
        <v>2012</v>
      </c>
      <c r="AL152" s="26">
        <f>IF(AND(AK152&lt;&gt;"",AM152&lt;&gt;""),"确认折扣年度",IF($V152="大修",IF(AND($V152="大修",AK152="",AM152=""),1,IF(AK152&lt;&gt;"",LOOKUP(AK152,{1900,2016,2017,2018,2019,2020,2021,2022,2023,2024,2025},{1,0.9,0.8,0.7,0.6,0.5,0.4,0.3,0.2,0.1,0}),IF(AM152&lt;&gt;"",LOOKUP(AM152,{1900,2021,2022,2023,2024,2025},{1,0.8,0.6,0.4,0.2,0})))),""))</f>
        <v>1</v>
      </c>
      <c r="AM152" s="92"/>
      <c r="AN152" s="26" t="str">
        <f>IF(AND(AK152&lt;&gt;"",AM152&lt;&gt;""),"确认折扣年度",IF($V152="中修",IF(AND($V152="中修",AK152="",AM152=""),1,IF(AK152&lt;&gt;"",LOOKUP(AK152,{1900,2021,2022,2023,2024,2025},{1,0.8,0.6,0.4,0.2,0}),IF(AM152&lt;&gt;"",LOOKUP(AM152,{1900,2021,2022,2023,2024,2025},{1,0.8,0.6,0.4,0.2,0})))),""))</f>
        <v/>
      </c>
      <c r="AO152" s="26" t="s">
        <v>146</v>
      </c>
      <c r="AP152" s="26" t="s">
        <v>146</v>
      </c>
      <c r="AQ152" s="26" t="s">
        <v>147</v>
      </c>
      <c r="AR152" s="26" t="s">
        <v>348</v>
      </c>
      <c r="AS152" s="26" t="s">
        <v>709</v>
      </c>
      <c r="AT152" s="26"/>
      <c r="AU152" s="26" t="s">
        <v>146</v>
      </c>
      <c r="AV152" s="26" t="s">
        <v>147</v>
      </c>
      <c r="AW152" s="26"/>
      <c r="AX152" s="110"/>
      <c r="AY152" s="110"/>
      <c r="AZ152" s="111"/>
      <c r="BA152" s="26">
        <v>220</v>
      </c>
      <c r="BB152" s="26">
        <v>231</v>
      </c>
      <c r="BC152" s="26">
        <v>231</v>
      </c>
      <c r="BD152" s="26">
        <v>0</v>
      </c>
      <c r="BE152" s="26" t="s">
        <v>149</v>
      </c>
      <c r="BF152" s="26" t="s">
        <v>150</v>
      </c>
      <c r="BG152" s="26"/>
      <c r="BH152" s="26">
        <v>2012</v>
      </c>
      <c r="BI152" s="26" t="s">
        <v>150</v>
      </c>
      <c r="BJ152" s="26" t="s">
        <v>150</v>
      </c>
      <c r="BK152" s="26" t="s">
        <v>150</v>
      </c>
      <c r="BL152" s="26" t="s">
        <v>150</v>
      </c>
      <c r="BM152" s="26"/>
      <c r="BN152" s="26"/>
      <c r="BO152" s="26"/>
      <c r="BP152" s="26"/>
      <c r="BQ152" s="26" t="s">
        <v>708</v>
      </c>
      <c r="BR152" s="26">
        <v>17</v>
      </c>
      <c r="BS152" s="26">
        <v>18</v>
      </c>
      <c r="BT152" s="26">
        <f t="shared" si="202"/>
        <v>1</v>
      </c>
      <c r="BU152" s="26"/>
      <c r="BV152" s="26"/>
      <c r="BW152" s="26">
        <f t="shared" ref="BW152:BW168" si="210">CE152+CF152</f>
        <v>1</v>
      </c>
      <c r="BX152" s="26">
        <v>0</v>
      </c>
      <c r="BY152" s="26">
        <v>0</v>
      </c>
      <c r="BZ152" s="26"/>
      <c r="CA152" s="117"/>
      <c r="CB152" s="26" t="s">
        <v>166</v>
      </c>
      <c r="CC152" s="26">
        <v>0</v>
      </c>
      <c r="CD152" s="26">
        <v>0</v>
      </c>
      <c r="CE152" s="26">
        <v>1</v>
      </c>
      <c r="CF152" s="92">
        <f t="shared" ref="CF152:CF168" si="211">CC152+CD152</f>
        <v>0</v>
      </c>
      <c r="CG152" s="84">
        <f t="shared" ref="CG152:CG168" si="212">Q152-BU152-BV152-BW152-BX152-BY152-BZ152</f>
        <v>0</v>
      </c>
      <c r="CH152" s="124">
        <v>5</v>
      </c>
      <c r="CI152" s="84">
        <v>1</v>
      </c>
      <c r="CJ152" s="84"/>
      <c r="CK152" s="84">
        <v>194</v>
      </c>
      <c r="CL152" s="84"/>
      <c r="CM152" s="84"/>
      <c r="CN152" s="84"/>
      <c r="CO152" s="84"/>
      <c r="CP152" s="84"/>
      <c r="CQ152" s="84"/>
      <c r="CR152" s="84"/>
      <c r="CT152" s="84"/>
      <c r="CU152" s="84"/>
      <c r="CV152" s="84"/>
      <c r="CW152" s="84" t="str">
        <f t="shared" ref="CW152:CW168" si="213">J152&amp;K152&amp;L152</f>
        <v>S3411718</v>
      </c>
      <c r="CX152" s="84" t="s">
        <v>140</v>
      </c>
      <c r="CZ152" s="26" t="s">
        <v>288</v>
      </c>
      <c r="DA152" s="92">
        <v>1</v>
      </c>
      <c r="DB152" s="92"/>
      <c r="DC152" s="92" t="s">
        <v>677</v>
      </c>
      <c r="DD152" s="92"/>
      <c r="DE152" s="26"/>
      <c r="DF152" s="26"/>
      <c r="DG152" s="26"/>
      <c r="DH152" s="26"/>
      <c r="DI152" s="26"/>
      <c r="DJ152" s="26">
        <v>2012</v>
      </c>
      <c r="DK152" s="26"/>
      <c r="DL152" s="26" t="s">
        <v>139</v>
      </c>
      <c r="DM152" s="26">
        <v>10.5</v>
      </c>
      <c r="DN152" s="26">
        <v>10.5</v>
      </c>
      <c r="DO152" s="26">
        <v>12</v>
      </c>
      <c r="DP152" s="26" t="b">
        <v>1</v>
      </c>
      <c r="DQ152" s="26">
        <v>1</v>
      </c>
      <c r="DR152" s="26" t="s">
        <v>149</v>
      </c>
      <c r="DS152" s="26" t="s">
        <v>156</v>
      </c>
      <c r="DT152" s="26" t="s">
        <v>150</v>
      </c>
      <c r="DU152" s="26" t="s">
        <v>150</v>
      </c>
      <c r="DV152" s="26" t="s">
        <v>150</v>
      </c>
      <c r="DW152" s="26"/>
      <c r="DX152" s="26"/>
      <c r="DY152" s="26"/>
      <c r="DZ152" s="26">
        <f t="shared" si="193"/>
        <v>1</v>
      </c>
      <c r="EA152" s="26">
        <v>1</v>
      </c>
      <c r="EB152" s="26">
        <v>0</v>
      </c>
      <c r="EC152" s="26">
        <v>0</v>
      </c>
      <c r="ED152" s="26">
        <v>0</v>
      </c>
      <c r="EE152" s="26">
        <v>1</v>
      </c>
      <c r="EF152" s="26">
        <v>0</v>
      </c>
      <c r="EG152" s="26">
        <v>0</v>
      </c>
      <c r="EH152" s="26">
        <v>0</v>
      </c>
      <c r="EI152" s="146">
        <f t="shared" si="206"/>
        <v>0</v>
      </c>
      <c r="EJ152" s="84">
        <f t="shared" si="207"/>
        <v>1</v>
      </c>
      <c r="EK152" s="84">
        <f t="shared" si="208"/>
        <v>0</v>
      </c>
      <c r="EL152" s="84">
        <f t="shared" si="194"/>
        <v>0</v>
      </c>
      <c r="EN152" s="84">
        <f t="shared" si="195"/>
        <v>0</v>
      </c>
    </row>
    <row r="153" ht="30" customHeight="1" spans="1:142">
      <c r="A153" s="87" t="str">
        <f t="shared" si="187"/>
        <v/>
      </c>
      <c r="B153" s="87">
        <f>VLOOKUP(A153,[1]大中修明细表!$A$10:$N$544,14,0)</f>
        <v>22.9650000000001</v>
      </c>
      <c r="C153" s="87" t="str">
        <f t="shared" si="188"/>
        <v/>
      </c>
      <c r="D153" s="87">
        <f>VLOOKUP(C153,[1]大中修明细表!$B$10:$N$544,13,0)</f>
        <v>22.9650000000001</v>
      </c>
      <c r="E153" s="37"/>
      <c r="F153" s="16" t="s">
        <v>179</v>
      </c>
      <c r="G153" s="16" t="s">
        <v>180</v>
      </c>
      <c r="H153" s="26"/>
      <c r="I153" s="26"/>
      <c r="J153" s="26"/>
      <c r="K153" s="26"/>
      <c r="L153" s="26"/>
      <c r="M153" s="26"/>
      <c r="N153" s="26"/>
      <c r="O153" s="26"/>
      <c r="P153" s="16">
        <f>SUBTOTAL(9,P154:P168)</f>
        <v>29.0610000000002</v>
      </c>
      <c r="Q153" s="16">
        <f>SUBTOTAL(9,Q154:Q168)</f>
        <v>29.0610000000002</v>
      </c>
      <c r="R153" s="16"/>
      <c r="S153" s="16"/>
      <c r="T153" s="16"/>
      <c r="U153" s="16"/>
      <c r="V153" s="16"/>
      <c r="W153" s="16"/>
      <c r="X153" s="16"/>
      <c r="Y153" s="16"/>
      <c r="Z153" s="98"/>
      <c r="AA153" s="16"/>
      <c r="AB153" s="16"/>
      <c r="AC153" s="16"/>
      <c r="AD153" s="16"/>
      <c r="AE153" s="16"/>
      <c r="AF153" s="98"/>
      <c r="AG153" s="104"/>
      <c r="AH153" s="16">
        <f t="shared" ref="AH153:AJ153" si="214">SUBTOTAL(9,AH154:AH168)</f>
        <v>1726</v>
      </c>
      <c r="AI153" s="16">
        <f t="shared" si="214"/>
        <v>1726</v>
      </c>
      <c r="AJ153" s="16">
        <f t="shared" si="214"/>
        <v>1718</v>
      </c>
      <c r="AK153" s="92"/>
      <c r="AL153" s="26" t="str">
        <f>IF(AND(AK153&lt;&gt;"",AM153&lt;&gt;""),"确认折扣年度",IF($V153="大修",IF(AND($V153="大修",AK153="",AM153=""),1,IF(AK153&lt;&gt;"",LOOKUP(AK153,{1900,2016,2017,2018,2019,2020,2021,2022,2023,2024,2025},{1,0.9,0.8,0.7,0.6,0.5,0.4,0.3,0.2,0.1,0}),IF(AM153&lt;&gt;"",LOOKUP(AM153,{1900,2021,2022,2023,2024,2025},{1,0.8,0.6,0.4,0.2,0})))),""))</f>
        <v/>
      </c>
      <c r="AM153" s="92"/>
      <c r="AN153" s="26" t="str">
        <f>IF(AND(AK153&lt;&gt;"",AM153&lt;&gt;""),"确认折扣年度",IF($V153="中修",IF(AND($V153="中修",AK153="",AM153=""),1,IF(AK153&lt;&gt;"",LOOKUP(AK153,{1900,2021,2022,2023,2024,2025},{1,0.8,0.6,0.4,0.2,0}),IF(AM153&lt;&gt;"",LOOKUP(AM153,{1900,2021,2022,2023,2024,2025},{1,0.8,0.6,0.4,0.2,0})))),""))</f>
        <v/>
      </c>
      <c r="AO153" s="26"/>
      <c r="AP153" s="26"/>
      <c r="AQ153" s="26"/>
      <c r="AR153" s="26"/>
      <c r="AS153" s="26"/>
      <c r="AT153" s="26"/>
      <c r="AU153" s="26"/>
      <c r="AV153" s="26"/>
      <c r="AW153" s="26"/>
      <c r="AX153" s="110"/>
      <c r="AY153" s="110"/>
      <c r="AZ153" s="111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  <c r="BY153" s="26"/>
      <c r="BZ153" s="26"/>
      <c r="CA153" s="117"/>
      <c r="CB153" s="26"/>
      <c r="CC153" s="26"/>
      <c r="CD153" s="26"/>
      <c r="CE153" s="26"/>
      <c r="CF153" s="84"/>
      <c r="CH153" s="124"/>
      <c r="CJ153" s="84"/>
      <c r="CL153" s="84"/>
      <c r="CM153" s="84"/>
      <c r="CN153" s="84"/>
      <c r="CO153" s="84"/>
      <c r="CP153" s="84"/>
      <c r="CQ153" s="84"/>
      <c r="CR153" s="84"/>
      <c r="CT153" s="84"/>
      <c r="CU153" s="84"/>
      <c r="CV153" s="84"/>
      <c r="CZ153" s="26"/>
      <c r="DA153" s="92">
        <v>27.0610000000002</v>
      </c>
      <c r="DB153" s="92"/>
      <c r="DC153" s="92"/>
      <c r="DD153" s="92"/>
      <c r="DE153" s="26"/>
      <c r="DF153" s="26"/>
      <c r="DG153" s="26"/>
      <c r="DH153" s="26"/>
      <c r="DI153" s="26"/>
      <c r="DJ153" s="26"/>
      <c r="DK153" s="26"/>
      <c r="DL153" s="26"/>
      <c r="DM153" s="26"/>
      <c r="DN153" s="26"/>
      <c r="DO153" s="26"/>
      <c r="DP153" s="26" t="b">
        <v>1</v>
      </c>
      <c r="DQ153" s="26">
        <v>0</v>
      </c>
      <c r="DR153" s="26"/>
      <c r="DS153" s="139"/>
      <c r="DT153" s="26"/>
      <c r="DU153" s="26"/>
      <c r="DV153" s="26"/>
      <c r="DW153" s="26"/>
      <c r="DX153" s="26"/>
      <c r="DY153" s="26"/>
      <c r="DZ153" s="26">
        <f t="shared" si="193"/>
        <v>0</v>
      </c>
      <c r="EA153" s="26">
        <v>1</v>
      </c>
      <c r="EB153" s="26">
        <v>0</v>
      </c>
      <c r="EC153" s="26"/>
      <c r="ED153" s="26"/>
      <c r="EE153" s="26"/>
      <c r="EF153" s="26"/>
      <c r="EG153" s="26"/>
      <c r="EH153" s="26"/>
      <c r="EI153" s="146"/>
      <c r="EL153" s="84">
        <f t="shared" si="194"/>
        <v>0</v>
      </c>
    </row>
    <row r="154" ht="30" customHeight="1" spans="1:144">
      <c r="A154" s="87" t="str">
        <f t="shared" si="187"/>
        <v>G2412471.2382473.5</v>
      </c>
      <c r="B154" s="87">
        <f>VLOOKUP(A154,[1]大中修明细表!$A$10:$N$544,14,0)</f>
        <v>2.26200000000017</v>
      </c>
      <c r="C154" s="87" t="str">
        <f t="shared" si="188"/>
        <v>G2412471.2382473.5</v>
      </c>
      <c r="D154" s="87">
        <f>VLOOKUP(C154,[1]大中修明细表!$B$10:$N$544,13,0)</f>
        <v>2.26200000000017</v>
      </c>
      <c r="E154" s="87"/>
      <c r="F154" s="96">
        <v>133</v>
      </c>
      <c r="G154" s="26" t="s">
        <v>16</v>
      </c>
      <c r="H154" s="26" t="s">
        <v>710</v>
      </c>
      <c r="I154" s="26">
        <v>430525</v>
      </c>
      <c r="J154" s="26" t="s">
        <v>711</v>
      </c>
      <c r="K154" s="26">
        <v>2471.238</v>
      </c>
      <c r="L154" s="26">
        <v>2473.5</v>
      </c>
      <c r="M154" s="26" t="s">
        <v>711</v>
      </c>
      <c r="N154" s="26">
        <v>2471.238</v>
      </c>
      <c r="O154" s="26">
        <v>2473.5</v>
      </c>
      <c r="P154" s="26">
        <f t="shared" ref="P154:P168" si="215">L154-K154</f>
        <v>2.26200000000017</v>
      </c>
      <c r="Q154" s="26">
        <f t="shared" si="209"/>
        <v>2.26200000000017</v>
      </c>
      <c r="R154" s="26" t="s">
        <v>139</v>
      </c>
      <c r="S154" s="26">
        <v>8.5</v>
      </c>
      <c r="T154" s="26">
        <v>8</v>
      </c>
      <c r="U154" s="26">
        <v>9</v>
      </c>
      <c r="V154" s="26" t="s">
        <v>182</v>
      </c>
      <c r="W154" s="26" t="s">
        <v>160</v>
      </c>
      <c r="X154" s="26" t="s">
        <v>345</v>
      </c>
      <c r="Y154" s="26">
        <f t="shared" ref="Y154:Y168" si="216">IF(V154="中修",MIN(24,MIN(S154,U154)),IF(V154="大修",MIN(24,MIN(S154,U154)),""))</f>
        <v>8.5</v>
      </c>
      <c r="Z154" s="99"/>
      <c r="AA154" s="26" t="s">
        <v>245</v>
      </c>
      <c r="AB154" s="26"/>
      <c r="AC154" s="26"/>
      <c r="AD154" s="26" t="s">
        <v>145</v>
      </c>
      <c r="AE154" s="26">
        <v>4</v>
      </c>
      <c r="AF154" s="99"/>
      <c r="AG154" s="92">
        <v>70</v>
      </c>
      <c r="AH154" s="92">
        <f t="shared" ref="AH154:AH168" si="217">ROUND(P154*1000*Y154*AG154/10000,0)</f>
        <v>135</v>
      </c>
      <c r="AI154" s="92">
        <f t="shared" ref="AI154:AI168" si="218">ROUND(Q154*1000*Y154*AG154/10000,0)</f>
        <v>135</v>
      </c>
      <c r="AJ154" s="26">
        <f t="shared" ref="AJ154:AJ168" si="219">IF(AL154&lt;&gt;"",ROUND(AI154*AL154,0),IF(AN154&lt;&gt;"",ROUND(AI154*AN154,0),"缺折扣系数"))</f>
        <v>135</v>
      </c>
      <c r="AK154" s="92">
        <v>1957</v>
      </c>
      <c r="AL154" s="26" t="str">
        <f>IF(AND(AK154&lt;&gt;"",AM154&lt;&gt;""),"确认折扣年度",IF($V154="大修",IF(AND($V154="大修",AK154="",AM154=""),1,IF(AK154&lt;&gt;"",LOOKUP(AK154,{1900,2016,2017,2018,2019,2020,2021,2022,2023,2024,2025},{1,0.9,0.8,0.7,0.6,0.5,0.4,0.3,0.2,0.1,0}),IF(AM154&lt;&gt;"",LOOKUP(AM154,{1900,2021,2022,2023,2024,2025},{1,0.8,0.6,0.4,0.2,0})))),""))</f>
        <v/>
      </c>
      <c r="AM154" s="92"/>
      <c r="AN154" s="26">
        <f>IF(AND(AK154&lt;&gt;"",AM154&lt;&gt;""),"确认折扣年度",IF($V154="中修",IF(AND($V154="中修",AK154="",AM154=""),1,IF(AK154&lt;&gt;"",LOOKUP(AK154,{1900,2021,2022,2023,2024,2025},{1,0.8,0.6,0.4,0.2,0}),IF(AM154&lt;&gt;"",LOOKUP(AM154,{1900,2021,2022,2023,2024,2025},{1,0.8,0.6,0.4,0.2,0})))),""))</f>
        <v>1</v>
      </c>
      <c r="AO154" s="26" t="s">
        <v>146</v>
      </c>
      <c r="AP154" s="26" t="s">
        <v>146</v>
      </c>
      <c r="AQ154" s="26" t="s">
        <v>147</v>
      </c>
      <c r="AR154" s="26" t="s">
        <v>712</v>
      </c>
      <c r="AS154" s="26" t="s">
        <v>713</v>
      </c>
      <c r="AT154" s="26"/>
      <c r="AU154" s="26" t="s">
        <v>146</v>
      </c>
      <c r="AV154" s="26" t="s">
        <v>147</v>
      </c>
      <c r="AW154" s="26"/>
      <c r="AX154" s="110"/>
      <c r="AY154" s="110"/>
      <c r="AZ154" s="111"/>
      <c r="BA154" s="26">
        <v>70</v>
      </c>
      <c r="BB154" s="26">
        <v>134.59</v>
      </c>
      <c r="BC154" s="26">
        <v>134.59</v>
      </c>
      <c r="BD154" s="26">
        <v>0</v>
      </c>
      <c r="BE154" s="26" t="s">
        <v>149</v>
      </c>
      <c r="BF154" s="26" t="s">
        <v>150</v>
      </c>
      <c r="BG154" s="26"/>
      <c r="BH154" s="26">
        <v>1957</v>
      </c>
      <c r="BI154" s="26" t="s">
        <v>150</v>
      </c>
      <c r="BJ154" s="26" t="s">
        <v>714</v>
      </c>
      <c r="BK154" s="26" t="s">
        <v>150</v>
      </c>
      <c r="BL154" s="26" t="s">
        <v>715</v>
      </c>
      <c r="BM154" s="26"/>
      <c r="BN154" s="26"/>
      <c r="BO154" s="26"/>
      <c r="BP154" s="26"/>
      <c r="BQ154" s="26" t="s">
        <v>716</v>
      </c>
      <c r="BR154" s="26">
        <v>1497.298</v>
      </c>
      <c r="BS154" s="26">
        <v>1497.56</v>
      </c>
      <c r="BT154" s="26">
        <f t="shared" ref="BT154:BT168" si="220">SUM(BU154:BZ154)</f>
        <v>2.26200000000017</v>
      </c>
      <c r="BU154" s="26"/>
      <c r="BV154" s="26"/>
      <c r="BW154" s="26">
        <f t="shared" si="210"/>
        <v>2.26200000000017</v>
      </c>
      <c r="BX154" s="26">
        <v>0</v>
      </c>
      <c r="BY154" s="26">
        <v>0</v>
      </c>
      <c r="BZ154" s="26"/>
      <c r="CA154" s="117"/>
      <c r="CB154" s="26" t="s">
        <v>166</v>
      </c>
      <c r="CC154" s="26">
        <v>1.26200000000017</v>
      </c>
      <c r="CD154" s="26">
        <v>1</v>
      </c>
      <c r="CE154" s="26">
        <v>0</v>
      </c>
      <c r="CF154" s="92">
        <f t="shared" si="211"/>
        <v>2.26200000000017</v>
      </c>
      <c r="CG154" s="84">
        <f t="shared" si="212"/>
        <v>0</v>
      </c>
      <c r="CH154" s="124">
        <v>5</v>
      </c>
      <c r="CI154" s="84">
        <v>2</v>
      </c>
      <c r="CJ154" s="84"/>
      <c r="CK154" s="84">
        <v>176</v>
      </c>
      <c r="CL154" s="84"/>
      <c r="CM154" s="84"/>
      <c r="CN154" s="84"/>
      <c r="CO154" s="84"/>
      <c r="CP154" s="84"/>
      <c r="CQ154" s="84"/>
      <c r="CR154" s="84"/>
      <c r="CT154" s="84"/>
      <c r="CU154" s="84"/>
      <c r="CV154" s="84"/>
      <c r="CW154" s="84" t="str">
        <f t="shared" si="213"/>
        <v>G2412471.2382473.5</v>
      </c>
      <c r="CX154" s="84" t="s">
        <v>182</v>
      </c>
      <c r="CZ154" s="26" t="s">
        <v>268</v>
      </c>
      <c r="DA154" s="92">
        <v>2.26200000000017</v>
      </c>
      <c r="DB154" s="92"/>
      <c r="DC154" s="92"/>
      <c r="DD154" s="92"/>
      <c r="DE154" s="26"/>
      <c r="DF154" s="26"/>
      <c r="DG154" s="26"/>
      <c r="DH154" s="26"/>
      <c r="DI154" s="26"/>
      <c r="DJ154" s="26">
        <v>1957</v>
      </c>
      <c r="DK154" s="26"/>
      <c r="DL154" s="26" t="s">
        <v>139</v>
      </c>
      <c r="DM154" s="26">
        <v>8</v>
      </c>
      <c r="DN154" s="26">
        <v>8.5</v>
      </c>
      <c r="DO154" s="26">
        <v>9</v>
      </c>
      <c r="DP154" s="26" t="b">
        <v>0</v>
      </c>
      <c r="DQ154" s="26">
        <v>1</v>
      </c>
      <c r="DR154" s="26" t="s">
        <v>149</v>
      </c>
      <c r="DS154" s="26" t="s">
        <v>167</v>
      </c>
      <c r="DT154" s="26" t="s">
        <v>150</v>
      </c>
      <c r="DU154" s="26" t="s">
        <v>150</v>
      </c>
      <c r="DV154" s="26" t="s">
        <v>715</v>
      </c>
      <c r="DW154" s="26"/>
      <c r="DX154" s="26"/>
      <c r="DY154" s="26"/>
      <c r="DZ154" s="26">
        <f t="shared" si="193"/>
        <v>2.26200000000017</v>
      </c>
      <c r="EA154" s="26">
        <v>2.26200000000017</v>
      </c>
      <c r="EB154" s="26">
        <v>0</v>
      </c>
      <c r="EC154" s="99"/>
      <c r="ED154" s="26">
        <v>0</v>
      </c>
      <c r="EE154" s="26">
        <v>2.26200000000017</v>
      </c>
      <c r="EF154" s="26">
        <v>0</v>
      </c>
      <c r="EG154" s="26">
        <v>0</v>
      </c>
      <c r="EH154" s="26">
        <v>0</v>
      </c>
      <c r="EI154" s="146">
        <f t="shared" ref="EI154:EI168" si="221">P154-DZ154</f>
        <v>0</v>
      </c>
      <c r="EJ154" s="84">
        <f t="shared" ref="EJ154:EJ168" si="222">L154-K154</f>
        <v>2.26200000000017</v>
      </c>
      <c r="EK154" s="84">
        <f t="shared" ref="EK154:EK168" si="223">EJ154-DZ154</f>
        <v>0</v>
      </c>
      <c r="EL154" s="84">
        <f t="shared" si="194"/>
        <v>0</v>
      </c>
      <c r="EN154" s="84">
        <f t="shared" ref="EN154:EN168" si="224">EF154+EG154</f>
        <v>0</v>
      </c>
    </row>
    <row r="155" ht="30" customHeight="1" spans="1:144">
      <c r="A155" s="87" t="str">
        <f t="shared" si="187"/>
        <v>G2412474.7012475.072</v>
      </c>
      <c r="B155" s="87">
        <f>VLOOKUP(A155,[1]大中修明细表!$A$10:$N$544,14,0)</f>
        <v>0.371000000000095</v>
      </c>
      <c r="C155" s="87" t="str">
        <f t="shared" si="188"/>
        <v>G2412474.7012475.072</v>
      </c>
      <c r="D155" s="87">
        <f>VLOOKUP(C155,[1]大中修明细表!$B$10:$N$544,13,0)</f>
        <v>0.371000000000095</v>
      </c>
      <c r="E155" s="87"/>
      <c r="F155" s="96">
        <v>134</v>
      </c>
      <c r="G155" s="26" t="s">
        <v>16</v>
      </c>
      <c r="H155" s="26" t="s">
        <v>710</v>
      </c>
      <c r="I155" s="26">
        <v>430525</v>
      </c>
      <c r="J155" s="26" t="s">
        <v>711</v>
      </c>
      <c r="K155" s="26">
        <v>2474.701</v>
      </c>
      <c r="L155" s="26">
        <v>2475.072</v>
      </c>
      <c r="M155" s="26" t="s">
        <v>711</v>
      </c>
      <c r="N155" s="26">
        <v>2474.701</v>
      </c>
      <c r="O155" s="26">
        <v>2475.072</v>
      </c>
      <c r="P155" s="26">
        <f t="shared" si="215"/>
        <v>0.371000000000095</v>
      </c>
      <c r="Q155" s="26">
        <f t="shared" si="209"/>
        <v>0.371000000000095</v>
      </c>
      <c r="R155" s="26" t="s">
        <v>139</v>
      </c>
      <c r="S155" s="26">
        <v>8.5</v>
      </c>
      <c r="T155" s="26">
        <v>7</v>
      </c>
      <c r="U155" s="26">
        <v>8.5</v>
      </c>
      <c r="V155" s="26" t="s">
        <v>182</v>
      </c>
      <c r="W155" s="26" t="s">
        <v>160</v>
      </c>
      <c r="X155" s="26" t="s">
        <v>345</v>
      </c>
      <c r="Y155" s="26">
        <f t="shared" si="216"/>
        <v>8.5</v>
      </c>
      <c r="Z155" s="99"/>
      <c r="AA155" s="26" t="s">
        <v>245</v>
      </c>
      <c r="AB155" s="26"/>
      <c r="AC155" s="26"/>
      <c r="AD155" s="26" t="s">
        <v>145</v>
      </c>
      <c r="AE155" s="26">
        <v>4</v>
      </c>
      <c r="AF155" s="99"/>
      <c r="AG155" s="92">
        <v>70</v>
      </c>
      <c r="AH155" s="92">
        <f t="shared" si="217"/>
        <v>22</v>
      </c>
      <c r="AI155" s="92">
        <f t="shared" si="218"/>
        <v>22</v>
      </c>
      <c r="AJ155" s="26">
        <f t="shared" si="219"/>
        <v>22</v>
      </c>
      <c r="AK155" s="92">
        <v>2016</v>
      </c>
      <c r="AL155" s="26" t="str">
        <f>IF(AND(AK155&lt;&gt;"",AM155&lt;&gt;""),"确认折扣年度",IF($V155="大修",IF(AND($V155="大修",AK155="",AM155=""),1,IF(AK155&lt;&gt;"",LOOKUP(AK155,{1900,2016,2017,2018,2019,2020,2021,2022,2023,2024,2025},{1,0.9,0.8,0.7,0.6,0.5,0.4,0.3,0.2,0.1,0}),IF(AM155&lt;&gt;"",LOOKUP(AM155,{1900,2021,2022,2023,2024,2025},{1,0.8,0.6,0.4,0.2,0})))),""))</f>
        <v/>
      </c>
      <c r="AM155" s="92"/>
      <c r="AN155" s="26">
        <f>IF(AND(AK155&lt;&gt;"",AM155&lt;&gt;""),"确认折扣年度",IF($V155="中修",IF(AND($V155="中修",AK155="",AM155=""),1,IF(AK155&lt;&gt;"",LOOKUP(AK155,{1900,2021,2022,2023,2024,2025},{1,0.8,0.6,0.4,0.2,0}),IF(AM155&lt;&gt;"",LOOKUP(AM155,{1900,2021,2022,2023,2024,2025},{1,0.8,0.6,0.4,0.2,0})))),""))</f>
        <v>1</v>
      </c>
      <c r="AO155" s="26" t="s">
        <v>146</v>
      </c>
      <c r="AP155" s="26" t="s">
        <v>146</v>
      </c>
      <c r="AQ155" s="26" t="s">
        <v>147</v>
      </c>
      <c r="AR155" s="26" t="s">
        <v>717</v>
      </c>
      <c r="AS155" s="26" t="s">
        <v>713</v>
      </c>
      <c r="AT155" s="26"/>
      <c r="AU155" s="26" t="s">
        <v>146</v>
      </c>
      <c r="AV155" s="26" t="s">
        <v>147</v>
      </c>
      <c r="AW155" s="26"/>
      <c r="AX155" s="110"/>
      <c r="AY155" s="110"/>
      <c r="AZ155" s="111"/>
      <c r="BA155" s="26">
        <v>70</v>
      </c>
      <c r="BB155" s="26">
        <v>22.07</v>
      </c>
      <c r="BC155" s="26">
        <v>22.07</v>
      </c>
      <c r="BD155" s="26">
        <v>0</v>
      </c>
      <c r="BE155" s="26" t="s">
        <v>149</v>
      </c>
      <c r="BF155" s="26" t="s">
        <v>150</v>
      </c>
      <c r="BG155" s="26"/>
      <c r="BH155" s="26">
        <v>2016</v>
      </c>
      <c r="BI155" s="26" t="s">
        <v>150</v>
      </c>
      <c r="BJ155" s="26" t="s">
        <v>718</v>
      </c>
      <c r="BK155" s="26" t="s">
        <v>150</v>
      </c>
      <c r="BL155" s="26" t="s">
        <v>715</v>
      </c>
      <c r="BM155" s="26"/>
      <c r="BN155" s="26"/>
      <c r="BO155" s="26"/>
      <c r="BP155" s="26"/>
      <c r="BQ155" s="26" t="s">
        <v>716</v>
      </c>
      <c r="BR155" s="26">
        <v>1493.359</v>
      </c>
      <c r="BS155" s="26">
        <v>1493.132</v>
      </c>
      <c r="BT155" s="26">
        <f t="shared" si="220"/>
        <v>0.371000000000095</v>
      </c>
      <c r="BU155" s="26"/>
      <c r="BV155" s="26"/>
      <c r="BW155" s="26">
        <f t="shared" si="210"/>
        <v>0.371000000000095</v>
      </c>
      <c r="BX155" s="26">
        <v>0</v>
      </c>
      <c r="BY155" s="26">
        <v>0</v>
      </c>
      <c r="BZ155" s="26"/>
      <c r="CA155" s="117"/>
      <c r="CB155" s="26" t="s">
        <v>166</v>
      </c>
      <c r="CC155" s="26">
        <v>0.371000000000095</v>
      </c>
      <c r="CD155" s="26">
        <v>0</v>
      </c>
      <c r="CE155" s="26">
        <v>0</v>
      </c>
      <c r="CF155" s="92">
        <f t="shared" si="211"/>
        <v>0.371000000000095</v>
      </c>
      <c r="CG155" s="84">
        <f t="shared" si="212"/>
        <v>-3.88578058618805e-16</v>
      </c>
      <c r="CH155" s="124">
        <v>5</v>
      </c>
      <c r="CI155" s="84">
        <v>2</v>
      </c>
      <c r="CJ155" s="84"/>
      <c r="CK155" s="84">
        <v>177</v>
      </c>
      <c r="CL155" s="84"/>
      <c r="CM155" s="84"/>
      <c r="CN155" s="84"/>
      <c r="CO155" s="84"/>
      <c r="CP155" s="84"/>
      <c r="CQ155" s="84"/>
      <c r="CR155" s="84"/>
      <c r="CT155" s="84"/>
      <c r="CU155" s="84"/>
      <c r="CV155" s="84"/>
      <c r="CW155" s="84" t="str">
        <f t="shared" si="213"/>
        <v>G2412474.7012475.072</v>
      </c>
      <c r="CX155" s="84" t="s">
        <v>182</v>
      </c>
      <c r="CZ155" s="26" t="s">
        <v>268</v>
      </c>
      <c r="DA155" s="92">
        <v>0.371000000000095</v>
      </c>
      <c r="DB155" s="92"/>
      <c r="DC155" s="92"/>
      <c r="DD155" s="92"/>
      <c r="DE155" s="26"/>
      <c r="DF155" s="26"/>
      <c r="DG155" s="26"/>
      <c r="DH155" s="26"/>
      <c r="DI155" s="26"/>
      <c r="DJ155" s="26">
        <v>2016</v>
      </c>
      <c r="DK155" s="26"/>
      <c r="DL155" s="26" t="s">
        <v>139</v>
      </c>
      <c r="DM155" s="26">
        <v>7</v>
      </c>
      <c r="DN155" s="26">
        <v>8.5</v>
      </c>
      <c r="DO155" s="26">
        <v>8.5</v>
      </c>
      <c r="DP155" s="26" t="b">
        <v>0</v>
      </c>
      <c r="DQ155" s="26">
        <v>0</v>
      </c>
      <c r="DR155" s="26" t="s">
        <v>149</v>
      </c>
      <c r="DS155" s="26" t="s">
        <v>167</v>
      </c>
      <c r="DT155" s="26" t="s">
        <v>150</v>
      </c>
      <c r="DU155" s="26" t="s">
        <v>150</v>
      </c>
      <c r="DV155" s="26" t="s">
        <v>715</v>
      </c>
      <c r="DW155" s="26"/>
      <c r="DX155" s="26"/>
      <c r="DY155" s="26"/>
      <c r="DZ155" s="26">
        <f t="shared" si="193"/>
        <v>0.371000000000095</v>
      </c>
      <c r="EA155" s="26">
        <v>0.371000000000095</v>
      </c>
      <c r="EB155" s="26">
        <v>0</v>
      </c>
      <c r="EC155" s="99"/>
      <c r="ED155" s="26">
        <v>0</v>
      </c>
      <c r="EE155" s="26">
        <v>0.371000000000095</v>
      </c>
      <c r="EF155" s="26">
        <v>0</v>
      </c>
      <c r="EG155" s="26">
        <v>0</v>
      </c>
      <c r="EH155" s="26">
        <v>0</v>
      </c>
      <c r="EI155" s="146">
        <f t="shared" si="221"/>
        <v>0</v>
      </c>
      <c r="EJ155" s="84">
        <f t="shared" si="222"/>
        <v>0.371000000000095</v>
      </c>
      <c r="EK155" s="84">
        <f t="shared" si="223"/>
        <v>0</v>
      </c>
      <c r="EL155" s="84">
        <f t="shared" si="194"/>
        <v>0</v>
      </c>
      <c r="EN155" s="84">
        <f t="shared" si="224"/>
        <v>0</v>
      </c>
    </row>
    <row r="156" ht="30" customHeight="1" spans="1:144">
      <c r="A156" s="87" t="str">
        <f t="shared" si="187"/>
        <v>G2412475.0722478.996</v>
      </c>
      <c r="B156" s="87">
        <f>VLOOKUP(A156,[1]大中修明细表!$A$10:$N$544,14,0)</f>
        <v>3.92399999999998</v>
      </c>
      <c r="C156" s="87" t="str">
        <f t="shared" si="188"/>
        <v>G2412475.0722478.996</v>
      </c>
      <c r="D156" s="87">
        <f>VLOOKUP(C156,[1]大中修明细表!$B$10:$N$544,13,0)</f>
        <v>3.92399999999998</v>
      </c>
      <c r="E156" s="87"/>
      <c r="F156" s="96">
        <v>135</v>
      </c>
      <c r="G156" s="26" t="s">
        <v>16</v>
      </c>
      <c r="H156" s="26" t="s">
        <v>710</v>
      </c>
      <c r="I156" s="26">
        <v>430525</v>
      </c>
      <c r="J156" s="26" t="s">
        <v>711</v>
      </c>
      <c r="K156" s="26">
        <v>2475.072</v>
      </c>
      <c r="L156" s="26">
        <v>2478.996</v>
      </c>
      <c r="M156" s="26" t="s">
        <v>711</v>
      </c>
      <c r="N156" s="26">
        <v>2475.072</v>
      </c>
      <c r="O156" s="26">
        <v>2478.996</v>
      </c>
      <c r="P156" s="26">
        <f t="shared" si="215"/>
        <v>3.92399999999998</v>
      </c>
      <c r="Q156" s="26">
        <f t="shared" si="209"/>
        <v>3.92399999999998</v>
      </c>
      <c r="R156" s="26" t="s">
        <v>139</v>
      </c>
      <c r="S156" s="26">
        <v>8.5</v>
      </c>
      <c r="T156" s="26">
        <v>8</v>
      </c>
      <c r="U156" s="26">
        <v>9</v>
      </c>
      <c r="V156" s="26" t="s">
        <v>182</v>
      </c>
      <c r="W156" s="26" t="s">
        <v>160</v>
      </c>
      <c r="X156" s="26" t="s">
        <v>345</v>
      </c>
      <c r="Y156" s="26">
        <f t="shared" si="216"/>
        <v>8.5</v>
      </c>
      <c r="Z156" s="99"/>
      <c r="AA156" s="26" t="s">
        <v>245</v>
      </c>
      <c r="AB156" s="26"/>
      <c r="AC156" s="26"/>
      <c r="AD156" s="26" t="s">
        <v>145</v>
      </c>
      <c r="AE156" s="26">
        <v>4</v>
      </c>
      <c r="AF156" s="99"/>
      <c r="AG156" s="92">
        <v>70</v>
      </c>
      <c r="AH156" s="92">
        <f t="shared" si="217"/>
        <v>233</v>
      </c>
      <c r="AI156" s="92">
        <f t="shared" si="218"/>
        <v>233</v>
      </c>
      <c r="AJ156" s="26">
        <f t="shared" si="219"/>
        <v>233</v>
      </c>
      <c r="AK156" s="92">
        <v>1957</v>
      </c>
      <c r="AL156" s="26" t="str">
        <f>IF(AND(AK156&lt;&gt;"",AM156&lt;&gt;""),"确认折扣年度",IF($V156="大修",IF(AND($V156="大修",AK156="",AM156=""),1,IF(AK156&lt;&gt;"",LOOKUP(AK156,{1900,2016,2017,2018,2019,2020,2021,2022,2023,2024,2025},{1,0.9,0.8,0.7,0.6,0.5,0.4,0.3,0.2,0.1,0}),IF(AM156&lt;&gt;"",LOOKUP(AM156,{1900,2021,2022,2023,2024,2025},{1,0.8,0.6,0.4,0.2,0})))),""))</f>
        <v/>
      </c>
      <c r="AM156" s="92"/>
      <c r="AN156" s="26">
        <f>IF(AND(AK156&lt;&gt;"",AM156&lt;&gt;""),"确认折扣年度",IF($V156="中修",IF(AND($V156="中修",AK156="",AM156=""),1,IF(AK156&lt;&gt;"",LOOKUP(AK156,{1900,2021,2022,2023,2024,2025},{1,0.8,0.6,0.4,0.2,0}),IF(AM156&lt;&gt;"",LOOKUP(AM156,{1900,2021,2022,2023,2024,2025},{1,0.8,0.6,0.4,0.2,0})))),""))</f>
        <v>1</v>
      </c>
      <c r="AO156" s="26" t="s">
        <v>146</v>
      </c>
      <c r="AP156" s="26" t="s">
        <v>146</v>
      </c>
      <c r="AQ156" s="26" t="s">
        <v>147</v>
      </c>
      <c r="AR156" s="26" t="s">
        <v>717</v>
      </c>
      <c r="AS156" s="26" t="s">
        <v>713</v>
      </c>
      <c r="AT156" s="26"/>
      <c r="AU156" s="26" t="s">
        <v>146</v>
      </c>
      <c r="AV156" s="26" t="s">
        <v>147</v>
      </c>
      <c r="AW156" s="26"/>
      <c r="AX156" s="110"/>
      <c r="AY156" s="110"/>
      <c r="AZ156" s="111"/>
      <c r="BA156" s="26">
        <v>70</v>
      </c>
      <c r="BB156" s="26">
        <v>233.48</v>
      </c>
      <c r="BC156" s="26">
        <v>233.48</v>
      </c>
      <c r="BD156" s="26">
        <v>0</v>
      </c>
      <c r="BE156" s="26" t="s">
        <v>149</v>
      </c>
      <c r="BF156" s="26" t="s">
        <v>150</v>
      </c>
      <c r="BG156" s="26"/>
      <c r="BH156" s="26">
        <v>1957</v>
      </c>
      <c r="BI156" s="26" t="s">
        <v>150</v>
      </c>
      <c r="BJ156" s="26" t="s">
        <v>719</v>
      </c>
      <c r="BK156" s="26" t="s">
        <v>150</v>
      </c>
      <c r="BL156" s="26" t="s">
        <v>715</v>
      </c>
      <c r="BM156" s="26"/>
      <c r="BN156" s="26"/>
      <c r="BO156" s="26"/>
      <c r="BP156" s="26"/>
      <c r="BQ156" s="26" t="s">
        <v>716</v>
      </c>
      <c r="BR156" s="26">
        <v>1492.988</v>
      </c>
      <c r="BS156" s="26">
        <v>1495.056</v>
      </c>
      <c r="BT156" s="26">
        <f t="shared" si="220"/>
        <v>3.92399999999997</v>
      </c>
      <c r="BU156" s="26"/>
      <c r="BV156" s="26"/>
      <c r="BW156" s="26">
        <f t="shared" si="210"/>
        <v>3.92399999999997</v>
      </c>
      <c r="BX156" s="26">
        <v>0</v>
      </c>
      <c r="BY156" s="26">
        <v>0</v>
      </c>
      <c r="BZ156" s="26"/>
      <c r="CA156" s="117"/>
      <c r="CB156" s="26" t="s">
        <v>166</v>
      </c>
      <c r="CC156" s="26">
        <v>1.92799999999988</v>
      </c>
      <c r="CD156" s="26">
        <v>1.99600000000009</v>
      </c>
      <c r="CE156" s="26">
        <v>0</v>
      </c>
      <c r="CF156" s="92">
        <f t="shared" si="211"/>
        <v>3.92399999999997</v>
      </c>
      <c r="CG156" s="84">
        <f t="shared" si="212"/>
        <v>7.99360577730113e-15</v>
      </c>
      <c r="CH156" s="124">
        <v>5</v>
      </c>
      <c r="CI156" s="84">
        <v>2</v>
      </c>
      <c r="CJ156" s="84"/>
      <c r="CK156" s="84">
        <v>178</v>
      </c>
      <c r="CL156" s="84"/>
      <c r="CM156" s="84"/>
      <c r="CN156" s="84"/>
      <c r="CO156" s="84"/>
      <c r="CP156" s="84"/>
      <c r="CQ156" s="84"/>
      <c r="CR156" s="84"/>
      <c r="CT156" s="84"/>
      <c r="CU156" s="84"/>
      <c r="CV156" s="84"/>
      <c r="CW156" s="84" t="str">
        <f t="shared" si="213"/>
        <v>G2412475.0722478.996</v>
      </c>
      <c r="CX156" s="84" t="s">
        <v>182</v>
      </c>
      <c r="CZ156" s="26" t="s">
        <v>268</v>
      </c>
      <c r="DA156" s="92">
        <v>3.92399999999998</v>
      </c>
      <c r="DB156" s="92"/>
      <c r="DC156" s="92"/>
      <c r="DD156" s="92"/>
      <c r="DE156" s="26"/>
      <c r="DF156" s="26"/>
      <c r="DG156" s="26"/>
      <c r="DH156" s="26"/>
      <c r="DI156" s="26"/>
      <c r="DJ156" s="26">
        <v>1957</v>
      </c>
      <c r="DK156" s="26"/>
      <c r="DL156" s="26" t="s">
        <v>139</v>
      </c>
      <c r="DM156" s="26">
        <v>8</v>
      </c>
      <c r="DN156" s="26">
        <v>8.5</v>
      </c>
      <c r="DO156" s="26">
        <v>9</v>
      </c>
      <c r="DP156" s="26" t="b">
        <v>0</v>
      </c>
      <c r="DQ156" s="26">
        <v>1</v>
      </c>
      <c r="DR156" s="26" t="s">
        <v>149</v>
      </c>
      <c r="DS156" s="26" t="s">
        <v>167</v>
      </c>
      <c r="DT156" s="26" t="s">
        <v>150</v>
      </c>
      <c r="DU156" s="26" t="s">
        <v>150</v>
      </c>
      <c r="DV156" s="26" t="s">
        <v>715</v>
      </c>
      <c r="DW156" s="26"/>
      <c r="DX156" s="26"/>
      <c r="DY156" s="26"/>
      <c r="DZ156" s="26">
        <f t="shared" si="193"/>
        <v>3.92399999999998</v>
      </c>
      <c r="EA156" s="26">
        <v>3.92399999999998</v>
      </c>
      <c r="EB156" s="26">
        <v>0</v>
      </c>
      <c r="EC156" s="99"/>
      <c r="ED156" s="26">
        <v>0</v>
      </c>
      <c r="EE156" s="26">
        <v>3.92399999999998</v>
      </c>
      <c r="EF156" s="26">
        <v>0</v>
      </c>
      <c r="EG156" s="26">
        <v>0</v>
      </c>
      <c r="EH156" s="26">
        <v>0</v>
      </c>
      <c r="EI156" s="146">
        <f t="shared" si="221"/>
        <v>0</v>
      </c>
      <c r="EJ156" s="84">
        <f t="shared" si="222"/>
        <v>3.92399999999998</v>
      </c>
      <c r="EK156" s="84">
        <f t="shared" si="223"/>
        <v>0</v>
      </c>
      <c r="EL156" s="84">
        <f t="shared" si="194"/>
        <v>9.76996261670138e-15</v>
      </c>
      <c r="EN156" s="84">
        <f t="shared" si="224"/>
        <v>0</v>
      </c>
    </row>
    <row r="157" ht="30" customHeight="1" spans="1:144">
      <c r="A157" s="87" t="str">
        <f t="shared" si="187"/>
        <v>G2412478.9962482.673</v>
      </c>
      <c r="B157" s="87">
        <f>VLOOKUP(A157,[1]大中修明细表!$A$10:$N$544,14,0)</f>
        <v>3.67699999999968</v>
      </c>
      <c r="C157" s="87" t="str">
        <f t="shared" si="188"/>
        <v>G2412482.6732478.996</v>
      </c>
      <c r="D157" s="87">
        <f>VLOOKUP(C157,[1]大中修明细表!$B$10:$N$544,13,0)</f>
        <v>3.67699999999968</v>
      </c>
      <c r="E157" s="87"/>
      <c r="F157" s="96">
        <v>136</v>
      </c>
      <c r="G157" s="26" t="s">
        <v>16</v>
      </c>
      <c r="H157" s="26" t="s">
        <v>710</v>
      </c>
      <c r="I157" s="26">
        <v>430525</v>
      </c>
      <c r="J157" s="26" t="s">
        <v>711</v>
      </c>
      <c r="K157" s="26">
        <v>2478.996</v>
      </c>
      <c r="L157" s="26">
        <v>2482.673</v>
      </c>
      <c r="M157" s="26" t="s">
        <v>711</v>
      </c>
      <c r="N157" s="26">
        <v>2482.673</v>
      </c>
      <c r="O157" s="26">
        <v>2478.996</v>
      </c>
      <c r="P157" s="26">
        <f t="shared" si="215"/>
        <v>3.67699999999968</v>
      </c>
      <c r="Q157" s="26">
        <f t="shared" si="209"/>
        <v>3.67699999999968</v>
      </c>
      <c r="R157" s="26" t="s">
        <v>139</v>
      </c>
      <c r="S157" s="26">
        <v>8.5</v>
      </c>
      <c r="T157" s="26">
        <v>8</v>
      </c>
      <c r="U157" s="26">
        <v>9</v>
      </c>
      <c r="V157" s="26" t="s">
        <v>182</v>
      </c>
      <c r="W157" s="26" t="s">
        <v>160</v>
      </c>
      <c r="X157" s="26" t="s">
        <v>345</v>
      </c>
      <c r="Y157" s="26">
        <f t="shared" si="216"/>
        <v>8.5</v>
      </c>
      <c r="Z157" s="99"/>
      <c r="AA157" s="26" t="s">
        <v>245</v>
      </c>
      <c r="AB157" s="26"/>
      <c r="AC157" s="26"/>
      <c r="AD157" s="26" t="s">
        <v>145</v>
      </c>
      <c r="AE157" s="26">
        <v>4</v>
      </c>
      <c r="AF157" s="99"/>
      <c r="AG157" s="92">
        <v>70</v>
      </c>
      <c r="AH157" s="92">
        <f t="shared" si="217"/>
        <v>219</v>
      </c>
      <c r="AI157" s="92">
        <f t="shared" si="218"/>
        <v>219</v>
      </c>
      <c r="AJ157" s="26">
        <f t="shared" si="219"/>
        <v>219</v>
      </c>
      <c r="AK157" s="92">
        <v>1957</v>
      </c>
      <c r="AL157" s="26" t="str">
        <f>IF(AND(AK157&lt;&gt;"",AM157&lt;&gt;""),"确认折扣年度",IF($V157="大修",IF(AND($V157="大修",AK157="",AM157=""),1,IF(AK157&lt;&gt;"",LOOKUP(AK157,{1900,2016,2017,2018,2019,2020,2021,2022,2023,2024,2025},{1,0.9,0.8,0.7,0.6,0.5,0.4,0.3,0.2,0.1,0}),IF(AM157&lt;&gt;"",LOOKUP(AM157,{1900,2021,2022,2023,2024,2025},{1,0.8,0.6,0.4,0.2,0})))),""))</f>
        <v/>
      </c>
      <c r="AM157" s="92"/>
      <c r="AN157" s="26">
        <f>IF(AND(AK157&lt;&gt;"",AM157&lt;&gt;""),"确认折扣年度",IF($V157="中修",IF(AND($V157="中修",AK157="",AM157=""),1,IF(AK157&lt;&gt;"",LOOKUP(AK157,{1900,2021,2022,2023,2024,2025},{1,0.8,0.6,0.4,0.2,0}),IF(AM157&lt;&gt;"",LOOKUP(AM157,{1900,2021,2022,2023,2024,2025},{1,0.8,0.6,0.4,0.2,0})))),""))</f>
        <v>1</v>
      </c>
      <c r="AO157" s="26" t="s">
        <v>146</v>
      </c>
      <c r="AP157" s="26" t="s">
        <v>146</v>
      </c>
      <c r="AQ157" s="26" t="s">
        <v>147</v>
      </c>
      <c r="AR157" s="26" t="s">
        <v>717</v>
      </c>
      <c r="AS157" s="26" t="s">
        <v>713</v>
      </c>
      <c r="AT157" s="26"/>
      <c r="AU157" s="26" t="s">
        <v>146</v>
      </c>
      <c r="AV157" s="26" t="s">
        <v>147</v>
      </c>
      <c r="AW157" s="26"/>
      <c r="AX157" s="110"/>
      <c r="AY157" s="110"/>
      <c r="AZ157" s="111"/>
      <c r="BA157" s="26">
        <v>70</v>
      </c>
      <c r="BB157" s="26">
        <v>218.78</v>
      </c>
      <c r="BC157" s="26">
        <v>218.78</v>
      </c>
      <c r="BD157" s="26">
        <v>0</v>
      </c>
      <c r="BE157" s="26" t="s">
        <v>149</v>
      </c>
      <c r="BF157" s="26" t="s">
        <v>150</v>
      </c>
      <c r="BG157" s="26"/>
      <c r="BH157" s="26">
        <v>1957</v>
      </c>
      <c r="BI157" s="26" t="s">
        <v>150</v>
      </c>
      <c r="BJ157" s="26" t="s">
        <v>720</v>
      </c>
      <c r="BK157" s="26" t="s">
        <v>150</v>
      </c>
      <c r="BL157" s="26" t="s">
        <v>715</v>
      </c>
      <c r="BM157" s="26"/>
      <c r="BN157" s="26"/>
      <c r="BO157" s="26"/>
      <c r="BP157" s="26"/>
      <c r="BQ157" s="26" t="s">
        <v>716</v>
      </c>
      <c r="BR157" s="26">
        <v>1489.064</v>
      </c>
      <c r="BS157" s="26">
        <v>1492.733</v>
      </c>
      <c r="BT157" s="26">
        <f t="shared" si="220"/>
        <v>3.67699999999968</v>
      </c>
      <c r="BU157" s="26"/>
      <c r="BV157" s="26"/>
      <c r="BW157" s="26">
        <f t="shared" si="210"/>
        <v>3.67699999999968</v>
      </c>
      <c r="BX157" s="26">
        <v>0</v>
      </c>
      <c r="BY157" s="26">
        <v>0</v>
      </c>
      <c r="BZ157" s="26"/>
      <c r="CA157" s="117"/>
      <c r="CB157" s="26" t="s">
        <v>166</v>
      </c>
      <c r="CC157" s="26">
        <v>0.672999999999774</v>
      </c>
      <c r="CD157" s="26">
        <v>3.00399999999991</v>
      </c>
      <c r="CE157" s="26">
        <v>0</v>
      </c>
      <c r="CF157" s="92">
        <f t="shared" si="211"/>
        <v>3.67699999999968</v>
      </c>
      <c r="CG157" s="84">
        <f t="shared" si="212"/>
        <v>-3.99680288865056e-15</v>
      </c>
      <c r="CH157" s="124">
        <v>5</v>
      </c>
      <c r="CI157" s="84">
        <v>2</v>
      </c>
      <c r="CJ157" s="84"/>
      <c r="CK157" s="84">
        <v>179</v>
      </c>
      <c r="CL157" s="84"/>
      <c r="CM157" s="84"/>
      <c r="CN157" s="84"/>
      <c r="CO157" s="84"/>
      <c r="CP157" s="84"/>
      <c r="CQ157" s="84"/>
      <c r="CR157" s="84"/>
      <c r="CT157" s="84"/>
      <c r="CU157" s="84"/>
      <c r="CV157" s="84"/>
      <c r="CW157" s="84" t="str">
        <f t="shared" si="213"/>
        <v>G2412478.9962482.673</v>
      </c>
      <c r="CX157" s="84" t="s">
        <v>182</v>
      </c>
      <c r="CZ157" s="26" t="s">
        <v>268</v>
      </c>
      <c r="DA157" s="92">
        <v>3.67699999999968</v>
      </c>
      <c r="DB157" s="92"/>
      <c r="DC157" s="92"/>
      <c r="DD157" s="92"/>
      <c r="DE157" s="26"/>
      <c r="DF157" s="26"/>
      <c r="DG157" s="26"/>
      <c r="DH157" s="26"/>
      <c r="DI157" s="26"/>
      <c r="DJ157" s="26">
        <v>1957</v>
      </c>
      <c r="DK157" s="26"/>
      <c r="DL157" s="26" t="s">
        <v>139</v>
      </c>
      <c r="DM157" s="26">
        <v>8</v>
      </c>
      <c r="DN157" s="26">
        <v>8.5</v>
      </c>
      <c r="DO157" s="26">
        <v>9</v>
      </c>
      <c r="DP157" s="26" t="b">
        <v>0</v>
      </c>
      <c r="DQ157" s="26">
        <v>1</v>
      </c>
      <c r="DR157" s="26" t="s">
        <v>149</v>
      </c>
      <c r="DS157" s="26" t="s">
        <v>167</v>
      </c>
      <c r="DT157" s="26" t="s">
        <v>150</v>
      </c>
      <c r="DU157" s="26" t="s">
        <v>150</v>
      </c>
      <c r="DV157" s="26" t="s">
        <v>715</v>
      </c>
      <c r="DW157" s="26"/>
      <c r="DX157" s="26"/>
      <c r="DY157" s="26"/>
      <c r="DZ157" s="26">
        <f t="shared" si="193"/>
        <v>3.67699999999968</v>
      </c>
      <c r="EA157" s="26">
        <v>3.67699999999968</v>
      </c>
      <c r="EB157" s="26">
        <v>0</v>
      </c>
      <c r="EC157" s="99"/>
      <c r="ED157" s="26">
        <v>0</v>
      </c>
      <c r="EE157" s="26">
        <v>3.67699999999968</v>
      </c>
      <c r="EF157" s="26">
        <v>0</v>
      </c>
      <c r="EG157" s="26">
        <v>0</v>
      </c>
      <c r="EH157" s="26">
        <v>0</v>
      </c>
      <c r="EI157" s="146">
        <f t="shared" si="221"/>
        <v>0</v>
      </c>
      <c r="EJ157" s="84">
        <f t="shared" si="222"/>
        <v>3.67699999999968</v>
      </c>
      <c r="EK157" s="84">
        <f t="shared" si="223"/>
        <v>0</v>
      </c>
      <c r="EL157" s="84">
        <f t="shared" si="194"/>
        <v>-3.99680288865056e-15</v>
      </c>
      <c r="EN157" s="84">
        <f t="shared" si="224"/>
        <v>0</v>
      </c>
    </row>
    <row r="158" ht="30" customHeight="1" spans="1:144">
      <c r="A158" s="87" t="str">
        <f t="shared" si="187"/>
        <v>G2412482.6732488.345</v>
      </c>
      <c r="B158" s="87">
        <f>VLOOKUP(A158,[1]大中修明细表!$A$10:$N$544,14,0)</f>
        <v>5.67200000000003</v>
      </c>
      <c r="C158" s="87" t="str">
        <f t="shared" si="188"/>
        <v>G2412482.6732488.345</v>
      </c>
      <c r="D158" s="87">
        <f>VLOOKUP(C158,[1]大中修明细表!$B$10:$N$544,13,0)</f>
        <v>5.67200000000003</v>
      </c>
      <c r="E158" s="87"/>
      <c r="F158" s="96">
        <v>137</v>
      </c>
      <c r="G158" s="26" t="s">
        <v>16</v>
      </c>
      <c r="H158" s="26" t="s">
        <v>710</v>
      </c>
      <c r="I158" s="26">
        <v>430525</v>
      </c>
      <c r="J158" s="26" t="s">
        <v>711</v>
      </c>
      <c r="K158" s="26">
        <v>2482.673</v>
      </c>
      <c r="L158" s="26">
        <v>2488.345</v>
      </c>
      <c r="M158" s="26" t="s">
        <v>711</v>
      </c>
      <c r="N158" s="26">
        <v>2482.673</v>
      </c>
      <c r="O158" s="26">
        <v>2488.345</v>
      </c>
      <c r="P158" s="26">
        <f t="shared" si="215"/>
        <v>5.67200000000003</v>
      </c>
      <c r="Q158" s="26">
        <f t="shared" si="209"/>
        <v>5.67200000000003</v>
      </c>
      <c r="R158" s="26" t="s">
        <v>139</v>
      </c>
      <c r="S158" s="26">
        <v>8.5</v>
      </c>
      <c r="T158" s="26">
        <v>8</v>
      </c>
      <c r="U158" s="26">
        <v>9</v>
      </c>
      <c r="V158" s="26" t="s">
        <v>182</v>
      </c>
      <c r="W158" s="26" t="s">
        <v>160</v>
      </c>
      <c r="X158" s="26" t="s">
        <v>345</v>
      </c>
      <c r="Y158" s="26">
        <f t="shared" si="216"/>
        <v>8.5</v>
      </c>
      <c r="Z158" s="99"/>
      <c r="AA158" s="26" t="s">
        <v>245</v>
      </c>
      <c r="AB158" s="26"/>
      <c r="AC158" s="26"/>
      <c r="AD158" s="26" t="s">
        <v>145</v>
      </c>
      <c r="AE158" s="26">
        <v>4</v>
      </c>
      <c r="AF158" s="99"/>
      <c r="AG158" s="92">
        <v>70</v>
      </c>
      <c r="AH158" s="92">
        <f t="shared" si="217"/>
        <v>337</v>
      </c>
      <c r="AI158" s="92">
        <f t="shared" si="218"/>
        <v>337</v>
      </c>
      <c r="AJ158" s="26">
        <f t="shared" si="219"/>
        <v>337</v>
      </c>
      <c r="AK158" s="92">
        <v>1957</v>
      </c>
      <c r="AL158" s="26" t="str">
        <f>IF(AND(AK158&lt;&gt;"",AM158&lt;&gt;""),"确认折扣年度",IF($V158="大修",IF(AND($V158="大修",AK158="",AM158=""),1,IF(AK158&lt;&gt;"",LOOKUP(AK158,{1900,2016,2017,2018,2019,2020,2021,2022,2023,2024,2025},{1,0.9,0.8,0.7,0.6,0.5,0.4,0.3,0.2,0.1,0}),IF(AM158&lt;&gt;"",LOOKUP(AM158,{1900,2021,2022,2023,2024,2025},{1,0.8,0.6,0.4,0.2,0})))),""))</f>
        <v/>
      </c>
      <c r="AM158" s="92"/>
      <c r="AN158" s="26">
        <f>IF(AND(AK158&lt;&gt;"",AM158&lt;&gt;""),"确认折扣年度",IF($V158="中修",IF(AND($V158="中修",AK158="",AM158=""),1,IF(AK158&lt;&gt;"",LOOKUP(AK158,{1900,2021,2022,2023,2024,2025},{1,0.8,0.6,0.4,0.2,0}),IF(AM158&lt;&gt;"",LOOKUP(AM158,{1900,2021,2022,2023,2024,2025},{1,0.8,0.6,0.4,0.2,0})))),""))</f>
        <v>1</v>
      </c>
      <c r="AO158" s="26" t="s">
        <v>146</v>
      </c>
      <c r="AP158" s="26" t="s">
        <v>146</v>
      </c>
      <c r="AQ158" s="26" t="s">
        <v>147</v>
      </c>
      <c r="AR158" s="26" t="s">
        <v>717</v>
      </c>
      <c r="AS158" s="26" t="s">
        <v>713</v>
      </c>
      <c r="AT158" s="26"/>
      <c r="AU158" s="26" t="s">
        <v>146</v>
      </c>
      <c r="AV158" s="26" t="s">
        <v>147</v>
      </c>
      <c r="AW158" s="26"/>
      <c r="AX158" s="110"/>
      <c r="AY158" s="110"/>
      <c r="AZ158" s="111"/>
      <c r="BA158" s="26">
        <v>70</v>
      </c>
      <c r="BB158" s="26">
        <v>337.48</v>
      </c>
      <c r="BC158" s="26">
        <v>337.48</v>
      </c>
      <c r="BD158" s="26">
        <v>0</v>
      </c>
      <c r="BE158" s="26" t="s">
        <v>149</v>
      </c>
      <c r="BF158" s="26" t="s">
        <v>150</v>
      </c>
      <c r="BG158" s="26"/>
      <c r="BH158" s="26">
        <v>1957</v>
      </c>
      <c r="BI158" s="26" t="s">
        <v>150</v>
      </c>
      <c r="BJ158" s="26" t="s">
        <v>721</v>
      </c>
      <c r="BK158" s="26" t="s">
        <v>150</v>
      </c>
      <c r="BL158" s="26" t="s">
        <v>715</v>
      </c>
      <c r="BM158" s="26"/>
      <c r="BN158" s="26"/>
      <c r="BO158" s="26"/>
      <c r="BP158" s="26"/>
      <c r="BQ158" s="26" t="s">
        <v>716</v>
      </c>
      <c r="BR158" s="26">
        <v>1485.387</v>
      </c>
      <c r="BS158" s="26">
        <v>1490.405</v>
      </c>
      <c r="BT158" s="26">
        <f t="shared" si="220"/>
        <v>5.67200000000003</v>
      </c>
      <c r="BU158" s="26"/>
      <c r="BV158" s="26"/>
      <c r="BW158" s="26">
        <f t="shared" si="210"/>
        <v>5.67200000000003</v>
      </c>
      <c r="BX158" s="26">
        <v>0</v>
      </c>
      <c r="BY158" s="26">
        <v>0</v>
      </c>
      <c r="BZ158" s="26"/>
      <c r="CA158" s="117"/>
      <c r="CB158" s="26" t="s">
        <v>166</v>
      </c>
      <c r="CC158" s="26">
        <v>3.67200000000003</v>
      </c>
      <c r="CD158" s="26">
        <v>2</v>
      </c>
      <c r="CE158" s="26">
        <v>0</v>
      </c>
      <c r="CF158" s="92">
        <f t="shared" si="211"/>
        <v>5.67200000000003</v>
      </c>
      <c r="CG158" s="84">
        <f t="shared" si="212"/>
        <v>-4.44089209850063e-15</v>
      </c>
      <c r="CH158" s="124">
        <v>5</v>
      </c>
      <c r="CI158" s="84">
        <v>2</v>
      </c>
      <c r="CJ158" s="84"/>
      <c r="CK158" s="84">
        <v>180</v>
      </c>
      <c r="CL158" s="84"/>
      <c r="CM158" s="84"/>
      <c r="CN158" s="84"/>
      <c r="CO158" s="84"/>
      <c r="CP158" s="84"/>
      <c r="CQ158" s="84"/>
      <c r="CR158" s="84"/>
      <c r="CT158" s="84"/>
      <c r="CU158" s="84"/>
      <c r="CV158" s="84"/>
      <c r="CW158" s="84" t="str">
        <f t="shared" si="213"/>
        <v>G2412482.6732488.345</v>
      </c>
      <c r="CX158" s="84" t="s">
        <v>182</v>
      </c>
      <c r="CZ158" s="26" t="s">
        <v>268</v>
      </c>
      <c r="DA158" s="92">
        <v>5.67200000000003</v>
      </c>
      <c r="DB158" s="92"/>
      <c r="DC158" s="92"/>
      <c r="DD158" s="92"/>
      <c r="DE158" s="26"/>
      <c r="DF158" s="26"/>
      <c r="DG158" s="26"/>
      <c r="DH158" s="26"/>
      <c r="DI158" s="26"/>
      <c r="DJ158" s="26">
        <v>1957</v>
      </c>
      <c r="DK158" s="26"/>
      <c r="DL158" s="26" t="s">
        <v>139</v>
      </c>
      <c r="DM158" s="26">
        <v>8</v>
      </c>
      <c r="DN158" s="26">
        <v>8.5</v>
      </c>
      <c r="DO158" s="26">
        <v>9</v>
      </c>
      <c r="DP158" s="26" t="b">
        <v>0</v>
      </c>
      <c r="DQ158" s="26">
        <v>1</v>
      </c>
      <c r="DR158" s="26" t="s">
        <v>149</v>
      </c>
      <c r="DS158" s="26" t="s">
        <v>167</v>
      </c>
      <c r="DT158" s="26" t="s">
        <v>150</v>
      </c>
      <c r="DU158" s="26" t="s">
        <v>150</v>
      </c>
      <c r="DV158" s="26" t="s">
        <v>715</v>
      </c>
      <c r="DW158" s="26"/>
      <c r="DX158" s="26"/>
      <c r="DY158" s="26"/>
      <c r="DZ158" s="26">
        <f t="shared" si="193"/>
        <v>5.67200000000003</v>
      </c>
      <c r="EA158" s="26">
        <v>5.67200000000003</v>
      </c>
      <c r="EB158" s="26">
        <v>0</v>
      </c>
      <c r="EC158" s="99"/>
      <c r="ED158" s="26">
        <v>0</v>
      </c>
      <c r="EE158" s="26">
        <v>5.67200000000003</v>
      </c>
      <c r="EF158" s="26">
        <v>0</v>
      </c>
      <c r="EG158" s="26">
        <v>0</v>
      </c>
      <c r="EH158" s="26">
        <v>0</v>
      </c>
      <c r="EI158" s="146">
        <f t="shared" si="221"/>
        <v>0</v>
      </c>
      <c r="EJ158" s="84">
        <f t="shared" si="222"/>
        <v>5.67200000000003</v>
      </c>
      <c r="EK158" s="84">
        <f t="shared" si="223"/>
        <v>0</v>
      </c>
      <c r="EL158" s="84">
        <f t="shared" si="194"/>
        <v>0</v>
      </c>
      <c r="EN158" s="84">
        <f t="shared" si="224"/>
        <v>0</v>
      </c>
    </row>
    <row r="159" ht="30" customHeight="1" spans="1:144">
      <c r="A159" s="87" t="str">
        <f t="shared" si="187"/>
        <v>G2412488.3452488.445</v>
      </c>
      <c r="B159" s="87">
        <f>VLOOKUP(A159,[1]大中修明细表!$A$10:$N$544,14,0)</f>
        <v>0.100000000000364</v>
      </c>
      <c r="C159" s="87" t="str">
        <f t="shared" si="188"/>
        <v>G2412488.3452488.445</v>
      </c>
      <c r="D159" s="87">
        <f>VLOOKUP(C159,[1]大中修明细表!$B$10:$N$544,13,0)</f>
        <v>0.100000000000364</v>
      </c>
      <c r="E159" s="87"/>
      <c r="F159" s="96">
        <v>138</v>
      </c>
      <c r="G159" s="26" t="s">
        <v>16</v>
      </c>
      <c r="H159" s="26" t="s">
        <v>710</v>
      </c>
      <c r="I159" s="26">
        <v>430525</v>
      </c>
      <c r="J159" s="26" t="s">
        <v>711</v>
      </c>
      <c r="K159" s="26">
        <v>2488.345</v>
      </c>
      <c r="L159" s="26">
        <v>2488.445</v>
      </c>
      <c r="M159" s="26" t="s">
        <v>711</v>
      </c>
      <c r="N159" s="26">
        <v>2488.345</v>
      </c>
      <c r="O159" s="26">
        <v>2488.445</v>
      </c>
      <c r="P159" s="26">
        <f t="shared" si="215"/>
        <v>0.100000000000364</v>
      </c>
      <c r="Q159" s="26">
        <f t="shared" si="209"/>
        <v>0.100000000000364</v>
      </c>
      <c r="R159" s="26" t="s">
        <v>139</v>
      </c>
      <c r="S159" s="26">
        <v>8.5</v>
      </c>
      <c r="T159" s="26">
        <v>7</v>
      </c>
      <c r="U159" s="26">
        <v>8.5</v>
      </c>
      <c r="V159" s="26" t="s">
        <v>182</v>
      </c>
      <c r="W159" s="26" t="s">
        <v>160</v>
      </c>
      <c r="X159" s="26" t="s">
        <v>345</v>
      </c>
      <c r="Y159" s="26">
        <f t="shared" si="216"/>
        <v>8.5</v>
      </c>
      <c r="Z159" s="99"/>
      <c r="AA159" s="26" t="s">
        <v>245</v>
      </c>
      <c r="AB159" s="26"/>
      <c r="AC159" s="26"/>
      <c r="AD159" s="26" t="s">
        <v>145</v>
      </c>
      <c r="AE159" s="26">
        <v>4</v>
      </c>
      <c r="AF159" s="99"/>
      <c r="AG159" s="92">
        <v>70</v>
      </c>
      <c r="AH159" s="92">
        <f t="shared" si="217"/>
        <v>6</v>
      </c>
      <c r="AI159" s="92">
        <f t="shared" si="218"/>
        <v>6</v>
      </c>
      <c r="AJ159" s="26">
        <f t="shared" si="219"/>
        <v>6</v>
      </c>
      <c r="AK159" s="92">
        <v>2016</v>
      </c>
      <c r="AL159" s="26" t="str">
        <f>IF(AND(AK159&lt;&gt;"",AM159&lt;&gt;""),"确认折扣年度",IF($V159="大修",IF(AND($V159="大修",AK159="",AM159=""),1,IF(AK159&lt;&gt;"",LOOKUP(AK159,{1900,2016,2017,2018,2019,2020,2021,2022,2023,2024,2025},{1,0.9,0.8,0.7,0.6,0.5,0.4,0.3,0.2,0.1,0}),IF(AM159&lt;&gt;"",LOOKUP(AM159,{1900,2021,2022,2023,2024,2025},{1,0.8,0.6,0.4,0.2,0})))),""))</f>
        <v/>
      </c>
      <c r="AM159" s="92"/>
      <c r="AN159" s="26">
        <f>IF(AND(AK159&lt;&gt;"",AM159&lt;&gt;""),"确认折扣年度",IF($V159="中修",IF(AND($V159="中修",AK159="",AM159=""),1,IF(AK159&lt;&gt;"",LOOKUP(AK159,{1900,2021,2022,2023,2024,2025},{1,0.8,0.6,0.4,0.2,0}),IF(AM159&lt;&gt;"",LOOKUP(AM159,{1900,2021,2022,2023,2024,2025},{1,0.8,0.6,0.4,0.2,0})))),""))</f>
        <v>1</v>
      </c>
      <c r="AO159" s="26" t="s">
        <v>146</v>
      </c>
      <c r="AP159" s="26" t="s">
        <v>146</v>
      </c>
      <c r="AQ159" s="26" t="s">
        <v>147</v>
      </c>
      <c r="AR159" s="26" t="s">
        <v>717</v>
      </c>
      <c r="AS159" s="26" t="s">
        <v>713</v>
      </c>
      <c r="AT159" s="26"/>
      <c r="AU159" s="26" t="s">
        <v>146</v>
      </c>
      <c r="AV159" s="26" t="s">
        <v>147</v>
      </c>
      <c r="AW159" s="26"/>
      <c r="AX159" s="110"/>
      <c r="AY159" s="110"/>
      <c r="AZ159" s="111"/>
      <c r="BA159" s="26">
        <v>70</v>
      </c>
      <c r="BB159" s="26">
        <v>5.95</v>
      </c>
      <c r="BC159" s="26">
        <v>5.95</v>
      </c>
      <c r="BD159" s="26">
        <v>0</v>
      </c>
      <c r="BE159" s="26" t="s">
        <v>149</v>
      </c>
      <c r="BF159" s="26" t="s">
        <v>150</v>
      </c>
      <c r="BG159" s="26" t="s">
        <v>722</v>
      </c>
      <c r="BH159" s="26">
        <v>2016</v>
      </c>
      <c r="BI159" s="26" t="s">
        <v>150</v>
      </c>
      <c r="BJ159" s="26" t="s">
        <v>723</v>
      </c>
      <c r="BK159" s="26" t="s">
        <v>150</v>
      </c>
      <c r="BL159" s="26" t="s">
        <v>715</v>
      </c>
      <c r="BM159" s="26"/>
      <c r="BN159" s="26"/>
      <c r="BO159" s="26"/>
      <c r="BP159" s="26"/>
      <c r="BQ159" s="26" t="s">
        <v>716</v>
      </c>
      <c r="BR159" s="26">
        <v>1479.715</v>
      </c>
      <c r="BS159" s="26">
        <v>1479.615</v>
      </c>
      <c r="BT159" s="26">
        <f t="shared" si="220"/>
        <v>0.100000000000364</v>
      </c>
      <c r="BU159" s="26"/>
      <c r="BV159" s="26"/>
      <c r="BW159" s="26">
        <f t="shared" si="210"/>
        <v>0.100000000000364</v>
      </c>
      <c r="BX159" s="26">
        <v>0</v>
      </c>
      <c r="BY159" s="26">
        <v>0</v>
      </c>
      <c r="BZ159" s="26"/>
      <c r="CA159" s="117"/>
      <c r="CB159" s="26" t="s">
        <v>166</v>
      </c>
      <c r="CC159" s="26">
        <v>0.100000000000364</v>
      </c>
      <c r="CD159" s="26">
        <v>0</v>
      </c>
      <c r="CE159" s="26">
        <v>0</v>
      </c>
      <c r="CF159" s="92">
        <f t="shared" si="211"/>
        <v>0.100000000000364</v>
      </c>
      <c r="CG159" s="84">
        <f t="shared" si="212"/>
        <v>-2.08166817117217e-16</v>
      </c>
      <c r="CH159" s="124">
        <v>5</v>
      </c>
      <c r="CI159" s="84">
        <v>2</v>
      </c>
      <c r="CJ159" s="84"/>
      <c r="CK159" s="84">
        <v>181</v>
      </c>
      <c r="CL159" s="84"/>
      <c r="CM159" s="84"/>
      <c r="CN159" s="84"/>
      <c r="CO159" s="84"/>
      <c r="CP159" s="84"/>
      <c r="CQ159" s="84"/>
      <c r="CR159" s="84"/>
      <c r="CT159" s="84"/>
      <c r="CU159" s="84"/>
      <c r="CV159" s="84"/>
      <c r="CW159" s="84" t="str">
        <f t="shared" si="213"/>
        <v>G2412488.3452488.445</v>
      </c>
      <c r="CX159" s="84" t="s">
        <v>182</v>
      </c>
      <c r="CZ159" s="26" t="s">
        <v>268</v>
      </c>
      <c r="DA159" s="92">
        <v>0.100000000000364</v>
      </c>
      <c r="DB159" s="92"/>
      <c r="DC159" s="92"/>
      <c r="DD159" s="92"/>
      <c r="DE159" s="26"/>
      <c r="DF159" s="26"/>
      <c r="DG159" s="26"/>
      <c r="DH159" s="26"/>
      <c r="DI159" s="26"/>
      <c r="DJ159" s="26">
        <v>2016</v>
      </c>
      <c r="DK159" s="26"/>
      <c r="DL159" s="26" t="s">
        <v>139</v>
      </c>
      <c r="DM159" s="26">
        <v>7</v>
      </c>
      <c r="DN159" s="26">
        <v>8.5</v>
      </c>
      <c r="DO159" s="26">
        <v>8.5</v>
      </c>
      <c r="DP159" s="26" t="b">
        <v>0</v>
      </c>
      <c r="DQ159" s="26">
        <v>0</v>
      </c>
      <c r="DR159" s="26" t="s">
        <v>149</v>
      </c>
      <c r="DS159" s="26" t="s">
        <v>167</v>
      </c>
      <c r="DT159" s="26" t="s">
        <v>150</v>
      </c>
      <c r="DU159" s="26" t="s">
        <v>150</v>
      </c>
      <c r="DV159" s="26" t="s">
        <v>715</v>
      </c>
      <c r="DW159" s="26"/>
      <c r="DX159" s="26"/>
      <c r="DY159" s="26"/>
      <c r="DZ159" s="26">
        <f t="shared" si="193"/>
        <v>0.100000000000364</v>
      </c>
      <c r="EA159" s="26">
        <v>0.100000000000364</v>
      </c>
      <c r="EB159" s="26">
        <v>0</v>
      </c>
      <c r="EC159" s="99"/>
      <c r="ED159" s="26">
        <v>0</v>
      </c>
      <c r="EE159" s="26">
        <v>0.100000000000364</v>
      </c>
      <c r="EF159" s="26">
        <v>0</v>
      </c>
      <c r="EG159" s="26">
        <v>0</v>
      </c>
      <c r="EH159" s="26">
        <v>0</v>
      </c>
      <c r="EI159" s="146">
        <f t="shared" si="221"/>
        <v>-2.08166817117217e-16</v>
      </c>
      <c r="EJ159" s="84">
        <f t="shared" si="222"/>
        <v>0.100000000000364</v>
      </c>
      <c r="EK159" s="84">
        <f t="shared" si="223"/>
        <v>-2.08166817117217e-16</v>
      </c>
      <c r="EL159" s="84">
        <f t="shared" si="194"/>
        <v>0</v>
      </c>
      <c r="EN159" s="84">
        <f t="shared" si="224"/>
        <v>0</v>
      </c>
    </row>
    <row r="160" ht="30" customHeight="1" spans="1:144">
      <c r="A160" s="87" t="str">
        <f t="shared" si="187"/>
        <v>G2412488.4452492.488</v>
      </c>
      <c r="B160" s="87">
        <f>VLOOKUP(A160,[1]大中修明细表!$A$10:$N$544,14,0)</f>
        <v>4.04299999999967</v>
      </c>
      <c r="C160" s="87" t="str">
        <f t="shared" si="188"/>
        <v>G2412488.4452492.488</v>
      </c>
      <c r="D160" s="87">
        <f>VLOOKUP(C160,[1]大中修明细表!$B$10:$N$544,13,0)</f>
        <v>4.04299999999967</v>
      </c>
      <c r="E160" s="87"/>
      <c r="F160" s="96">
        <v>139</v>
      </c>
      <c r="G160" s="26" t="s">
        <v>16</v>
      </c>
      <c r="H160" s="26" t="s">
        <v>710</v>
      </c>
      <c r="I160" s="26">
        <v>430525</v>
      </c>
      <c r="J160" s="26" t="s">
        <v>711</v>
      </c>
      <c r="K160" s="26">
        <v>2488.445</v>
      </c>
      <c r="L160" s="26">
        <v>2492.488</v>
      </c>
      <c r="M160" s="26" t="s">
        <v>711</v>
      </c>
      <c r="N160" s="26">
        <v>2488.445</v>
      </c>
      <c r="O160" s="26">
        <v>2492.488</v>
      </c>
      <c r="P160" s="26">
        <f t="shared" si="215"/>
        <v>4.04299999999967</v>
      </c>
      <c r="Q160" s="26">
        <f t="shared" si="209"/>
        <v>4.04299999999967</v>
      </c>
      <c r="R160" s="26" t="s">
        <v>139</v>
      </c>
      <c r="S160" s="26">
        <v>8.5</v>
      </c>
      <c r="T160" s="26">
        <v>8</v>
      </c>
      <c r="U160" s="26">
        <v>9</v>
      </c>
      <c r="V160" s="26" t="s">
        <v>182</v>
      </c>
      <c r="W160" s="26" t="s">
        <v>160</v>
      </c>
      <c r="X160" s="26" t="s">
        <v>345</v>
      </c>
      <c r="Y160" s="26">
        <f t="shared" si="216"/>
        <v>8.5</v>
      </c>
      <c r="Z160" s="99"/>
      <c r="AA160" s="26" t="s">
        <v>245</v>
      </c>
      <c r="AB160" s="26"/>
      <c r="AC160" s="26"/>
      <c r="AD160" s="26" t="s">
        <v>145</v>
      </c>
      <c r="AE160" s="26">
        <v>4</v>
      </c>
      <c r="AF160" s="99"/>
      <c r="AG160" s="92">
        <v>70</v>
      </c>
      <c r="AH160" s="92">
        <f t="shared" si="217"/>
        <v>241</v>
      </c>
      <c r="AI160" s="92">
        <f t="shared" si="218"/>
        <v>241</v>
      </c>
      <c r="AJ160" s="26">
        <f t="shared" si="219"/>
        <v>241</v>
      </c>
      <c r="AK160" s="92">
        <v>1957</v>
      </c>
      <c r="AL160" s="26" t="str">
        <f>IF(AND(AK160&lt;&gt;"",AM160&lt;&gt;""),"确认折扣年度",IF($V160="大修",IF(AND($V160="大修",AK160="",AM160=""),1,IF(AK160&lt;&gt;"",LOOKUP(AK160,{1900,2016,2017,2018,2019,2020,2021,2022,2023,2024,2025},{1,0.9,0.8,0.7,0.6,0.5,0.4,0.3,0.2,0.1,0}),IF(AM160&lt;&gt;"",LOOKUP(AM160,{1900,2021,2022,2023,2024,2025},{1,0.8,0.6,0.4,0.2,0})))),""))</f>
        <v/>
      </c>
      <c r="AM160" s="92"/>
      <c r="AN160" s="26">
        <f>IF(AND(AK160&lt;&gt;"",AM160&lt;&gt;""),"确认折扣年度",IF($V160="中修",IF(AND($V160="中修",AK160="",AM160=""),1,IF(AK160&lt;&gt;"",LOOKUP(AK160,{1900,2021,2022,2023,2024,2025},{1,0.8,0.6,0.4,0.2,0}),IF(AM160&lt;&gt;"",LOOKUP(AM160,{1900,2021,2022,2023,2024,2025},{1,0.8,0.6,0.4,0.2,0})))),""))</f>
        <v>1</v>
      </c>
      <c r="AO160" s="26" t="s">
        <v>146</v>
      </c>
      <c r="AP160" s="26" t="s">
        <v>146</v>
      </c>
      <c r="AQ160" s="26" t="s">
        <v>147</v>
      </c>
      <c r="AR160" s="26" t="s">
        <v>717</v>
      </c>
      <c r="AS160" s="26" t="s">
        <v>713</v>
      </c>
      <c r="AT160" s="26"/>
      <c r="AU160" s="26" t="s">
        <v>146</v>
      </c>
      <c r="AV160" s="26" t="s">
        <v>147</v>
      </c>
      <c r="AW160" s="26"/>
      <c r="AX160" s="110"/>
      <c r="AY160" s="110"/>
      <c r="AZ160" s="111"/>
      <c r="BA160" s="26">
        <v>70</v>
      </c>
      <c r="BB160" s="26">
        <v>240.56</v>
      </c>
      <c r="BC160" s="26">
        <v>240.56</v>
      </c>
      <c r="BD160" s="26">
        <v>0</v>
      </c>
      <c r="BE160" s="26" t="s">
        <v>149</v>
      </c>
      <c r="BF160" s="26" t="s">
        <v>150</v>
      </c>
      <c r="BG160" s="26" t="s">
        <v>722</v>
      </c>
      <c r="BH160" s="26">
        <v>1957</v>
      </c>
      <c r="BI160" s="26" t="s">
        <v>150</v>
      </c>
      <c r="BJ160" s="26" t="s">
        <v>724</v>
      </c>
      <c r="BK160" s="26" t="s">
        <v>150</v>
      </c>
      <c r="BL160" s="26" t="s">
        <v>715</v>
      </c>
      <c r="BM160" s="26"/>
      <c r="BN160" s="26"/>
      <c r="BO160" s="26"/>
      <c r="BP160" s="26"/>
      <c r="BQ160" s="26" t="s">
        <v>716</v>
      </c>
      <c r="BR160" s="26">
        <v>1479.615</v>
      </c>
      <c r="BS160" s="26">
        <v>1482.548</v>
      </c>
      <c r="BT160" s="26">
        <f t="shared" si="220"/>
        <v>4.04299999999967</v>
      </c>
      <c r="BU160" s="26"/>
      <c r="BV160" s="26"/>
      <c r="BW160" s="26">
        <f t="shared" si="210"/>
        <v>4.04299999999967</v>
      </c>
      <c r="BX160" s="26">
        <v>0</v>
      </c>
      <c r="BY160" s="26">
        <v>0</v>
      </c>
      <c r="BZ160" s="26"/>
      <c r="CA160" s="117"/>
      <c r="CB160" s="26" t="s">
        <v>166</v>
      </c>
      <c r="CC160" s="26">
        <v>0.554999999999836</v>
      </c>
      <c r="CD160" s="26">
        <v>3.48799999999983</v>
      </c>
      <c r="CE160" s="26">
        <v>0</v>
      </c>
      <c r="CF160" s="92">
        <f t="shared" si="211"/>
        <v>4.04299999999967</v>
      </c>
      <c r="CG160" s="84">
        <f t="shared" si="212"/>
        <v>0</v>
      </c>
      <c r="CH160" s="124">
        <v>5</v>
      </c>
      <c r="CI160" s="84">
        <v>2</v>
      </c>
      <c r="CJ160" s="84"/>
      <c r="CK160" s="84">
        <v>182</v>
      </c>
      <c r="CL160" s="84"/>
      <c r="CM160" s="84"/>
      <c r="CN160" s="84"/>
      <c r="CO160" s="84"/>
      <c r="CP160" s="84"/>
      <c r="CQ160" s="84"/>
      <c r="CR160" s="84"/>
      <c r="CT160" s="84"/>
      <c r="CU160" s="84"/>
      <c r="CV160" s="84"/>
      <c r="CW160" s="84" t="str">
        <f t="shared" si="213"/>
        <v>G2412488.4452492.488</v>
      </c>
      <c r="CX160" s="84" t="s">
        <v>182</v>
      </c>
      <c r="CZ160" s="26" t="s">
        <v>268</v>
      </c>
      <c r="DA160" s="92">
        <v>4.04299999999967</v>
      </c>
      <c r="DB160" s="92"/>
      <c r="DC160" s="92"/>
      <c r="DD160" s="92"/>
      <c r="DE160" s="26"/>
      <c r="DF160" s="26"/>
      <c r="DG160" s="26"/>
      <c r="DH160" s="26"/>
      <c r="DI160" s="26"/>
      <c r="DJ160" s="26">
        <v>1957</v>
      </c>
      <c r="DK160" s="26"/>
      <c r="DL160" s="26" t="s">
        <v>139</v>
      </c>
      <c r="DM160" s="26">
        <v>8</v>
      </c>
      <c r="DN160" s="26">
        <v>8.5</v>
      </c>
      <c r="DO160" s="26">
        <v>9</v>
      </c>
      <c r="DP160" s="26" t="b">
        <v>0</v>
      </c>
      <c r="DQ160" s="26">
        <v>1</v>
      </c>
      <c r="DR160" s="26" t="s">
        <v>149</v>
      </c>
      <c r="DS160" s="26" t="s">
        <v>167</v>
      </c>
      <c r="DT160" s="26" t="s">
        <v>150</v>
      </c>
      <c r="DU160" s="26" t="s">
        <v>150</v>
      </c>
      <c r="DV160" s="26" t="s">
        <v>715</v>
      </c>
      <c r="DW160" s="26"/>
      <c r="DX160" s="26"/>
      <c r="DY160" s="26"/>
      <c r="DZ160" s="26">
        <f t="shared" si="193"/>
        <v>4.04299999999967</v>
      </c>
      <c r="EA160" s="26">
        <v>4.04299999999967</v>
      </c>
      <c r="EB160" s="26">
        <v>0</v>
      </c>
      <c r="EC160" s="99"/>
      <c r="ED160" s="26">
        <v>0</v>
      </c>
      <c r="EE160" s="26">
        <v>4.04299999999967</v>
      </c>
      <c r="EF160" s="26">
        <v>0</v>
      </c>
      <c r="EG160" s="26">
        <v>0</v>
      </c>
      <c r="EH160" s="26">
        <v>0</v>
      </c>
      <c r="EI160" s="146">
        <f t="shared" si="221"/>
        <v>0</v>
      </c>
      <c r="EJ160" s="84">
        <f t="shared" si="222"/>
        <v>4.04299999999967</v>
      </c>
      <c r="EK160" s="84">
        <f t="shared" si="223"/>
        <v>0</v>
      </c>
      <c r="EL160" s="84">
        <f t="shared" si="194"/>
        <v>0</v>
      </c>
      <c r="EN160" s="84">
        <f t="shared" si="224"/>
        <v>0</v>
      </c>
    </row>
    <row r="161" ht="30" customHeight="1" spans="1:144">
      <c r="A161" s="87" t="str">
        <f t="shared" si="187"/>
        <v>G2412492.4882496.696</v>
      </c>
      <c r="B161" s="87">
        <f>VLOOKUP(A161,[1]大中修明细表!$A$10:$N$544,14,0)</f>
        <v>4.20800000000008</v>
      </c>
      <c r="C161" s="87" t="str">
        <f t="shared" si="188"/>
        <v>G2412492.4882496.696</v>
      </c>
      <c r="D161" s="87">
        <f>VLOOKUP(C161,[1]大中修明细表!$B$10:$N$544,13,0)</f>
        <v>4.20800000000008</v>
      </c>
      <c r="E161" s="87"/>
      <c r="F161" s="96">
        <v>140</v>
      </c>
      <c r="G161" s="26" t="s">
        <v>16</v>
      </c>
      <c r="H161" s="26" t="s">
        <v>710</v>
      </c>
      <c r="I161" s="26">
        <v>430525</v>
      </c>
      <c r="J161" s="26" t="s">
        <v>711</v>
      </c>
      <c r="K161" s="26">
        <v>2492.488</v>
      </c>
      <c r="L161" s="26">
        <v>2496.696</v>
      </c>
      <c r="M161" s="26" t="s">
        <v>711</v>
      </c>
      <c r="N161" s="26">
        <v>2492.488</v>
      </c>
      <c r="O161" s="26">
        <v>2496.696</v>
      </c>
      <c r="P161" s="26">
        <f t="shared" si="215"/>
        <v>4.20800000000008</v>
      </c>
      <c r="Q161" s="26">
        <f t="shared" si="209"/>
        <v>4.20800000000008</v>
      </c>
      <c r="R161" s="26" t="s">
        <v>139</v>
      </c>
      <c r="S161" s="26">
        <v>9</v>
      </c>
      <c r="T161" s="26">
        <v>9</v>
      </c>
      <c r="U161" s="26">
        <v>9</v>
      </c>
      <c r="V161" s="26" t="s">
        <v>182</v>
      </c>
      <c r="W161" s="26" t="s">
        <v>160</v>
      </c>
      <c r="X161" s="26" t="s">
        <v>345</v>
      </c>
      <c r="Y161" s="26">
        <f t="shared" si="216"/>
        <v>9</v>
      </c>
      <c r="Z161" s="99"/>
      <c r="AA161" s="26" t="s">
        <v>245</v>
      </c>
      <c r="AB161" s="26"/>
      <c r="AC161" s="26"/>
      <c r="AD161" s="26" t="s">
        <v>145</v>
      </c>
      <c r="AE161" s="26">
        <v>4</v>
      </c>
      <c r="AF161" s="99"/>
      <c r="AG161" s="92">
        <v>70</v>
      </c>
      <c r="AH161" s="92">
        <f t="shared" si="217"/>
        <v>265</v>
      </c>
      <c r="AI161" s="92">
        <f t="shared" si="218"/>
        <v>265</v>
      </c>
      <c r="AJ161" s="26">
        <f t="shared" si="219"/>
        <v>265</v>
      </c>
      <c r="AK161" s="92">
        <v>1957</v>
      </c>
      <c r="AL161" s="26" t="str">
        <f>IF(AND(AK161&lt;&gt;"",AM161&lt;&gt;""),"确认折扣年度",IF($V161="大修",IF(AND($V161="大修",AK161="",AM161=""),1,IF(AK161&lt;&gt;"",LOOKUP(AK161,{1900,2016,2017,2018,2019,2020,2021,2022,2023,2024,2025},{1,0.9,0.8,0.7,0.6,0.5,0.4,0.3,0.2,0.1,0}),IF(AM161&lt;&gt;"",LOOKUP(AM161,{1900,2021,2022,2023,2024,2025},{1,0.8,0.6,0.4,0.2,0})))),""))</f>
        <v/>
      </c>
      <c r="AM161" s="92"/>
      <c r="AN161" s="26">
        <f>IF(AND(AK161&lt;&gt;"",AM161&lt;&gt;""),"确认折扣年度",IF($V161="中修",IF(AND($V161="中修",AK161="",AM161=""),1,IF(AK161&lt;&gt;"",LOOKUP(AK161,{1900,2021,2022,2023,2024,2025},{1,0.8,0.6,0.4,0.2,0}),IF(AM161&lt;&gt;"",LOOKUP(AM161,{1900,2021,2022,2023,2024,2025},{1,0.8,0.6,0.4,0.2,0})))),""))</f>
        <v>1</v>
      </c>
      <c r="AO161" s="26" t="s">
        <v>146</v>
      </c>
      <c r="AP161" s="26" t="s">
        <v>146</v>
      </c>
      <c r="AQ161" s="26" t="s">
        <v>147</v>
      </c>
      <c r="AR161" s="26" t="s">
        <v>717</v>
      </c>
      <c r="AS161" s="26" t="s">
        <v>713</v>
      </c>
      <c r="AT161" s="26"/>
      <c r="AU161" s="26" t="s">
        <v>146</v>
      </c>
      <c r="AV161" s="26" t="s">
        <v>147</v>
      </c>
      <c r="AW161" s="26"/>
      <c r="AX161" s="110"/>
      <c r="AY161" s="110"/>
      <c r="AZ161" s="111"/>
      <c r="BA161" s="26">
        <v>70</v>
      </c>
      <c r="BB161" s="26">
        <v>265.1</v>
      </c>
      <c r="BC161" s="26">
        <v>265.1</v>
      </c>
      <c r="BD161" s="26">
        <v>0</v>
      </c>
      <c r="BE161" s="26" t="s">
        <v>149</v>
      </c>
      <c r="BF161" s="26" t="s">
        <v>150</v>
      </c>
      <c r="BG161" s="26"/>
      <c r="BH161" s="26">
        <v>1957</v>
      </c>
      <c r="BI161" s="26" t="s">
        <v>150</v>
      </c>
      <c r="BJ161" s="26" t="s">
        <v>725</v>
      </c>
      <c r="BK161" s="26" t="s">
        <v>150</v>
      </c>
      <c r="BL161" s="26" t="s">
        <v>715</v>
      </c>
      <c r="BM161" s="26"/>
      <c r="BN161" s="26"/>
      <c r="BO161" s="26"/>
      <c r="BP161" s="26"/>
      <c r="BQ161" s="26" t="s">
        <v>716</v>
      </c>
      <c r="BR161" s="26">
        <v>1475.572</v>
      </c>
      <c r="BS161" s="26">
        <v>1478.756</v>
      </c>
      <c r="BT161" s="26">
        <f t="shared" si="220"/>
        <v>4.20800000000017</v>
      </c>
      <c r="BU161" s="26"/>
      <c r="BV161" s="26"/>
      <c r="BW161" s="26">
        <f t="shared" si="210"/>
        <v>4.20800000000017</v>
      </c>
      <c r="BX161" s="26">
        <v>0</v>
      </c>
      <c r="BY161" s="26">
        <v>0</v>
      </c>
      <c r="BZ161" s="26"/>
      <c r="CA161" s="117"/>
      <c r="CB161" s="26" t="s">
        <v>166</v>
      </c>
      <c r="CC161" s="26">
        <v>0</v>
      </c>
      <c r="CD161" s="26">
        <v>4.20800000000017</v>
      </c>
      <c r="CE161" s="26">
        <v>0</v>
      </c>
      <c r="CF161" s="92">
        <f t="shared" si="211"/>
        <v>4.20800000000017</v>
      </c>
      <c r="CG161" s="84">
        <f t="shared" si="212"/>
        <v>-8.61533067109121e-14</v>
      </c>
      <c r="CH161" s="124">
        <v>5</v>
      </c>
      <c r="CI161" s="84">
        <v>2</v>
      </c>
      <c r="CJ161" s="84"/>
      <c r="CK161" s="84">
        <v>183</v>
      </c>
      <c r="CL161" s="84"/>
      <c r="CM161" s="84"/>
      <c r="CN161" s="84"/>
      <c r="CO161" s="84"/>
      <c r="CP161" s="84"/>
      <c r="CQ161" s="84"/>
      <c r="CR161" s="84"/>
      <c r="CT161" s="84"/>
      <c r="CU161" s="84"/>
      <c r="CV161" s="84"/>
      <c r="CW161" s="84" t="str">
        <f t="shared" si="213"/>
        <v>G2412492.4882496.696</v>
      </c>
      <c r="CX161" s="84" t="s">
        <v>182</v>
      </c>
      <c r="CZ161" s="26" t="s">
        <v>268</v>
      </c>
      <c r="DA161" s="92">
        <v>4.20800000000008</v>
      </c>
      <c r="DB161" s="92"/>
      <c r="DC161" s="92"/>
      <c r="DD161" s="92"/>
      <c r="DE161" s="26"/>
      <c r="DF161" s="26"/>
      <c r="DG161" s="26"/>
      <c r="DH161" s="26"/>
      <c r="DI161" s="26"/>
      <c r="DJ161" s="26">
        <v>1957</v>
      </c>
      <c r="DK161" s="26"/>
      <c r="DL161" s="26" t="s">
        <v>139</v>
      </c>
      <c r="DM161" s="26">
        <v>9</v>
      </c>
      <c r="DN161" s="26">
        <v>9</v>
      </c>
      <c r="DO161" s="26">
        <v>9</v>
      </c>
      <c r="DP161" s="26" t="b">
        <v>1</v>
      </c>
      <c r="DQ161" s="26">
        <v>0</v>
      </c>
      <c r="DR161" s="26" t="s">
        <v>149</v>
      </c>
      <c r="DS161" s="26" t="s">
        <v>167</v>
      </c>
      <c r="DT161" s="26" t="s">
        <v>150</v>
      </c>
      <c r="DU161" s="26" t="s">
        <v>150</v>
      </c>
      <c r="DV161" s="26" t="s">
        <v>715</v>
      </c>
      <c r="DW161" s="26"/>
      <c r="DX161" s="26"/>
      <c r="DY161" s="26"/>
      <c r="DZ161" s="26">
        <f t="shared" si="193"/>
        <v>4.20800000000008</v>
      </c>
      <c r="EA161" s="26">
        <v>4.20800000000008</v>
      </c>
      <c r="EB161" s="26">
        <v>0</v>
      </c>
      <c r="EC161" s="99"/>
      <c r="ED161" s="26">
        <v>0</v>
      </c>
      <c r="EE161" s="26">
        <v>4.20800000000008</v>
      </c>
      <c r="EF161" s="26">
        <v>0</v>
      </c>
      <c r="EG161" s="26">
        <v>0</v>
      </c>
      <c r="EH161" s="26">
        <v>0</v>
      </c>
      <c r="EI161" s="146">
        <f t="shared" si="221"/>
        <v>0</v>
      </c>
      <c r="EJ161" s="84">
        <f t="shared" si="222"/>
        <v>4.20800000000008</v>
      </c>
      <c r="EK161" s="84">
        <f t="shared" si="223"/>
        <v>0</v>
      </c>
      <c r="EL161" s="84">
        <f t="shared" si="194"/>
        <v>-8.97060203897126e-14</v>
      </c>
      <c r="EN161" s="84">
        <f t="shared" si="224"/>
        <v>0</v>
      </c>
    </row>
    <row r="162" ht="30" customHeight="1" spans="1:144">
      <c r="A162" s="87" t="str">
        <f t="shared" si="187"/>
        <v>G2412496.6962497.976</v>
      </c>
      <c r="B162" s="87">
        <f>VLOOKUP(A162,[1]大中修明细表!$A$10:$N$544,14,0)</f>
        <v>1.2800000000002</v>
      </c>
      <c r="C162" s="87" t="str">
        <f t="shared" si="188"/>
        <v>G2412496.6962497.976</v>
      </c>
      <c r="D162" s="87">
        <f>VLOOKUP(C162,[1]大中修明细表!$B$10:$N$544,13,0)</f>
        <v>1.2800000000002</v>
      </c>
      <c r="E162" s="87"/>
      <c r="F162" s="96">
        <v>141</v>
      </c>
      <c r="G162" s="26" t="s">
        <v>16</v>
      </c>
      <c r="H162" s="26" t="s">
        <v>710</v>
      </c>
      <c r="I162" s="26">
        <v>430525</v>
      </c>
      <c r="J162" s="26" t="s">
        <v>711</v>
      </c>
      <c r="K162" s="26">
        <v>2496.696</v>
      </c>
      <c r="L162" s="26">
        <v>2497.976</v>
      </c>
      <c r="M162" s="26" t="s">
        <v>711</v>
      </c>
      <c r="N162" s="26">
        <v>2496.696</v>
      </c>
      <c r="O162" s="26">
        <v>2497.976</v>
      </c>
      <c r="P162" s="26">
        <f t="shared" si="215"/>
        <v>1.2800000000002</v>
      </c>
      <c r="Q162" s="26">
        <f t="shared" si="209"/>
        <v>1.2800000000002</v>
      </c>
      <c r="R162" s="26" t="s">
        <v>172</v>
      </c>
      <c r="S162" s="26">
        <v>9</v>
      </c>
      <c r="T162" s="26">
        <v>9</v>
      </c>
      <c r="U162" s="26">
        <v>12</v>
      </c>
      <c r="V162" s="26" t="s">
        <v>182</v>
      </c>
      <c r="W162" s="26" t="s">
        <v>160</v>
      </c>
      <c r="X162" s="26" t="s">
        <v>345</v>
      </c>
      <c r="Y162" s="26">
        <f t="shared" si="216"/>
        <v>9</v>
      </c>
      <c r="Z162" s="99"/>
      <c r="AA162" s="26" t="s">
        <v>245</v>
      </c>
      <c r="AB162" s="26"/>
      <c r="AC162" s="26"/>
      <c r="AD162" s="26" t="s">
        <v>145</v>
      </c>
      <c r="AE162" s="26">
        <v>4</v>
      </c>
      <c r="AF162" s="99"/>
      <c r="AG162" s="92">
        <v>70</v>
      </c>
      <c r="AH162" s="92">
        <f t="shared" si="217"/>
        <v>81</v>
      </c>
      <c r="AI162" s="92">
        <f t="shared" si="218"/>
        <v>81</v>
      </c>
      <c r="AJ162" s="26">
        <f t="shared" si="219"/>
        <v>81</v>
      </c>
      <c r="AK162" s="92">
        <v>1957</v>
      </c>
      <c r="AL162" s="26" t="str">
        <f>IF(AND(AK162&lt;&gt;"",AM162&lt;&gt;""),"确认折扣年度",IF($V162="大修",IF(AND($V162="大修",AK162="",AM162=""),1,IF(AK162&lt;&gt;"",LOOKUP(AK162,{1900,2016,2017,2018,2019,2020,2021,2022,2023,2024,2025},{1,0.9,0.8,0.7,0.6,0.5,0.4,0.3,0.2,0.1,0}),IF(AM162&lt;&gt;"",LOOKUP(AM162,{1900,2021,2022,2023,2024,2025},{1,0.8,0.6,0.4,0.2,0})))),""))</f>
        <v/>
      </c>
      <c r="AM162" s="92"/>
      <c r="AN162" s="26">
        <f>IF(AND(AK162&lt;&gt;"",AM162&lt;&gt;""),"确认折扣年度",IF($V162="中修",IF(AND($V162="中修",AK162="",AM162=""),1,IF(AK162&lt;&gt;"",LOOKUP(AK162,{1900,2021,2022,2023,2024,2025},{1,0.8,0.6,0.4,0.2,0}),IF(AM162&lt;&gt;"",LOOKUP(AM162,{1900,2021,2022,2023,2024,2025},{1,0.8,0.6,0.4,0.2,0})))),""))</f>
        <v>1</v>
      </c>
      <c r="AO162" s="26" t="s">
        <v>146</v>
      </c>
      <c r="AP162" s="26" t="s">
        <v>146</v>
      </c>
      <c r="AQ162" s="26" t="s">
        <v>147</v>
      </c>
      <c r="AR162" s="26" t="s">
        <v>717</v>
      </c>
      <c r="AS162" s="26" t="s">
        <v>713</v>
      </c>
      <c r="AT162" s="26"/>
      <c r="AU162" s="26" t="s">
        <v>146</v>
      </c>
      <c r="AV162" s="26" t="s">
        <v>147</v>
      </c>
      <c r="AW162" s="26"/>
      <c r="AX162" s="110"/>
      <c r="AY162" s="110"/>
      <c r="AZ162" s="111"/>
      <c r="BA162" s="26">
        <v>70</v>
      </c>
      <c r="BB162" s="26">
        <v>80.64</v>
      </c>
      <c r="BC162" s="26">
        <v>80.64</v>
      </c>
      <c r="BD162" s="26">
        <v>0</v>
      </c>
      <c r="BE162" s="26" t="s">
        <v>150</v>
      </c>
      <c r="BF162" s="26" t="s">
        <v>150</v>
      </c>
      <c r="BG162" s="26"/>
      <c r="BH162" s="26">
        <v>1957</v>
      </c>
      <c r="BI162" s="26" t="s">
        <v>150</v>
      </c>
      <c r="BJ162" s="26" t="s">
        <v>726</v>
      </c>
      <c r="BK162" s="26" t="s">
        <v>150</v>
      </c>
      <c r="BL162" s="26" t="s">
        <v>150</v>
      </c>
      <c r="BM162" s="26"/>
      <c r="BN162" s="26"/>
      <c r="BO162" s="26"/>
      <c r="BP162" s="26"/>
      <c r="BQ162" s="26" t="s">
        <v>716</v>
      </c>
      <c r="BR162" s="26">
        <v>1471.364</v>
      </c>
      <c r="BS162" s="26">
        <v>1472.036</v>
      </c>
      <c r="BT162" s="26">
        <f t="shared" si="220"/>
        <v>1.2800000000002</v>
      </c>
      <c r="BU162" s="26"/>
      <c r="BV162" s="26"/>
      <c r="BW162" s="26">
        <f t="shared" si="210"/>
        <v>1.2800000000002</v>
      </c>
      <c r="BX162" s="26">
        <v>0</v>
      </c>
      <c r="BY162" s="26">
        <v>0</v>
      </c>
      <c r="BZ162" s="26"/>
      <c r="CA162" s="117"/>
      <c r="CB162" s="26" t="s">
        <v>166</v>
      </c>
      <c r="CC162" s="26">
        <v>0</v>
      </c>
      <c r="CD162" s="26">
        <v>1.2800000000002</v>
      </c>
      <c r="CE162" s="26">
        <v>0</v>
      </c>
      <c r="CF162" s="92">
        <f t="shared" si="211"/>
        <v>1.2800000000002</v>
      </c>
      <c r="CG162" s="84">
        <f t="shared" si="212"/>
        <v>0</v>
      </c>
      <c r="CH162" s="124">
        <v>5</v>
      </c>
      <c r="CI162" s="84">
        <v>2</v>
      </c>
      <c r="CJ162" s="84"/>
      <c r="CK162" s="84">
        <v>184</v>
      </c>
      <c r="CL162" s="84"/>
      <c r="CM162" s="84"/>
      <c r="CN162" s="84"/>
      <c r="CO162" s="84"/>
      <c r="CP162" s="84"/>
      <c r="CQ162" s="84"/>
      <c r="CR162" s="84"/>
      <c r="CT162" s="84"/>
      <c r="CU162" s="84"/>
      <c r="CV162" s="84"/>
      <c r="CW162" s="84" t="str">
        <f t="shared" si="213"/>
        <v>G2412496.6962497.976</v>
      </c>
      <c r="CX162" s="84" t="s">
        <v>182</v>
      </c>
      <c r="CZ162" s="26" t="s">
        <v>268</v>
      </c>
      <c r="DA162" s="92">
        <v>1.2800000000002</v>
      </c>
      <c r="DB162" s="92"/>
      <c r="DC162" s="92"/>
      <c r="DD162" s="92"/>
      <c r="DE162" s="26"/>
      <c r="DF162" s="26"/>
      <c r="DG162" s="26"/>
      <c r="DH162" s="26"/>
      <c r="DI162" s="26"/>
      <c r="DJ162" s="26">
        <v>1957</v>
      </c>
      <c r="DK162" s="26"/>
      <c r="DL162" s="26" t="s">
        <v>172</v>
      </c>
      <c r="DM162" s="26">
        <v>9</v>
      </c>
      <c r="DN162" s="26">
        <v>9</v>
      </c>
      <c r="DO162" s="26">
        <v>12</v>
      </c>
      <c r="DP162" s="26" t="b">
        <v>1</v>
      </c>
      <c r="DQ162" s="26">
        <v>1</v>
      </c>
      <c r="DR162" s="26" t="s">
        <v>149</v>
      </c>
      <c r="DS162" s="26" t="s">
        <v>167</v>
      </c>
      <c r="DT162" s="26" t="s">
        <v>150</v>
      </c>
      <c r="DU162" s="26" t="s">
        <v>150</v>
      </c>
      <c r="DV162" s="26" t="s">
        <v>150</v>
      </c>
      <c r="DW162" s="26"/>
      <c r="DX162" s="26"/>
      <c r="DY162" s="26"/>
      <c r="DZ162" s="26">
        <f t="shared" si="193"/>
        <v>1.2800000000002</v>
      </c>
      <c r="EA162" s="26">
        <v>1.2800000000002</v>
      </c>
      <c r="EB162" s="26">
        <v>0</v>
      </c>
      <c r="EC162" s="99"/>
      <c r="ED162" s="26">
        <v>0</v>
      </c>
      <c r="EE162" s="26">
        <v>1.2800000000002</v>
      </c>
      <c r="EF162" s="26">
        <v>0</v>
      </c>
      <c r="EG162" s="26">
        <v>0</v>
      </c>
      <c r="EH162" s="26">
        <v>0</v>
      </c>
      <c r="EI162" s="146">
        <f t="shared" si="221"/>
        <v>0</v>
      </c>
      <c r="EJ162" s="84">
        <f t="shared" si="222"/>
        <v>1.2800000000002</v>
      </c>
      <c r="EK162" s="84">
        <f t="shared" si="223"/>
        <v>0</v>
      </c>
      <c r="EL162" s="84">
        <f t="shared" si="194"/>
        <v>0</v>
      </c>
      <c r="EN162" s="84">
        <f t="shared" si="224"/>
        <v>0</v>
      </c>
    </row>
    <row r="163" ht="30" customHeight="1" spans="1:144">
      <c r="A163" s="87" t="str">
        <f t="shared" si="187"/>
        <v>G2412497.9762498.2</v>
      </c>
      <c r="B163" s="87">
        <f>VLOOKUP(A163,[1]大中修明细表!$A$10:$N$544,14,0)</f>
        <v>0.223999999999705</v>
      </c>
      <c r="C163" s="87" t="str">
        <f t="shared" si="188"/>
        <v>G2412497.9762498.2</v>
      </c>
      <c r="D163" s="87">
        <f>VLOOKUP(C163,[1]大中修明细表!$B$10:$N$544,13,0)</f>
        <v>0.223999999999705</v>
      </c>
      <c r="E163" s="87"/>
      <c r="F163" s="96">
        <v>142</v>
      </c>
      <c r="G163" s="26" t="s">
        <v>16</v>
      </c>
      <c r="H163" s="26" t="s">
        <v>710</v>
      </c>
      <c r="I163" s="26">
        <v>430525</v>
      </c>
      <c r="J163" s="26" t="s">
        <v>711</v>
      </c>
      <c r="K163" s="26">
        <v>2497.976</v>
      </c>
      <c r="L163" s="26">
        <v>2498.2</v>
      </c>
      <c r="M163" s="26" t="s">
        <v>711</v>
      </c>
      <c r="N163" s="26">
        <v>2497.976</v>
      </c>
      <c r="O163" s="26">
        <v>2498.2</v>
      </c>
      <c r="P163" s="26">
        <f t="shared" si="215"/>
        <v>0.223999999999705</v>
      </c>
      <c r="Q163" s="26">
        <f t="shared" si="209"/>
        <v>0.223999999999705</v>
      </c>
      <c r="R163" s="26" t="s">
        <v>172</v>
      </c>
      <c r="S163" s="26">
        <v>7.9</v>
      </c>
      <c r="T163" s="26">
        <v>9</v>
      </c>
      <c r="U163" s="26">
        <v>12</v>
      </c>
      <c r="V163" s="26" t="s">
        <v>182</v>
      </c>
      <c r="W163" s="26" t="s">
        <v>160</v>
      </c>
      <c r="X163" s="26" t="s">
        <v>345</v>
      </c>
      <c r="Y163" s="26">
        <f t="shared" si="216"/>
        <v>7.9</v>
      </c>
      <c r="Z163" s="99"/>
      <c r="AA163" s="26" t="s">
        <v>245</v>
      </c>
      <c r="AB163" s="26"/>
      <c r="AC163" s="26"/>
      <c r="AD163" s="26" t="s">
        <v>145</v>
      </c>
      <c r="AE163" s="26">
        <v>4</v>
      </c>
      <c r="AF163" s="99"/>
      <c r="AG163" s="92">
        <v>70</v>
      </c>
      <c r="AH163" s="92">
        <f t="shared" si="217"/>
        <v>12</v>
      </c>
      <c r="AI163" s="92">
        <f t="shared" si="218"/>
        <v>12</v>
      </c>
      <c r="AJ163" s="26">
        <f t="shared" si="219"/>
        <v>12</v>
      </c>
      <c r="AK163" s="92">
        <v>1957</v>
      </c>
      <c r="AL163" s="26" t="str">
        <f>IF(AND(AK163&lt;&gt;"",AM163&lt;&gt;""),"确认折扣年度",IF($V163="大修",IF(AND($V163="大修",AK163="",AM163=""),1,IF(AK163&lt;&gt;"",LOOKUP(AK163,{1900,2016,2017,2018,2019,2020,2021,2022,2023,2024,2025},{1,0.9,0.8,0.7,0.6,0.5,0.4,0.3,0.2,0.1,0}),IF(AM163&lt;&gt;"",LOOKUP(AM163,{1900,2021,2022,2023,2024,2025},{1,0.8,0.6,0.4,0.2,0})))),""))</f>
        <v/>
      </c>
      <c r="AM163" s="92"/>
      <c r="AN163" s="26">
        <f>IF(AND(AK163&lt;&gt;"",AM163&lt;&gt;""),"确认折扣年度",IF($V163="中修",IF(AND($V163="中修",AK163="",AM163=""),1,IF(AK163&lt;&gt;"",LOOKUP(AK163,{1900,2021,2022,2023,2024,2025},{1,0.8,0.6,0.4,0.2,0}),IF(AM163&lt;&gt;"",LOOKUP(AM163,{1900,2021,2022,2023,2024,2025},{1,0.8,0.6,0.4,0.2,0})))),""))</f>
        <v>1</v>
      </c>
      <c r="AO163" s="26" t="s">
        <v>146</v>
      </c>
      <c r="AP163" s="26" t="s">
        <v>146</v>
      </c>
      <c r="AQ163" s="26" t="s">
        <v>147</v>
      </c>
      <c r="AR163" s="26" t="s">
        <v>717</v>
      </c>
      <c r="AS163" s="26" t="s">
        <v>713</v>
      </c>
      <c r="AT163" s="26"/>
      <c r="AU163" s="26" t="s">
        <v>146</v>
      </c>
      <c r="AV163" s="26" t="s">
        <v>147</v>
      </c>
      <c r="AW163" s="26"/>
      <c r="AX163" s="110"/>
      <c r="AY163" s="110"/>
      <c r="AZ163" s="111"/>
      <c r="BA163" s="26">
        <v>70</v>
      </c>
      <c r="BB163" s="26">
        <v>12.39</v>
      </c>
      <c r="BC163" s="26">
        <v>12.39</v>
      </c>
      <c r="BD163" s="26">
        <v>0</v>
      </c>
      <c r="BE163" s="26" t="s">
        <v>150</v>
      </c>
      <c r="BF163" s="26" t="s">
        <v>150</v>
      </c>
      <c r="BG163" s="26"/>
      <c r="BH163" s="26">
        <v>1957</v>
      </c>
      <c r="BI163" s="26" t="s">
        <v>150</v>
      </c>
      <c r="BJ163" s="26" t="s">
        <v>726</v>
      </c>
      <c r="BK163" s="26" t="s">
        <v>150</v>
      </c>
      <c r="BL163" s="26" t="s">
        <v>150</v>
      </c>
      <c r="BM163" s="26"/>
      <c r="BN163" s="26"/>
      <c r="BO163" s="26"/>
      <c r="BP163" s="26"/>
      <c r="BQ163" s="26" t="s">
        <v>716</v>
      </c>
      <c r="BR163" s="26">
        <v>1472.644</v>
      </c>
      <c r="BS163" s="26">
        <v>1472.26</v>
      </c>
      <c r="BT163" s="26">
        <f t="shared" si="220"/>
        <v>0.223999999999705</v>
      </c>
      <c r="BU163" s="26"/>
      <c r="BV163" s="26"/>
      <c r="BW163" s="26">
        <f t="shared" si="210"/>
        <v>0.223999999999705</v>
      </c>
      <c r="BX163" s="26">
        <v>0</v>
      </c>
      <c r="BY163" s="26">
        <v>0</v>
      </c>
      <c r="BZ163" s="26"/>
      <c r="CA163" s="117"/>
      <c r="CB163" s="26" t="s">
        <v>166</v>
      </c>
      <c r="CC163" s="26">
        <v>0</v>
      </c>
      <c r="CD163" s="26">
        <v>0.223999999999705</v>
      </c>
      <c r="CE163" s="26">
        <v>0</v>
      </c>
      <c r="CF163" s="92">
        <f t="shared" si="211"/>
        <v>0.223999999999705</v>
      </c>
      <c r="CG163" s="84">
        <f t="shared" si="212"/>
        <v>3.33066907387547e-16</v>
      </c>
      <c r="CH163" s="124">
        <v>5</v>
      </c>
      <c r="CI163" s="84">
        <v>2</v>
      </c>
      <c r="CJ163" s="84"/>
      <c r="CK163" s="84">
        <v>185</v>
      </c>
      <c r="CL163" s="84"/>
      <c r="CM163" s="84"/>
      <c r="CN163" s="84"/>
      <c r="CO163" s="84"/>
      <c r="CP163" s="84"/>
      <c r="CQ163" s="84"/>
      <c r="CR163" s="84"/>
      <c r="CT163" s="84"/>
      <c r="CU163" s="84"/>
      <c r="CV163" s="84"/>
      <c r="CW163" s="84" t="str">
        <f t="shared" si="213"/>
        <v>G2412497.9762498.2</v>
      </c>
      <c r="CX163" s="84" t="s">
        <v>182</v>
      </c>
      <c r="CZ163" s="26" t="s">
        <v>268</v>
      </c>
      <c r="DA163" s="92">
        <v>0.223999999999705</v>
      </c>
      <c r="DB163" s="92"/>
      <c r="DC163" s="92"/>
      <c r="DD163" s="92"/>
      <c r="DE163" s="26"/>
      <c r="DF163" s="26"/>
      <c r="DG163" s="26"/>
      <c r="DH163" s="26"/>
      <c r="DI163" s="26"/>
      <c r="DJ163" s="26">
        <v>1957</v>
      </c>
      <c r="DK163" s="26"/>
      <c r="DL163" s="26" t="s">
        <v>172</v>
      </c>
      <c r="DM163" s="26">
        <v>9</v>
      </c>
      <c r="DN163" s="26">
        <v>7.9</v>
      </c>
      <c r="DO163" s="26">
        <v>12</v>
      </c>
      <c r="DP163" s="26" t="b">
        <v>0</v>
      </c>
      <c r="DQ163" s="26">
        <v>1</v>
      </c>
      <c r="DR163" s="26" t="s">
        <v>149</v>
      </c>
      <c r="DS163" s="26" t="s">
        <v>167</v>
      </c>
      <c r="DT163" s="26" t="s">
        <v>150</v>
      </c>
      <c r="DU163" s="26" t="s">
        <v>150</v>
      </c>
      <c r="DV163" s="26" t="s">
        <v>150</v>
      </c>
      <c r="DW163" s="26"/>
      <c r="DX163" s="26"/>
      <c r="DY163" s="26"/>
      <c r="DZ163" s="26">
        <f t="shared" si="193"/>
        <v>0.223999999999705</v>
      </c>
      <c r="EA163" s="26">
        <v>0.223999999999705</v>
      </c>
      <c r="EB163" s="26">
        <v>0</v>
      </c>
      <c r="EC163" s="99"/>
      <c r="ED163" s="26">
        <v>0</v>
      </c>
      <c r="EE163" s="26">
        <v>0.223999999999705</v>
      </c>
      <c r="EF163" s="26">
        <v>0</v>
      </c>
      <c r="EG163" s="26">
        <v>0</v>
      </c>
      <c r="EH163" s="26">
        <v>0</v>
      </c>
      <c r="EI163" s="146">
        <f t="shared" si="221"/>
        <v>3.33066907387547e-16</v>
      </c>
      <c r="EJ163" s="84">
        <f t="shared" si="222"/>
        <v>0.223999999999705</v>
      </c>
      <c r="EK163" s="84">
        <f t="shared" si="223"/>
        <v>3.33066907387547e-16</v>
      </c>
      <c r="EL163" s="84">
        <f t="shared" si="194"/>
        <v>0</v>
      </c>
      <c r="EN163" s="84">
        <f t="shared" si="224"/>
        <v>0</v>
      </c>
    </row>
    <row r="164" ht="30" customHeight="1" spans="1:144">
      <c r="A164" s="87" t="str">
        <f t="shared" si="187"/>
        <v>G2412498.22498.5</v>
      </c>
      <c r="B164" s="87">
        <f>VLOOKUP(A164,[1]大中修明细表!$A$10:$N$544,14,0)</f>
        <v>0.300000000000182</v>
      </c>
      <c r="C164" s="87" t="str">
        <f t="shared" si="188"/>
        <v>G2412498.22498.5</v>
      </c>
      <c r="D164" s="87">
        <f>VLOOKUP(C164,[1]大中修明细表!$B$10:$N$544,13,0)</f>
        <v>0.300000000000182</v>
      </c>
      <c r="E164" s="87"/>
      <c r="F164" s="96">
        <v>143</v>
      </c>
      <c r="G164" s="26" t="s">
        <v>16</v>
      </c>
      <c r="H164" s="26" t="s">
        <v>710</v>
      </c>
      <c r="I164" s="26">
        <v>430525</v>
      </c>
      <c r="J164" s="26" t="s">
        <v>711</v>
      </c>
      <c r="K164" s="26">
        <v>2498.2</v>
      </c>
      <c r="L164" s="26">
        <v>2498.5</v>
      </c>
      <c r="M164" s="26" t="s">
        <v>711</v>
      </c>
      <c r="N164" s="26">
        <v>2498.2</v>
      </c>
      <c r="O164" s="26">
        <v>2498.5</v>
      </c>
      <c r="P164" s="26">
        <f t="shared" si="215"/>
        <v>0.300000000000182</v>
      </c>
      <c r="Q164" s="26">
        <f t="shared" si="209"/>
        <v>0.300000000000182</v>
      </c>
      <c r="R164" s="26" t="s">
        <v>172</v>
      </c>
      <c r="S164" s="26">
        <v>8.2</v>
      </c>
      <c r="T164" s="26">
        <v>9</v>
      </c>
      <c r="U164" s="26">
        <v>12</v>
      </c>
      <c r="V164" s="26" t="s">
        <v>182</v>
      </c>
      <c r="W164" s="26" t="s">
        <v>160</v>
      </c>
      <c r="X164" s="26" t="s">
        <v>345</v>
      </c>
      <c r="Y164" s="26">
        <f t="shared" si="216"/>
        <v>8.2</v>
      </c>
      <c r="Z164" s="99"/>
      <c r="AA164" s="26" t="s">
        <v>245</v>
      </c>
      <c r="AB164" s="26"/>
      <c r="AC164" s="26"/>
      <c r="AD164" s="26" t="s">
        <v>145</v>
      </c>
      <c r="AE164" s="26">
        <v>4</v>
      </c>
      <c r="AF164" s="99"/>
      <c r="AG164" s="92">
        <v>70</v>
      </c>
      <c r="AH164" s="92">
        <f t="shared" si="217"/>
        <v>17</v>
      </c>
      <c r="AI164" s="92">
        <f t="shared" si="218"/>
        <v>17</v>
      </c>
      <c r="AJ164" s="26">
        <f t="shared" si="219"/>
        <v>17</v>
      </c>
      <c r="AK164" s="92">
        <v>1957</v>
      </c>
      <c r="AL164" s="26" t="str">
        <f>IF(AND(AK164&lt;&gt;"",AM164&lt;&gt;""),"确认折扣年度",IF($V164="大修",IF(AND($V164="大修",AK164="",AM164=""),1,IF(AK164&lt;&gt;"",LOOKUP(AK164,{1900,2016,2017,2018,2019,2020,2021,2022,2023,2024,2025},{1,0.9,0.8,0.7,0.6,0.5,0.4,0.3,0.2,0.1,0}),IF(AM164&lt;&gt;"",LOOKUP(AM164,{1900,2021,2022,2023,2024,2025},{1,0.8,0.6,0.4,0.2,0})))),""))</f>
        <v/>
      </c>
      <c r="AM164" s="92"/>
      <c r="AN164" s="26">
        <f>IF(AND(AK164&lt;&gt;"",AM164&lt;&gt;""),"确认折扣年度",IF($V164="中修",IF(AND($V164="中修",AK164="",AM164=""),1,IF(AK164&lt;&gt;"",LOOKUP(AK164,{1900,2021,2022,2023,2024,2025},{1,0.8,0.6,0.4,0.2,0}),IF(AM164&lt;&gt;"",LOOKUP(AM164,{1900,2021,2022,2023,2024,2025},{1,0.8,0.6,0.4,0.2,0})))),""))</f>
        <v>1</v>
      </c>
      <c r="AO164" s="26" t="s">
        <v>146</v>
      </c>
      <c r="AP164" s="26" t="s">
        <v>146</v>
      </c>
      <c r="AQ164" s="26" t="s">
        <v>147</v>
      </c>
      <c r="AR164" s="26" t="s">
        <v>717</v>
      </c>
      <c r="AS164" s="26" t="s">
        <v>713</v>
      </c>
      <c r="AT164" s="26"/>
      <c r="AU164" s="26" t="s">
        <v>146</v>
      </c>
      <c r="AV164" s="26" t="s">
        <v>147</v>
      </c>
      <c r="AW164" s="26"/>
      <c r="AX164" s="110"/>
      <c r="AY164" s="110"/>
      <c r="AZ164" s="111"/>
      <c r="BA164" s="26">
        <v>70</v>
      </c>
      <c r="BB164" s="26">
        <v>17.22</v>
      </c>
      <c r="BC164" s="26">
        <v>17.22</v>
      </c>
      <c r="BD164" s="26">
        <v>0</v>
      </c>
      <c r="BE164" s="26" t="s">
        <v>150</v>
      </c>
      <c r="BF164" s="26" t="s">
        <v>150</v>
      </c>
      <c r="BG164" s="26"/>
      <c r="BH164" s="26">
        <v>1957</v>
      </c>
      <c r="BI164" s="26" t="s">
        <v>150</v>
      </c>
      <c r="BJ164" s="26" t="s">
        <v>726</v>
      </c>
      <c r="BK164" s="26" t="s">
        <v>150</v>
      </c>
      <c r="BL164" s="26" t="s">
        <v>150</v>
      </c>
      <c r="BM164" s="26"/>
      <c r="BN164" s="26"/>
      <c r="BO164" s="26"/>
      <c r="BP164" s="26"/>
      <c r="BQ164" s="26" t="s">
        <v>716</v>
      </c>
      <c r="BR164" s="26">
        <v>1472.868</v>
      </c>
      <c r="BS164" s="26">
        <v>1472.56</v>
      </c>
      <c r="BT164" s="26">
        <f t="shared" si="220"/>
        <v>0.300000000000182</v>
      </c>
      <c r="BU164" s="26"/>
      <c r="BV164" s="26"/>
      <c r="BW164" s="26">
        <f t="shared" si="210"/>
        <v>0.300000000000182</v>
      </c>
      <c r="BX164" s="26">
        <v>0</v>
      </c>
      <c r="BY164" s="26">
        <v>0</v>
      </c>
      <c r="BZ164" s="26"/>
      <c r="CA164" s="117"/>
      <c r="CB164" s="26" t="s">
        <v>166</v>
      </c>
      <c r="CC164" s="26">
        <v>0</v>
      </c>
      <c r="CD164" s="26">
        <v>0.300000000000182</v>
      </c>
      <c r="CE164" s="26">
        <v>0</v>
      </c>
      <c r="CF164" s="92">
        <f t="shared" si="211"/>
        <v>0.300000000000182</v>
      </c>
      <c r="CG164" s="84">
        <f t="shared" si="212"/>
        <v>0</v>
      </c>
      <c r="CH164" s="124">
        <v>5</v>
      </c>
      <c r="CI164" s="84">
        <v>2</v>
      </c>
      <c r="CJ164" s="84"/>
      <c r="CK164" s="84">
        <v>186</v>
      </c>
      <c r="CL164" s="84"/>
      <c r="CM164" s="84"/>
      <c r="CN164" s="84"/>
      <c r="CO164" s="84"/>
      <c r="CP164" s="84"/>
      <c r="CQ164" s="84"/>
      <c r="CR164" s="84"/>
      <c r="CT164" s="84"/>
      <c r="CU164" s="84"/>
      <c r="CV164" s="84"/>
      <c r="CW164" s="84" t="str">
        <f t="shared" si="213"/>
        <v>G2412498.22498.5</v>
      </c>
      <c r="CX164" s="84" t="s">
        <v>182</v>
      </c>
      <c r="CZ164" s="26" t="s">
        <v>268</v>
      </c>
      <c r="DA164" s="92">
        <v>0.300000000000182</v>
      </c>
      <c r="DB164" s="92"/>
      <c r="DC164" s="92"/>
      <c r="DD164" s="92"/>
      <c r="DE164" s="26"/>
      <c r="DF164" s="26"/>
      <c r="DG164" s="26"/>
      <c r="DH164" s="26"/>
      <c r="DI164" s="26"/>
      <c r="DJ164" s="26">
        <v>1957</v>
      </c>
      <c r="DK164" s="26"/>
      <c r="DL164" s="26" t="s">
        <v>172</v>
      </c>
      <c r="DM164" s="26">
        <v>9</v>
      </c>
      <c r="DN164" s="26">
        <v>8.2</v>
      </c>
      <c r="DO164" s="26">
        <v>12</v>
      </c>
      <c r="DP164" s="26" t="b">
        <v>0</v>
      </c>
      <c r="DQ164" s="26">
        <v>1</v>
      </c>
      <c r="DR164" s="26" t="s">
        <v>149</v>
      </c>
      <c r="DS164" s="26" t="s">
        <v>167</v>
      </c>
      <c r="DT164" s="26" t="s">
        <v>150</v>
      </c>
      <c r="DU164" s="26" t="s">
        <v>150</v>
      </c>
      <c r="DV164" s="26" t="s">
        <v>150</v>
      </c>
      <c r="DW164" s="26"/>
      <c r="DX164" s="26"/>
      <c r="DY164" s="26"/>
      <c r="DZ164" s="26">
        <f t="shared" si="193"/>
        <v>0.300000000000182</v>
      </c>
      <c r="EA164" s="26">
        <v>0.300000000000182</v>
      </c>
      <c r="EB164" s="26">
        <v>0</v>
      </c>
      <c r="EC164" s="99"/>
      <c r="ED164" s="26">
        <v>0</v>
      </c>
      <c r="EE164" s="26">
        <v>0.300000000000182</v>
      </c>
      <c r="EF164" s="26">
        <v>0</v>
      </c>
      <c r="EG164" s="26">
        <v>0</v>
      </c>
      <c r="EH164" s="26">
        <v>0</v>
      </c>
      <c r="EI164" s="146">
        <f t="shared" si="221"/>
        <v>0</v>
      </c>
      <c r="EJ164" s="84">
        <f t="shared" si="222"/>
        <v>0.300000000000182</v>
      </c>
      <c r="EK164" s="84">
        <f t="shared" si="223"/>
        <v>0</v>
      </c>
      <c r="EL164" s="84">
        <f t="shared" si="194"/>
        <v>0</v>
      </c>
      <c r="EN164" s="84">
        <f t="shared" si="224"/>
        <v>0</v>
      </c>
    </row>
    <row r="165" ht="30" customHeight="1" spans="1:144">
      <c r="A165" s="87" t="str">
        <f t="shared" si="187"/>
        <v>G2412498.52498.98</v>
      </c>
      <c r="B165" s="87">
        <f>VLOOKUP(A165,[1]大中修明细表!$A$10:$N$544,14,0)</f>
        <v>0.480000000000018</v>
      </c>
      <c r="C165" s="87" t="str">
        <f t="shared" si="188"/>
        <v>G2412498.52498.98</v>
      </c>
      <c r="D165" s="87">
        <f>VLOOKUP(C165,[1]大中修明细表!$B$10:$N$544,13,0)</f>
        <v>0.480000000000018</v>
      </c>
      <c r="E165" s="87"/>
      <c r="F165" s="96">
        <v>144</v>
      </c>
      <c r="G165" s="26" t="s">
        <v>16</v>
      </c>
      <c r="H165" s="26" t="s">
        <v>710</v>
      </c>
      <c r="I165" s="26">
        <v>430525</v>
      </c>
      <c r="J165" s="26" t="s">
        <v>711</v>
      </c>
      <c r="K165" s="26">
        <v>2498.5</v>
      </c>
      <c r="L165" s="26">
        <v>2498.98</v>
      </c>
      <c r="M165" s="26" t="s">
        <v>711</v>
      </c>
      <c r="N165" s="26">
        <v>2498.5</v>
      </c>
      <c r="O165" s="26">
        <v>2498.98</v>
      </c>
      <c r="P165" s="26">
        <f t="shared" si="215"/>
        <v>0.480000000000018</v>
      </c>
      <c r="Q165" s="26">
        <f t="shared" si="209"/>
        <v>0.480000000000018</v>
      </c>
      <c r="R165" s="26" t="s">
        <v>172</v>
      </c>
      <c r="S165" s="26">
        <v>9</v>
      </c>
      <c r="T165" s="26">
        <v>9</v>
      </c>
      <c r="U165" s="26">
        <v>12</v>
      </c>
      <c r="V165" s="26" t="s">
        <v>182</v>
      </c>
      <c r="W165" s="26" t="s">
        <v>160</v>
      </c>
      <c r="X165" s="26" t="s">
        <v>345</v>
      </c>
      <c r="Y165" s="26">
        <f t="shared" si="216"/>
        <v>9</v>
      </c>
      <c r="Z165" s="99"/>
      <c r="AA165" s="26" t="s">
        <v>245</v>
      </c>
      <c r="AB165" s="26"/>
      <c r="AC165" s="26"/>
      <c r="AD165" s="26" t="s">
        <v>145</v>
      </c>
      <c r="AE165" s="26">
        <v>4</v>
      </c>
      <c r="AF165" s="99"/>
      <c r="AG165" s="92">
        <v>70</v>
      </c>
      <c r="AH165" s="92">
        <f t="shared" si="217"/>
        <v>30</v>
      </c>
      <c r="AI165" s="92">
        <f t="shared" si="218"/>
        <v>30</v>
      </c>
      <c r="AJ165" s="26">
        <f t="shared" si="219"/>
        <v>30</v>
      </c>
      <c r="AK165" s="92">
        <v>1957</v>
      </c>
      <c r="AL165" s="26" t="str">
        <f>IF(AND(AK165&lt;&gt;"",AM165&lt;&gt;""),"确认折扣年度",IF($V165="大修",IF(AND($V165="大修",AK165="",AM165=""),1,IF(AK165&lt;&gt;"",LOOKUP(AK165,{1900,2016,2017,2018,2019,2020,2021,2022,2023,2024,2025},{1,0.9,0.8,0.7,0.6,0.5,0.4,0.3,0.2,0.1,0}),IF(AM165&lt;&gt;"",LOOKUP(AM165,{1900,2021,2022,2023,2024,2025},{1,0.8,0.6,0.4,0.2,0})))),""))</f>
        <v/>
      </c>
      <c r="AM165" s="92"/>
      <c r="AN165" s="26">
        <f>IF(AND(AK165&lt;&gt;"",AM165&lt;&gt;""),"确认折扣年度",IF($V165="中修",IF(AND($V165="中修",AK165="",AM165=""),1,IF(AK165&lt;&gt;"",LOOKUP(AK165,{1900,2021,2022,2023,2024,2025},{1,0.8,0.6,0.4,0.2,0}),IF(AM165&lt;&gt;"",LOOKUP(AM165,{1900,2021,2022,2023,2024,2025},{1,0.8,0.6,0.4,0.2,0})))),""))</f>
        <v>1</v>
      </c>
      <c r="AO165" s="26" t="s">
        <v>146</v>
      </c>
      <c r="AP165" s="26" t="s">
        <v>146</v>
      </c>
      <c r="AQ165" s="26" t="s">
        <v>147</v>
      </c>
      <c r="AR165" s="26" t="s">
        <v>717</v>
      </c>
      <c r="AS165" s="26" t="s">
        <v>713</v>
      </c>
      <c r="AT165" s="26"/>
      <c r="AU165" s="26" t="s">
        <v>146</v>
      </c>
      <c r="AV165" s="26" t="s">
        <v>147</v>
      </c>
      <c r="AW165" s="26"/>
      <c r="AX165" s="110"/>
      <c r="AY165" s="110"/>
      <c r="AZ165" s="111"/>
      <c r="BA165" s="26">
        <v>70</v>
      </c>
      <c r="BB165" s="26">
        <v>30.24</v>
      </c>
      <c r="BC165" s="26">
        <v>30.24</v>
      </c>
      <c r="BD165" s="26">
        <v>0</v>
      </c>
      <c r="BE165" s="26" t="s">
        <v>150</v>
      </c>
      <c r="BF165" s="26" t="s">
        <v>150</v>
      </c>
      <c r="BG165" s="26"/>
      <c r="BH165" s="26">
        <v>1957</v>
      </c>
      <c r="BI165" s="26" t="s">
        <v>150</v>
      </c>
      <c r="BJ165" s="26" t="s">
        <v>726</v>
      </c>
      <c r="BK165" s="26" t="s">
        <v>150</v>
      </c>
      <c r="BL165" s="26" t="s">
        <v>150</v>
      </c>
      <c r="BM165" s="26"/>
      <c r="BN165" s="26"/>
      <c r="BO165" s="26"/>
      <c r="BP165" s="26"/>
      <c r="BQ165" s="26" t="s">
        <v>716</v>
      </c>
      <c r="BR165" s="26">
        <v>1473.168</v>
      </c>
      <c r="BS165" s="26">
        <v>1473.04</v>
      </c>
      <c r="BT165" s="26">
        <f t="shared" si="220"/>
        <v>0.480000000000018</v>
      </c>
      <c r="BU165" s="26"/>
      <c r="BV165" s="26"/>
      <c r="BW165" s="26">
        <f t="shared" si="210"/>
        <v>0.480000000000018</v>
      </c>
      <c r="BX165" s="26">
        <v>0</v>
      </c>
      <c r="BY165" s="26">
        <v>0</v>
      </c>
      <c r="BZ165" s="26"/>
      <c r="CA165" s="117"/>
      <c r="CB165" s="26" t="s">
        <v>166</v>
      </c>
      <c r="CC165" s="26">
        <v>0</v>
      </c>
      <c r="CD165" s="26">
        <v>0.480000000000018</v>
      </c>
      <c r="CE165" s="26">
        <v>0</v>
      </c>
      <c r="CF165" s="92">
        <f t="shared" si="211"/>
        <v>0.480000000000018</v>
      </c>
      <c r="CG165" s="84">
        <f t="shared" si="212"/>
        <v>0</v>
      </c>
      <c r="CH165" s="124">
        <v>5</v>
      </c>
      <c r="CI165" s="84">
        <v>2</v>
      </c>
      <c r="CJ165" s="84"/>
      <c r="CK165" s="84">
        <v>187</v>
      </c>
      <c r="CL165" s="84"/>
      <c r="CM165" s="84"/>
      <c r="CN165" s="84"/>
      <c r="CO165" s="84"/>
      <c r="CP165" s="84"/>
      <c r="CQ165" s="84"/>
      <c r="CR165" s="84"/>
      <c r="CT165" s="84"/>
      <c r="CU165" s="84"/>
      <c r="CV165" s="84"/>
      <c r="CW165" s="84" t="str">
        <f t="shared" si="213"/>
        <v>G2412498.52498.98</v>
      </c>
      <c r="CX165" s="84" t="s">
        <v>182</v>
      </c>
      <c r="CZ165" s="26" t="s">
        <v>268</v>
      </c>
      <c r="DA165" s="92">
        <v>0.480000000000018</v>
      </c>
      <c r="DB165" s="92"/>
      <c r="DC165" s="92"/>
      <c r="DD165" s="92"/>
      <c r="DE165" s="26"/>
      <c r="DF165" s="26"/>
      <c r="DG165" s="26"/>
      <c r="DH165" s="26"/>
      <c r="DI165" s="26"/>
      <c r="DJ165" s="26">
        <v>1957</v>
      </c>
      <c r="DK165" s="26"/>
      <c r="DL165" s="26" t="s">
        <v>172</v>
      </c>
      <c r="DM165" s="26">
        <v>9</v>
      </c>
      <c r="DN165" s="26">
        <v>9</v>
      </c>
      <c r="DO165" s="26">
        <v>12</v>
      </c>
      <c r="DP165" s="26" t="b">
        <v>1</v>
      </c>
      <c r="DQ165" s="26">
        <v>1</v>
      </c>
      <c r="DR165" s="26" t="s">
        <v>149</v>
      </c>
      <c r="DS165" s="26" t="s">
        <v>167</v>
      </c>
      <c r="DT165" s="26" t="s">
        <v>150</v>
      </c>
      <c r="DU165" s="26" t="s">
        <v>150</v>
      </c>
      <c r="DV165" s="26" t="s">
        <v>150</v>
      </c>
      <c r="DW165" s="26"/>
      <c r="DX165" s="26"/>
      <c r="DY165" s="26"/>
      <c r="DZ165" s="26">
        <f t="shared" si="193"/>
        <v>0.480000000000018</v>
      </c>
      <c r="EA165" s="26">
        <v>0.480000000000018</v>
      </c>
      <c r="EB165" s="26">
        <v>0</v>
      </c>
      <c r="EC165" s="99"/>
      <c r="ED165" s="26">
        <v>0</v>
      </c>
      <c r="EE165" s="26">
        <v>0.480000000000018</v>
      </c>
      <c r="EF165" s="26">
        <v>0</v>
      </c>
      <c r="EG165" s="26">
        <v>0</v>
      </c>
      <c r="EH165" s="26">
        <v>0</v>
      </c>
      <c r="EI165" s="146">
        <f t="shared" si="221"/>
        <v>0</v>
      </c>
      <c r="EJ165" s="84">
        <f t="shared" si="222"/>
        <v>0.480000000000018</v>
      </c>
      <c r="EK165" s="84">
        <f t="shared" si="223"/>
        <v>0</v>
      </c>
      <c r="EL165" s="84">
        <f t="shared" si="194"/>
        <v>0</v>
      </c>
      <c r="EN165" s="84">
        <f t="shared" si="224"/>
        <v>0</v>
      </c>
    </row>
    <row r="166" ht="30" customHeight="1" spans="1:144">
      <c r="A166" s="87" t="str">
        <f t="shared" si="187"/>
        <v>G2412498.982499.5</v>
      </c>
      <c r="B166" s="87">
        <f>VLOOKUP(A166,[1]大中修明细表!$A$10:$N$544,14,0)</f>
        <v>0.519999999999982</v>
      </c>
      <c r="C166" s="87" t="str">
        <f t="shared" si="188"/>
        <v>G2412498.982499.5</v>
      </c>
      <c r="D166" s="87">
        <f>VLOOKUP(C166,[1]大中修明细表!$B$10:$N$544,13,0)</f>
        <v>0.519999999999982</v>
      </c>
      <c r="E166" s="87"/>
      <c r="F166" s="96">
        <v>145</v>
      </c>
      <c r="G166" s="26" t="s">
        <v>16</v>
      </c>
      <c r="H166" s="26" t="s">
        <v>710</v>
      </c>
      <c r="I166" s="26">
        <v>430525</v>
      </c>
      <c r="J166" s="26" t="s">
        <v>711</v>
      </c>
      <c r="K166" s="26">
        <v>2498.98</v>
      </c>
      <c r="L166" s="26">
        <v>2499.5</v>
      </c>
      <c r="M166" s="26" t="s">
        <v>711</v>
      </c>
      <c r="N166" s="26">
        <v>2498.98</v>
      </c>
      <c r="O166" s="26">
        <v>2499.5</v>
      </c>
      <c r="P166" s="26">
        <f t="shared" si="215"/>
        <v>0.519999999999982</v>
      </c>
      <c r="Q166" s="26">
        <f t="shared" si="209"/>
        <v>0.519999999999982</v>
      </c>
      <c r="R166" s="26" t="s">
        <v>172</v>
      </c>
      <c r="S166" s="26">
        <v>12</v>
      </c>
      <c r="T166" s="26">
        <v>9</v>
      </c>
      <c r="U166" s="26">
        <v>12</v>
      </c>
      <c r="V166" s="26" t="s">
        <v>182</v>
      </c>
      <c r="W166" s="26" t="s">
        <v>160</v>
      </c>
      <c r="X166" s="26" t="s">
        <v>345</v>
      </c>
      <c r="Y166" s="26">
        <f t="shared" si="216"/>
        <v>12</v>
      </c>
      <c r="Z166" s="99"/>
      <c r="AA166" s="26" t="s">
        <v>245</v>
      </c>
      <c r="AB166" s="26"/>
      <c r="AC166" s="26"/>
      <c r="AD166" s="26" t="s">
        <v>145</v>
      </c>
      <c r="AE166" s="26">
        <v>4</v>
      </c>
      <c r="AF166" s="99"/>
      <c r="AG166" s="92">
        <v>70</v>
      </c>
      <c r="AH166" s="92">
        <f t="shared" si="217"/>
        <v>44</v>
      </c>
      <c r="AI166" s="92">
        <f t="shared" si="218"/>
        <v>44</v>
      </c>
      <c r="AJ166" s="26">
        <f t="shared" si="219"/>
        <v>44</v>
      </c>
      <c r="AK166" s="92">
        <v>1957</v>
      </c>
      <c r="AL166" s="26" t="str">
        <f>IF(AND(AK166&lt;&gt;"",AM166&lt;&gt;""),"确认折扣年度",IF($V166="大修",IF(AND($V166="大修",AK166="",AM166=""),1,IF(AK166&lt;&gt;"",LOOKUP(AK166,{1900,2016,2017,2018,2019,2020,2021,2022,2023,2024,2025},{1,0.9,0.8,0.7,0.6,0.5,0.4,0.3,0.2,0.1,0}),IF(AM166&lt;&gt;"",LOOKUP(AM166,{1900,2021,2022,2023,2024,2025},{1,0.8,0.6,0.4,0.2,0})))),""))</f>
        <v/>
      </c>
      <c r="AM166" s="92"/>
      <c r="AN166" s="26">
        <f>IF(AND(AK166&lt;&gt;"",AM166&lt;&gt;""),"确认折扣年度",IF($V166="中修",IF(AND($V166="中修",AK166="",AM166=""),1,IF(AK166&lt;&gt;"",LOOKUP(AK166,{1900,2021,2022,2023,2024,2025},{1,0.8,0.6,0.4,0.2,0}),IF(AM166&lt;&gt;"",LOOKUP(AM166,{1900,2021,2022,2023,2024,2025},{1,0.8,0.6,0.4,0.2,0})))),""))</f>
        <v>1</v>
      </c>
      <c r="AO166" s="26" t="s">
        <v>146</v>
      </c>
      <c r="AP166" s="26" t="s">
        <v>146</v>
      </c>
      <c r="AQ166" s="26" t="s">
        <v>147</v>
      </c>
      <c r="AR166" s="26" t="s">
        <v>717</v>
      </c>
      <c r="AS166" s="26" t="s">
        <v>713</v>
      </c>
      <c r="AT166" s="26"/>
      <c r="AU166" s="26" t="s">
        <v>146</v>
      </c>
      <c r="AV166" s="26" t="s">
        <v>147</v>
      </c>
      <c r="AW166" s="26"/>
      <c r="AX166" s="110"/>
      <c r="AY166" s="110"/>
      <c r="AZ166" s="109"/>
      <c r="BA166" s="26">
        <v>70</v>
      </c>
      <c r="BB166" s="26">
        <v>43.68</v>
      </c>
      <c r="BC166" s="26">
        <v>43.68</v>
      </c>
      <c r="BD166" s="26">
        <v>0</v>
      </c>
      <c r="BE166" s="26" t="s">
        <v>150</v>
      </c>
      <c r="BF166" s="26" t="s">
        <v>150</v>
      </c>
      <c r="BG166" s="26"/>
      <c r="BH166" s="26">
        <v>1957</v>
      </c>
      <c r="BI166" s="26" t="s">
        <v>150</v>
      </c>
      <c r="BJ166" s="26" t="s">
        <v>726</v>
      </c>
      <c r="BK166" s="26" t="s">
        <v>150</v>
      </c>
      <c r="BL166" s="26" t="s">
        <v>150</v>
      </c>
      <c r="BM166" s="26"/>
      <c r="BN166" s="26"/>
      <c r="BO166" s="26"/>
      <c r="BP166" s="26"/>
      <c r="BQ166" s="26" t="s">
        <v>716</v>
      </c>
      <c r="BR166" s="26">
        <v>1473.648</v>
      </c>
      <c r="BS166" s="26">
        <v>1473.56</v>
      </c>
      <c r="BT166" s="26">
        <f t="shared" si="220"/>
        <v>0.519999999999982</v>
      </c>
      <c r="BU166" s="26"/>
      <c r="BV166" s="26"/>
      <c r="BW166" s="26">
        <f t="shared" si="210"/>
        <v>0.519999999999982</v>
      </c>
      <c r="BX166" s="26">
        <v>0</v>
      </c>
      <c r="BY166" s="26">
        <v>0</v>
      </c>
      <c r="BZ166" s="26"/>
      <c r="CA166" s="117"/>
      <c r="CB166" s="26" t="s">
        <v>166</v>
      </c>
      <c r="CC166" s="26">
        <v>0</v>
      </c>
      <c r="CD166" s="26">
        <v>0.519999999999982</v>
      </c>
      <c r="CE166" s="26">
        <v>0</v>
      </c>
      <c r="CF166" s="92">
        <f t="shared" si="211"/>
        <v>0.519999999999982</v>
      </c>
      <c r="CG166" s="84">
        <f t="shared" si="212"/>
        <v>0</v>
      </c>
      <c r="CH166" s="124">
        <v>5</v>
      </c>
      <c r="CI166" s="84">
        <v>2</v>
      </c>
      <c r="CJ166" s="84"/>
      <c r="CK166" s="84">
        <v>188</v>
      </c>
      <c r="CL166" s="84"/>
      <c r="CM166" s="84"/>
      <c r="CN166" s="84"/>
      <c r="CO166" s="84"/>
      <c r="CP166" s="84"/>
      <c r="CQ166" s="84"/>
      <c r="CR166" s="84"/>
      <c r="CT166" s="84"/>
      <c r="CU166" s="84"/>
      <c r="CV166" s="84"/>
      <c r="CW166" s="84" t="str">
        <f t="shared" si="213"/>
        <v>G2412498.982499.5</v>
      </c>
      <c r="CX166" s="84" t="s">
        <v>182</v>
      </c>
      <c r="CZ166" s="26" t="s">
        <v>268</v>
      </c>
      <c r="DA166" s="92">
        <v>0.519999999999982</v>
      </c>
      <c r="DB166" s="92"/>
      <c r="DC166" s="92"/>
      <c r="DD166" s="92"/>
      <c r="DE166" s="26"/>
      <c r="DF166" s="26"/>
      <c r="DG166" s="26"/>
      <c r="DH166" s="26"/>
      <c r="DI166" s="26"/>
      <c r="DJ166" s="26">
        <v>1957</v>
      </c>
      <c r="DK166" s="26"/>
      <c r="DL166" s="26" t="s">
        <v>172</v>
      </c>
      <c r="DM166" s="26">
        <v>9</v>
      </c>
      <c r="DN166" s="26">
        <v>12</v>
      </c>
      <c r="DO166" s="26">
        <v>12</v>
      </c>
      <c r="DP166" s="26" t="b">
        <v>0</v>
      </c>
      <c r="DQ166" s="26">
        <v>0</v>
      </c>
      <c r="DR166" s="26" t="s">
        <v>149</v>
      </c>
      <c r="DS166" s="26" t="s">
        <v>167</v>
      </c>
      <c r="DT166" s="26" t="s">
        <v>150</v>
      </c>
      <c r="DU166" s="26" t="s">
        <v>150</v>
      </c>
      <c r="DV166" s="26" t="s">
        <v>150</v>
      </c>
      <c r="DW166" s="26"/>
      <c r="DX166" s="26"/>
      <c r="DY166" s="26"/>
      <c r="DZ166" s="26">
        <f t="shared" si="193"/>
        <v>0.519999999999982</v>
      </c>
      <c r="EA166" s="26">
        <v>0.519999999999982</v>
      </c>
      <c r="EB166" s="26">
        <v>0</v>
      </c>
      <c r="EC166" s="99"/>
      <c r="ED166" s="26">
        <v>0</v>
      </c>
      <c r="EE166" s="26">
        <v>0.519999999999982</v>
      </c>
      <c r="EF166" s="26">
        <v>0</v>
      </c>
      <c r="EG166" s="26">
        <v>0</v>
      </c>
      <c r="EH166" s="26">
        <v>0</v>
      </c>
      <c r="EI166" s="146">
        <f t="shared" si="221"/>
        <v>0</v>
      </c>
      <c r="EJ166" s="84">
        <f t="shared" si="222"/>
        <v>0.519999999999982</v>
      </c>
      <c r="EK166" s="84">
        <f t="shared" si="223"/>
        <v>0</v>
      </c>
      <c r="EL166" s="84">
        <f t="shared" si="194"/>
        <v>0</v>
      </c>
      <c r="EN166" s="84">
        <f t="shared" si="224"/>
        <v>0</v>
      </c>
    </row>
    <row r="167" ht="30" customHeight="1" spans="1:144">
      <c r="A167" s="87" t="str">
        <f t="shared" si="187"/>
        <v>S322119120</v>
      </c>
      <c r="B167" s="87" t="e">
        <f>VLOOKUP(A167,[1]大中修明细表!$A$10:$N$544,14,0)</f>
        <v>#N/A</v>
      </c>
      <c r="C167" s="87" t="str">
        <f t="shared" si="188"/>
        <v>S312204.425205.425</v>
      </c>
      <c r="D167" s="87" t="e">
        <f>VLOOKUP(C167,[1]大中修明细表!$B$10:$N$544,13,0)</f>
        <v>#N/A</v>
      </c>
      <c r="E167" s="87" t="s">
        <v>371</v>
      </c>
      <c r="F167" s="96">
        <v>146</v>
      </c>
      <c r="G167" s="152" t="s">
        <v>16</v>
      </c>
      <c r="H167" s="26" t="s">
        <v>691</v>
      </c>
      <c r="I167" s="26"/>
      <c r="J167" s="26" t="s">
        <v>727</v>
      </c>
      <c r="K167" s="152">
        <v>119</v>
      </c>
      <c r="L167" s="152">
        <v>120</v>
      </c>
      <c r="M167" s="26" t="s">
        <v>728</v>
      </c>
      <c r="N167" s="26">
        <v>204.425</v>
      </c>
      <c r="O167" s="26">
        <v>205.425</v>
      </c>
      <c r="P167" s="26">
        <f t="shared" si="215"/>
        <v>1</v>
      </c>
      <c r="Q167" s="26">
        <f t="shared" si="209"/>
        <v>1</v>
      </c>
      <c r="R167" s="92" t="s">
        <v>729</v>
      </c>
      <c r="S167" s="92">
        <v>6</v>
      </c>
      <c r="T167" s="92">
        <v>6</v>
      </c>
      <c r="U167" s="92">
        <v>7.5</v>
      </c>
      <c r="V167" s="26" t="s">
        <v>182</v>
      </c>
      <c r="W167" s="26" t="s">
        <v>160</v>
      </c>
      <c r="X167" s="26" t="s">
        <v>345</v>
      </c>
      <c r="Y167" s="26">
        <f t="shared" si="216"/>
        <v>6</v>
      </c>
      <c r="Z167" s="99"/>
      <c r="AA167" s="26" t="s">
        <v>245</v>
      </c>
      <c r="AB167" s="26"/>
      <c r="AC167" s="26"/>
      <c r="AD167" s="26" t="s">
        <v>145</v>
      </c>
      <c r="AE167" s="26">
        <v>4</v>
      </c>
      <c r="AF167" s="99"/>
      <c r="AG167" s="92">
        <v>70</v>
      </c>
      <c r="AH167" s="92">
        <f t="shared" si="217"/>
        <v>42</v>
      </c>
      <c r="AI167" s="92">
        <f t="shared" si="218"/>
        <v>42</v>
      </c>
      <c r="AJ167" s="26">
        <f t="shared" si="219"/>
        <v>42</v>
      </c>
      <c r="AK167" s="92">
        <v>2011</v>
      </c>
      <c r="AL167" s="26" t="str">
        <f>IF(AND(AK167&lt;&gt;"",AM167&lt;&gt;""),"确认折扣年度",IF($V167="大修",IF(AND($V167="大修",AK167="",AM167=""),1,IF(AK167&lt;&gt;"",LOOKUP(AK167,{1900,2016,2017,2018,2019,2020,2021,2022,2023,2024,2025},{1,0.9,0.8,0.7,0.6,0.5,0.4,0.3,0.2,0.1,0}),IF(AM167&lt;&gt;"",LOOKUP(AM167,{1900,2021,2022,2023,2024,2025},{1,0.8,0.6,0.4,0.2,0})))),""))</f>
        <v/>
      </c>
      <c r="AM167" s="92"/>
      <c r="AN167" s="26">
        <f>IF(AND(AK167&lt;&gt;"",AM167&lt;&gt;""),"确认折扣年度",IF($V167="中修",IF(AND($V167="中修",AK167="",AM167=""),1,IF(AK167&lt;&gt;"",LOOKUP(AK167,{1900,2021,2022,2023,2024,2025},{1,0.8,0.6,0.4,0.2,0}),IF(AM167&lt;&gt;"",LOOKUP(AM167,{1900,2021,2022,2023,2024,2025},{1,0.8,0.6,0.4,0.2,0})))),""))</f>
        <v>1</v>
      </c>
      <c r="AO167" s="26" t="s">
        <v>146</v>
      </c>
      <c r="AP167" s="26" t="s">
        <v>146</v>
      </c>
      <c r="AQ167" s="26" t="s">
        <v>197</v>
      </c>
      <c r="AR167" s="26" t="s">
        <v>730</v>
      </c>
      <c r="AS167" s="26"/>
      <c r="AT167" s="26"/>
      <c r="AU167" s="26"/>
      <c r="AV167" s="26"/>
      <c r="AW167" s="26"/>
      <c r="AX167" s="110"/>
      <c r="AY167" s="110"/>
      <c r="AZ167" s="109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6"/>
      <c r="BO167" s="26"/>
      <c r="BP167" s="26"/>
      <c r="BQ167" s="26"/>
      <c r="BR167" s="26"/>
      <c r="BS167" s="26"/>
      <c r="BT167" s="26">
        <f t="shared" si="220"/>
        <v>1</v>
      </c>
      <c r="BU167" s="26"/>
      <c r="BV167" s="26"/>
      <c r="BW167" s="26">
        <f t="shared" si="210"/>
        <v>1</v>
      </c>
      <c r="BX167" s="26">
        <v>0</v>
      </c>
      <c r="BY167" s="26">
        <v>0</v>
      </c>
      <c r="BZ167" s="26"/>
      <c r="CA167" s="117"/>
      <c r="CB167" s="26"/>
      <c r="CC167" s="26">
        <v>0</v>
      </c>
      <c r="CD167" s="26">
        <v>0</v>
      </c>
      <c r="CE167" s="26">
        <v>1</v>
      </c>
      <c r="CF167" s="92">
        <f t="shared" si="211"/>
        <v>0</v>
      </c>
      <c r="CG167" s="84">
        <f t="shared" si="212"/>
        <v>0</v>
      </c>
      <c r="CH167" s="124">
        <v>5</v>
      </c>
      <c r="CI167" s="84">
        <v>2</v>
      </c>
      <c r="CJ167" s="84"/>
      <c r="CL167" s="84"/>
      <c r="CM167" s="84"/>
      <c r="CN167" s="84"/>
      <c r="CO167" s="84"/>
      <c r="CP167" s="84"/>
      <c r="CQ167" s="84"/>
      <c r="CR167" s="84"/>
      <c r="CS167" s="84" t="s">
        <v>428</v>
      </c>
      <c r="CT167" s="84"/>
      <c r="CU167" s="84"/>
      <c r="CV167" s="84"/>
      <c r="CW167" s="84" t="str">
        <f t="shared" si="213"/>
        <v>S322119120</v>
      </c>
      <c r="CX167" s="84" t="s">
        <v>182</v>
      </c>
      <c r="CZ167" s="26" t="s">
        <v>375</v>
      </c>
      <c r="DA167" s="92">
        <v>0</v>
      </c>
      <c r="DB167" s="92"/>
      <c r="DC167" s="92" t="s">
        <v>375</v>
      </c>
      <c r="DD167" s="92"/>
      <c r="DE167" s="26"/>
      <c r="DF167" s="26"/>
      <c r="DG167" s="26" t="s">
        <v>731</v>
      </c>
      <c r="DH167" s="26"/>
      <c r="DI167" s="26"/>
      <c r="DJ167" s="26">
        <v>1958</v>
      </c>
      <c r="DK167" s="26"/>
      <c r="DL167" s="26" t="s">
        <v>341</v>
      </c>
      <c r="DM167" s="26">
        <v>6</v>
      </c>
      <c r="DN167" s="26">
        <v>6</v>
      </c>
      <c r="DO167" s="26">
        <v>7.5</v>
      </c>
      <c r="DP167" s="26" t="e">
        <v>#N/A</v>
      </c>
      <c r="DQ167" s="26" t="e">
        <v>#N/A</v>
      </c>
      <c r="DR167" s="26" t="s">
        <v>149</v>
      </c>
      <c r="DS167" s="26" t="s">
        <v>167</v>
      </c>
      <c r="DT167" s="26" t="s">
        <v>150</v>
      </c>
      <c r="DU167" s="26" t="s">
        <v>150</v>
      </c>
      <c r="DV167" s="26" t="s">
        <v>150</v>
      </c>
      <c r="DW167" s="26"/>
      <c r="DX167" s="26"/>
      <c r="DY167" s="26"/>
      <c r="DZ167" s="26">
        <f t="shared" si="193"/>
        <v>1</v>
      </c>
      <c r="EA167" s="26"/>
      <c r="EB167" s="26"/>
      <c r="EC167" s="26"/>
      <c r="ED167" s="26"/>
      <c r="EE167" s="26">
        <v>1</v>
      </c>
      <c r="EF167" s="26"/>
      <c r="EG167" s="26"/>
      <c r="EH167" s="26"/>
      <c r="EI167" s="146">
        <f t="shared" si="221"/>
        <v>0</v>
      </c>
      <c r="EJ167" s="84">
        <f t="shared" si="222"/>
        <v>1</v>
      </c>
      <c r="EK167" s="84">
        <f t="shared" si="223"/>
        <v>0</v>
      </c>
      <c r="EL167" s="84">
        <f t="shared" si="194"/>
        <v>0</v>
      </c>
      <c r="EN167" s="84">
        <f t="shared" si="224"/>
        <v>0</v>
      </c>
    </row>
    <row r="168" ht="30" customHeight="1" spans="1:144">
      <c r="A168" s="87" t="str">
        <f t="shared" si="187"/>
        <v>S322122123</v>
      </c>
      <c r="B168" s="87" t="e">
        <f>VLOOKUP(A168,[1]大中修明细表!$A$10:$N$544,14,0)</f>
        <v>#N/A</v>
      </c>
      <c r="C168" s="87" t="str">
        <f t="shared" si="188"/>
        <v>S312207.425208.425</v>
      </c>
      <c r="D168" s="87" t="e">
        <f>VLOOKUP(C168,[1]大中修明细表!$B$10:$N$544,13,0)</f>
        <v>#N/A</v>
      </c>
      <c r="E168" s="87" t="s">
        <v>371</v>
      </c>
      <c r="F168" s="96">
        <v>147</v>
      </c>
      <c r="G168" s="152" t="s">
        <v>16</v>
      </c>
      <c r="H168" s="26" t="s">
        <v>691</v>
      </c>
      <c r="I168" s="26"/>
      <c r="J168" s="26" t="s">
        <v>727</v>
      </c>
      <c r="K168" s="152">
        <v>122</v>
      </c>
      <c r="L168" s="152">
        <v>123</v>
      </c>
      <c r="M168" s="26" t="s">
        <v>728</v>
      </c>
      <c r="N168" s="26">
        <v>207.425</v>
      </c>
      <c r="O168" s="26">
        <v>208.425</v>
      </c>
      <c r="P168" s="26">
        <f t="shared" si="215"/>
        <v>1</v>
      </c>
      <c r="Q168" s="26">
        <f t="shared" si="209"/>
        <v>1</v>
      </c>
      <c r="R168" s="92" t="s">
        <v>729</v>
      </c>
      <c r="S168" s="92">
        <v>6</v>
      </c>
      <c r="T168" s="92">
        <v>6</v>
      </c>
      <c r="U168" s="92">
        <v>7.5</v>
      </c>
      <c r="V168" s="26" t="s">
        <v>182</v>
      </c>
      <c r="W168" s="26" t="s">
        <v>160</v>
      </c>
      <c r="X168" s="26" t="s">
        <v>345</v>
      </c>
      <c r="Y168" s="26">
        <f t="shared" si="216"/>
        <v>6</v>
      </c>
      <c r="Z168" s="99"/>
      <c r="AA168" s="26" t="s">
        <v>245</v>
      </c>
      <c r="AB168" s="26"/>
      <c r="AC168" s="26"/>
      <c r="AD168" s="26" t="s">
        <v>145</v>
      </c>
      <c r="AE168" s="26">
        <v>4</v>
      </c>
      <c r="AF168" s="99"/>
      <c r="AG168" s="92">
        <v>70</v>
      </c>
      <c r="AH168" s="92">
        <f t="shared" si="217"/>
        <v>42</v>
      </c>
      <c r="AI168" s="92">
        <f t="shared" si="218"/>
        <v>42</v>
      </c>
      <c r="AJ168" s="26">
        <f t="shared" si="219"/>
        <v>34</v>
      </c>
      <c r="AK168" s="92"/>
      <c r="AL168" s="26" t="str">
        <f>IF(AND(AK168&lt;&gt;"",AM168&lt;&gt;""),"确认折扣年度",IF($V168="大修",IF(AND($V168="大修",AK168="",AM168=""),1,IF(AK168&lt;&gt;"",LOOKUP(AK168,{1900,2016,2017,2018,2019,2020,2021,2022,2023,2024,2025},{1,0.9,0.8,0.7,0.6,0.5,0.4,0.3,0.2,0.1,0}),IF(AM168&lt;&gt;"",LOOKUP(AM168,{1900,2021,2022,2023,2024,2025},{1,0.8,0.6,0.4,0.2,0})))),""))</f>
        <v/>
      </c>
      <c r="AM168" s="92">
        <v>2021</v>
      </c>
      <c r="AN168" s="26">
        <f>IF(AND(AK168&lt;&gt;"",AM168&lt;&gt;""),"确认折扣年度",IF($V168="中修",IF(AND($V168="中修",AK168="",AM168=""),1,IF(AK168&lt;&gt;"",LOOKUP(AK168,{1900,2021,2022,2023,2024,2025},{1,0.8,0.6,0.4,0.2,0}),IF(AM168&lt;&gt;"",LOOKUP(AM168,{1900,2021,2022,2023,2024,2025},{1,0.8,0.6,0.4,0.2,0})))),""))</f>
        <v>0.8</v>
      </c>
      <c r="AO168" s="26" t="s">
        <v>146</v>
      </c>
      <c r="AP168" s="26" t="s">
        <v>146</v>
      </c>
      <c r="AQ168" s="26" t="s">
        <v>197</v>
      </c>
      <c r="AR168" s="26" t="s">
        <v>732</v>
      </c>
      <c r="AS168" s="26"/>
      <c r="AT168" s="26"/>
      <c r="AU168" s="26"/>
      <c r="AV168" s="26"/>
      <c r="AW168" s="26"/>
      <c r="AX168" s="110"/>
      <c r="AY168" s="110" t="s">
        <v>733</v>
      </c>
      <c r="AZ168" s="109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  <c r="BO168" s="26"/>
      <c r="BP168" s="26"/>
      <c r="BQ168" s="26"/>
      <c r="BR168" s="26"/>
      <c r="BS168" s="26"/>
      <c r="BT168" s="26">
        <f t="shared" si="220"/>
        <v>1</v>
      </c>
      <c r="BU168" s="26"/>
      <c r="BV168" s="26"/>
      <c r="BW168" s="26">
        <f t="shared" si="210"/>
        <v>1</v>
      </c>
      <c r="BX168" s="26">
        <v>0</v>
      </c>
      <c r="BY168" s="26">
        <v>0</v>
      </c>
      <c r="BZ168" s="26"/>
      <c r="CA168" s="117"/>
      <c r="CB168" s="26"/>
      <c r="CC168" s="26">
        <v>0</v>
      </c>
      <c r="CD168" s="26">
        <v>0</v>
      </c>
      <c r="CE168" s="26">
        <v>1</v>
      </c>
      <c r="CF168" s="92">
        <f t="shared" si="211"/>
        <v>0</v>
      </c>
      <c r="CG168" s="84">
        <f t="shared" si="212"/>
        <v>0</v>
      </c>
      <c r="CH168" s="124">
        <v>5</v>
      </c>
      <c r="CI168" s="84">
        <v>2</v>
      </c>
      <c r="CJ168" s="84"/>
      <c r="CL168" s="84"/>
      <c r="CM168" s="84"/>
      <c r="CN168" s="84"/>
      <c r="CO168" s="84"/>
      <c r="CP168" s="84"/>
      <c r="CQ168" s="84"/>
      <c r="CR168" s="84"/>
      <c r="CS168" s="84" t="s">
        <v>428</v>
      </c>
      <c r="CT168" s="84"/>
      <c r="CU168" s="84"/>
      <c r="CV168" s="84"/>
      <c r="CW168" s="84" t="str">
        <f t="shared" si="213"/>
        <v>S322122123</v>
      </c>
      <c r="CX168" s="84" t="s">
        <v>182</v>
      </c>
      <c r="CZ168" s="26" t="s">
        <v>375</v>
      </c>
      <c r="DA168" s="92">
        <v>0</v>
      </c>
      <c r="DB168" s="92"/>
      <c r="DC168" s="92" t="s">
        <v>375</v>
      </c>
      <c r="DD168" s="92"/>
      <c r="DE168" s="26" t="s">
        <v>734</v>
      </c>
      <c r="DF168" s="26"/>
      <c r="DG168" s="26"/>
      <c r="DH168" s="26" t="s">
        <v>735</v>
      </c>
      <c r="DI168" s="26"/>
      <c r="DJ168" s="26">
        <v>1958</v>
      </c>
      <c r="DK168" s="26"/>
      <c r="DL168" s="26" t="s">
        <v>341</v>
      </c>
      <c r="DM168" s="26">
        <v>6</v>
      </c>
      <c r="DN168" s="26">
        <v>6</v>
      </c>
      <c r="DO168" s="26">
        <v>7.5</v>
      </c>
      <c r="DP168" s="26" t="e">
        <v>#N/A</v>
      </c>
      <c r="DQ168" s="26" t="e">
        <v>#N/A</v>
      </c>
      <c r="DR168" s="26" t="s">
        <v>149</v>
      </c>
      <c r="DS168" s="26" t="s">
        <v>167</v>
      </c>
      <c r="DT168" s="26" t="s">
        <v>150</v>
      </c>
      <c r="DU168" s="26" t="s">
        <v>150</v>
      </c>
      <c r="DV168" s="26" t="s">
        <v>150</v>
      </c>
      <c r="DW168" s="26"/>
      <c r="DX168" s="26"/>
      <c r="DY168" s="26"/>
      <c r="DZ168" s="26">
        <f t="shared" si="193"/>
        <v>1</v>
      </c>
      <c r="EA168" s="26"/>
      <c r="EB168" s="26"/>
      <c r="EC168" s="26"/>
      <c r="ED168" s="26"/>
      <c r="EE168" s="26">
        <v>1</v>
      </c>
      <c r="EF168" s="26"/>
      <c r="EG168" s="26"/>
      <c r="EH168" s="26"/>
      <c r="EI168" s="146">
        <f t="shared" si="221"/>
        <v>0</v>
      </c>
      <c r="EJ168" s="84">
        <f t="shared" si="222"/>
        <v>1</v>
      </c>
      <c r="EK168" s="84">
        <f t="shared" si="223"/>
        <v>0</v>
      </c>
      <c r="EL168" s="84">
        <f t="shared" si="194"/>
        <v>0</v>
      </c>
      <c r="EN168" s="84">
        <f t="shared" si="224"/>
        <v>0</v>
      </c>
    </row>
    <row r="169" ht="30" customHeight="1" spans="1:142">
      <c r="A169" s="87" t="str">
        <f t="shared" si="187"/>
        <v/>
      </c>
      <c r="B169" s="87">
        <f>VLOOKUP(A169,[1]大中修明细表!$A$10:$N$544,14,0)</f>
        <v>22.9650000000001</v>
      </c>
      <c r="C169" s="87" t="str">
        <f t="shared" si="188"/>
        <v/>
      </c>
      <c r="D169" s="87">
        <f>VLOOKUP(C169,[1]大中修明细表!$B$10:$N$544,13,0)</f>
        <v>22.9650000000001</v>
      </c>
      <c r="E169" s="87"/>
      <c r="F169" s="26" t="s">
        <v>736</v>
      </c>
      <c r="G169" s="16" t="s">
        <v>737</v>
      </c>
      <c r="H169" s="26"/>
      <c r="I169" s="26"/>
      <c r="J169" s="26"/>
      <c r="K169" s="26"/>
      <c r="L169" s="26"/>
      <c r="M169" s="26"/>
      <c r="N169" s="26"/>
      <c r="O169" s="26"/>
      <c r="P169" s="16">
        <f>SUBTOTAL(9,P171:P233)</f>
        <v>28.274</v>
      </c>
      <c r="Q169" s="16">
        <f>SUBTOTAL(9,Q171:Q233)</f>
        <v>75.2910000000001</v>
      </c>
      <c r="R169" s="16"/>
      <c r="S169" s="16"/>
      <c r="T169" s="16"/>
      <c r="U169" s="16"/>
      <c r="V169" s="16"/>
      <c r="W169" s="16"/>
      <c r="X169" s="16"/>
      <c r="Y169" s="16"/>
      <c r="Z169" s="98"/>
      <c r="AA169" s="16"/>
      <c r="AB169" s="16"/>
      <c r="AC169" s="16"/>
      <c r="AD169" s="16"/>
      <c r="AE169" s="16"/>
      <c r="AF169" s="98"/>
      <c r="AG169" s="104"/>
      <c r="AH169" s="16">
        <f>SUBTOTAL(9,AH171:AH233)</f>
        <v>4573</v>
      </c>
      <c r="AI169" s="16">
        <f>SUBTOTAL(9,AI171:AI233)</f>
        <v>15023</v>
      </c>
      <c r="AJ169" s="16">
        <f>SUBTOTAL(9,AJ171:AJ233)</f>
        <v>14912</v>
      </c>
      <c r="AK169" s="92"/>
      <c r="AL169" s="26" t="str">
        <f>IF(AND(AK169&lt;&gt;"",AM169&lt;&gt;""),"确认折扣年度",IF($V169="大修",IF(AND($V169="大修",AK169="",AM169=""),1,IF(AK169&lt;&gt;"",LOOKUP(AK169,{1900,2016,2017,2018,2019,2020,2021,2022,2023,2024,2025},{1,0.9,0.8,0.7,0.6,0.5,0.4,0.3,0.2,0.1,0}),IF(AM169&lt;&gt;"",LOOKUP(AM169,{1900,2021,2022,2023,2024,2025},{1,0.8,0.6,0.4,0.2,0})))),""))</f>
        <v/>
      </c>
      <c r="AM169" s="92"/>
      <c r="AN169" s="26" t="str">
        <f>IF(AND(AK169&lt;&gt;"",AM169&lt;&gt;""),"确认折扣年度",IF($V169="中修",IF(AND($V169="中修",AK169="",AM169=""),1,IF(AK169&lt;&gt;"",LOOKUP(AK169,{1900,2021,2022,2023,2024,2025},{1,0.8,0.6,0.4,0.2,0}),IF(AM169&lt;&gt;"",LOOKUP(AM169,{1900,2021,2022,2023,2024,2025},{1,0.8,0.6,0.4,0.2,0})))),""))</f>
        <v/>
      </c>
      <c r="AO169" s="26"/>
      <c r="AP169" s="26"/>
      <c r="AQ169" s="26"/>
      <c r="AR169" s="26"/>
      <c r="AS169" s="26"/>
      <c r="AT169" s="26"/>
      <c r="AU169" s="26"/>
      <c r="AV169" s="26"/>
      <c r="AW169" s="26"/>
      <c r="AX169" s="110"/>
      <c r="AY169" s="110"/>
      <c r="AZ169" s="111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  <c r="BM169" s="26"/>
      <c r="BN169" s="26"/>
      <c r="BO169" s="26"/>
      <c r="BP169" s="26"/>
      <c r="BQ169" s="26"/>
      <c r="BR169" s="26"/>
      <c r="BS169" s="26"/>
      <c r="BT169" s="26"/>
      <c r="BU169" s="26"/>
      <c r="BV169" s="26"/>
      <c r="BW169" s="26"/>
      <c r="BX169" s="26"/>
      <c r="BY169" s="26"/>
      <c r="BZ169" s="26"/>
      <c r="CA169" s="117"/>
      <c r="CB169" s="26"/>
      <c r="CC169" s="26"/>
      <c r="CD169" s="26"/>
      <c r="CE169" s="26"/>
      <c r="CF169" s="84"/>
      <c r="CH169" s="124"/>
      <c r="CJ169" s="84"/>
      <c r="CL169" s="84"/>
      <c r="CM169" s="84"/>
      <c r="CN169" s="84"/>
      <c r="CO169" s="84"/>
      <c r="CP169" s="84"/>
      <c r="CQ169" s="84"/>
      <c r="CR169" s="84"/>
      <c r="CT169" s="84"/>
      <c r="CU169" s="84"/>
      <c r="CV169" s="84"/>
      <c r="CZ169" s="26"/>
      <c r="DA169" s="16">
        <f>SUBTOTAL(9,DA171:DA233)</f>
        <v>21.104</v>
      </c>
      <c r="DB169" s="16"/>
      <c r="DC169" s="16"/>
      <c r="DD169" s="16"/>
      <c r="DE169" s="26"/>
      <c r="DF169" s="26"/>
      <c r="DG169" s="26"/>
      <c r="DH169" s="26"/>
      <c r="DI169" s="26"/>
      <c r="DJ169" s="26"/>
      <c r="DK169" s="26"/>
      <c r="DL169" s="26"/>
      <c r="DM169" s="26"/>
      <c r="DN169" s="26"/>
      <c r="DO169" s="26"/>
      <c r="DP169" s="26" t="b">
        <v>1</v>
      </c>
      <c r="DQ169" s="26">
        <v>0</v>
      </c>
      <c r="DR169" s="26"/>
      <c r="DS169" s="139"/>
      <c r="DT169" s="26"/>
      <c r="DU169" s="26"/>
      <c r="DV169" s="26"/>
      <c r="DW169" s="26"/>
      <c r="DX169" s="26"/>
      <c r="DY169" s="26"/>
      <c r="DZ169" s="26">
        <f t="shared" si="193"/>
        <v>0</v>
      </c>
      <c r="EA169" s="26">
        <v>1</v>
      </c>
      <c r="EB169" s="26">
        <v>0</v>
      </c>
      <c r="EC169" s="26"/>
      <c r="ED169" s="26"/>
      <c r="EE169" s="26"/>
      <c r="EF169" s="26"/>
      <c r="EG169" s="26"/>
      <c r="EH169" s="26"/>
      <c r="EI169" s="146"/>
      <c r="EL169" s="84">
        <f t="shared" si="194"/>
        <v>0</v>
      </c>
    </row>
    <row r="170" ht="30" customHeight="1" spans="1:142">
      <c r="A170" s="87" t="str">
        <f t="shared" si="187"/>
        <v/>
      </c>
      <c r="B170" s="87">
        <f>VLOOKUP(A170,[1]大中修明细表!$A$10:$N$544,14,0)</f>
        <v>22.9650000000001</v>
      </c>
      <c r="C170" s="87" t="str">
        <f t="shared" si="188"/>
        <v/>
      </c>
      <c r="D170" s="87">
        <f>VLOOKUP(C170,[1]大中修明细表!$B$10:$N$544,13,0)</f>
        <v>22.9650000000001</v>
      </c>
      <c r="E170" s="87"/>
      <c r="F170" s="26" t="s">
        <v>135</v>
      </c>
      <c r="G170" s="16" t="s">
        <v>136</v>
      </c>
      <c r="H170" s="26"/>
      <c r="I170" s="26"/>
      <c r="J170" s="26"/>
      <c r="K170" s="26"/>
      <c r="L170" s="26"/>
      <c r="M170" s="26"/>
      <c r="N170" s="26"/>
      <c r="O170" s="26"/>
      <c r="P170" s="16">
        <f>SUBTOTAL(9,P171:P210)</f>
        <v>15.612</v>
      </c>
      <c r="Q170" s="16">
        <f>SUBTOTAL(9,Q171:Q210)</f>
        <v>46.6829999999999</v>
      </c>
      <c r="R170" s="16"/>
      <c r="S170" s="16"/>
      <c r="T170" s="16"/>
      <c r="U170" s="16"/>
      <c r="V170" s="16"/>
      <c r="W170" s="16"/>
      <c r="X170" s="16"/>
      <c r="Y170" s="16"/>
      <c r="Z170" s="98"/>
      <c r="AA170" s="16"/>
      <c r="AB170" s="16"/>
      <c r="AC170" s="16"/>
      <c r="AD170" s="16"/>
      <c r="AE170" s="16"/>
      <c r="AF170" s="98"/>
      <c r="AG170" s="104"/>
      <c r="AH170" s="16">
        <f>SUBTOTAL(9,AH171:AH210)</f>
        <v>2811</v>
      </c>
      <c r="AI170" s="16">
        <f>SUBTOTAL(9,AI171:AI210)</f>
        <v>11175</v>
      </c>
      <c r="AJ170" s="16">
        <f>SUBTOTAL(9,AJ171:AJ210)</f>
        <v>11175</v>
      </c>
      <c r="AK170" s="92"/>
      <c r="AL170" s="26" t="str">
        <f>IF(AND(AK170&lt;&gt;"",AM170&lt;&gt;""),"确认折扣年度",IF($V170="大修",IF(AND($V170="大修",AK170="",AM170=""),1,IF(AK170&lt;&gt;"",LOOKUP(AK170,{1900,2016,2017,2018,2019,2020,2021,2022,2023,2024,2025},{1,0.9,0.8,0.7,0.6,0.5,0.4,0.3,0.2,0.1,0}),IF(AM170&lt;&gt;"",LOOKUP(AM170,{1900,2021,2022,2023,2024,2025},{1,0.8,0.6,0.4,0.2,0})))),""))</f>
        <v/>
      </c>
      <c r="AM170" s="92"/>
      <c r="AN170" s="26" t="str">
        <f>IF(AND(AK170&lt;&gt;"",AM170&lt;&gt;""),"确认折扣年度",IF($V170="中修",IF(AND($V170="中修",AK170="",AM170=""),1,IF(AK170&lt;&gt;"",LOOKUP(AK170,{1900,2021,2022,2023,2024,2025},{1,0.8,0.6,0.4,0.2,0}),IF(AM170&lt;&gt;"",LOOKUP(AM170,{1900,2021,2022,2023,2024,2025},{1,0.8,0.6,0.4,0.2,0})))),""))</f>
        <v/>
      </c>
      <c r="AO170" s="26"/>
      <c r="AP170" s="26"/>
      <c r="AQ170" s="26"/>
      <c r="AR170" s="26"/>
      <c r="AS170" s="26"/>
      <c r="AT170" s="26"/>
      <c r="AU170" s="26"/>
      <c r="AV170" s="26"/>
      <c r="AW170" s="26"/>
      <c r="AX170" s="110"/>
      <c r="AY170" s="110"/>
      <c r="AZ170" s="111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  <c r="BM170" s="26"/>
      <c r="BN170" s="26"/>
      <c r="BO170" s="26"/>
      <c r="BP170" s="26"/>
      <c r="BQ170" s="26"/>
      <c r="BR170" s="26"/>
      <c r="BS170" s="26"/>
      <c r="BT170" s="26"/>
      <c r="BU170" s="26"/>
      <c r="BV170" s="26"/>
      <c r="BW170" s="26"/>
      <c r="BX170" s="26"/>
      <c r="BY170" s="26"/>
      <c r="BZ170" s="26"/>
      <c r="CA170" s="117"/>
      <c r="CB170" s="26"/>
      <c r="CC170" s="26"/>
      <c r="CD170" s="26"/>
      <c r="CE170" s="26"/>
      <c r="CF170" s="84"/>
      <c r="CH170" s="124"/>
      <c r="CJ170" s="84"/>
      <c r="CL170" s="84"/>
      <c r="CM170" s="84"/>
      <c r="CN170" s="84"/>
      <c r="CO170" s="84"/>
      <c r="CP170" s="84"/>
      <c r="CQ170" s="84"/>
      <c r="CR170" s="84"/>
      <c r="CT170" s="84"/>
      <c r="CU170" s="84"/>
      <c r="CV170" s="84"/>
      <c r="CZ170" s="26"/>
      <c r="DA170" s="16">
        <f>SUBTOTAL(9,DA171:DA210)</f>
        <v>8.442</v>
      </c>
      <c r="DB170" s="16"/>
      <c r="DC170" s="16"/>
      <c r="DD170" s="16"/>
      <c r="DE170" s="26"/>
      <c r="DF170" s="26"/>
      <c r="DG170" s="26"/>
      <c r="DH170" s="26"/>
      <c r="DI170" s="26"/>
      <c r="DJ170" s="26"/>
      <c r="DK170" s="26"/>
      <c r="DL170" s="26"/>
      <c r="DM170" s="26"/>
      <c r="DN170" s="26"/>
      <c r="DO170" s="26"/>
      <c r="DP170" s="26" t="b">
        <v>1</v>
      </c>
      <c r="DQ170" s="26">
        <v>0</v>
      </c>
      <c r="DR170" s="26"/>
      <c r="DS170" s="139"/>
      <c r="DT170" s="26"/>
      <c r="DU170" s="26"/>
      <c r="DV170" s="26"/>
      <c r="DW170" s="26"/>
      <c r="DX170" s="26"/>
      <c r="DY170" s="26"/>
      <c r="DZ170" s="26">
        <f t="shared" si="193"/>
        <v>0</v>
      </c>
      <c r="EA170" s="26">
        <v>1</v>
      </c>
      <c r="EB170" s="26">
        <v>0</v>
      </c>
      <c r="EC170" s="26"/>
      <c r="ED170" s="26"/>
      <c r="EE170" s="26"/>
      <c r="EF170" s="26"/>
      <c r="EG170" s="26"/>
      <c r="EH170" s="26"/>
      <c r="EI170" s="146"/>
      <c r="EL170" s="84">
        <f t="shared" si="194"/>
        <v>0</v>
      </c>
    </row>
    <row r="171" ht="30" customHeight="1" spans="1:144">
      <c r="A171" s="87" t="str">
        <f t="shared" si="187"/>
        <v>G10615381539</v>
      </c>
      <c r="B171" s="87" t="e">
        <f>VLOOKUP(A171,[1]大中修明细表!$A$10:$N$544,14,0)</f>
        <v>#N/A</v>
      </c>
      <c r="C171" s="87" t="str">
        <f t="shared" si="188"/>
        <v>G1061556.1871557.187</v>
      </c>
      <c r="D171" s="87" t="e">
        <f>VLOOKUP(C171,[1]大中修明细表!$B$10:$N$544,13,0)</f>
        <v>#N/A</v>
      </c>
      <c r="E171" s="87" t="s">
        <v>371</v>
      </c>
      <c r="F171" s="96">
        <v>148</v>
      </c>
      <c r="G171" s="26" t="s">
        <v>17</v>
      </c>
      <c r="H171" s="26" t="s">
        <v>738</v>
      </c>
      <c r="I171" s="26">
        <v>430626</v>
      </c>
      <c r="J171" s="26" t="s">
        <v>181</v>
      </c>
      <c r="K171" s="26">
        <v>1538</v>
      </c>
      <c r="L171" s="26">
        <v>1539</v>
      </c>
      <c r="M171" s="26" t="s">
        <v>181</v>
      </c>
      <c r="N171" s="26">
        <v>1556.187</v>
      </c>
      <c r="O171" s="26">
        <v>1557.187</v>
      </c>
      <c r="P171" s="26"/>
      <c r="Q171" s="26">
        <f>L171-K171</f>
        <v>1</v>
      </c>
      <c r="R171" s="26" t="s">
        <v>739</v>
      </c>
      <c r="S171" s="26">
        <v>10</v>
      </c>
      <c r="T171" s="26">
        <v>7.5</v>
      </c>
      <c r="U171" s="26">
        <v>10</v>
      </c>
      <c r="V171" s="26" t="s">
        <v>140</v>
      </c>
      <c r="W171" s="96" t="s">
        <v>141</v>
      </c>
      <c r="X171" s="26" t="s">
        <v>140</v>
      </c>
      <c r="Y171" s="26">
        <f>IF(V171="中修",MIN(24,MIN(S171,U171)),IF(V171="大修",MIN(24,MIN(S171,U171)),""))</f>
        <v>10</v>
      </c>
      <c r="Z171" s="99"/>
      <c r="AA171" s="26" t="s">
        <v>143</v>
      </c>
      <c r="AB171" s="26" t="s">
        <v>144</v>
      </c>
      <c r="AC171" s="26">
        <v>30</v>
      </c>
      <c r="AD171" s="26" t="s">
        <v>145</v>
      </c>
      <c r="AE171" s="26">
        <v>9</v>
      </c>
      <c r="AF171" s="99"/>
      <c r="AG171" s="92">
        <v>220</v>
      </c>
      <c r="AH171" s="92">
        <f>ROUND(P171*1000*Y171*AG171/10000,0)</f>
        <v>0</v>
      </c>
      <c r="AI171" s="92">
        <f>ROUND(Q171*1000*Y171*AG171/10000,0)</f>
        <v>220</v>
      </c>
      <c r="AJ171" s="26">
        <f>IF(AL171&lt;&gt;"",ROUND(AI171*AL171,0),IF(AN171&lt;&gt;"",ROUND(AI171*AN171,0),"缺折扣系数"))</f>
        <v>220</v>
      </c>
      <c r="AK171" s="92">
        <v>1965</v>
      </c>
      <c r="AL171" s="26">
        <f>IF(AND(AK171&lt;&gt;"",AM171&lt;&gt;""),"确认折扣年度",IF($V171="大修",IF(AND($V171="大修",AK171="",AM171=""),1,IF(AK171&lt;&gt;"",LOOKUP(AK171,{1900,2016,2017,2018,2019,2020,2021,2022,2023,2024,2025},{1,0.9,0.8,0.7,0.6,0.5,0.4,0.3,0.2,0.1,0}),IF(AM171&lt;&gt;"",LOOKUP(AM171,{1900,2021,2022,2023,2024,2025},{1,0.8,0.6,0.4,0.2,0})))),""))</f>
        <v>1</v>
      </c>
      <c r="AM171" s="92"/>
      <c r="AN171" s="26" t="str">
        <f>IF(AND(AK171&lt;&gt;"",AM171&lt;&gt;""),"确认折扣年度",IF($V171="中修",IF(AND($V171="中修",AK171="",AM171=""),1,IF(AK171&lt;&gt;"",LOOKUP(AK171,{1900,2021,2022,2023,2024,2025},{1,0.8,0.6,0.4,0.2,0}),IF(AM171&lt;&gt;"",LOOKUP(AM171,{1900,2021,2022,2023,2024,2025},{1,0.8,0.6,0.4,0.2,0})))),""))</f>
        <v/>
      </c>
      <c r="AO171" s="26" t="s">
        <v>146</v>
      </c>
      <c r="AP171" s="26" t="s">
        <v>146</v>
      </c>
      <c r="AQ171" s="26" t="s">
        <v>740</v>
      </c>
      <c r="AR171" s="26" t="s">
        <v>741</v>
      </c>
      <c r="AS171" s="26"/>
      <c r="AT171" s="26"/>
      <c r="AU171" s="26"/>
      <c r="AV171" s="26"/>
      <c r="AW171" s="26"/>
      <c r="AX171" s="110"/>
      <c r="AY171" s="110"/>
      <c r="AZ171" s="111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  <c r="BM171" s="26"/>
      <c r="BN171" s="26"/>
      <c r="BO171" s="26"/>
      <c r="BP171" s="26"/>
      <c r="BQ171" s="26"/>
      <c r="BR171" s="26"/>
      <c r="BS171" s="26"/>
      <c r="BT171" s="26"/>
      <c r="BU171" s="26"/>
      <c r="BV171" s="26"/>
      <c r="BW171" s="26">
        <f>Q171</f>
        <v>1</v>
      </c>
      <c r="BX171" s="26"/>
      <c r="BY171" s="26"/>
      <c r="BZ171" s="26"/>
      <c r="CA171" s="117"/>
      <c r="CB171" s="26"/>
      <c r="CC171" s="26"/>
      <c r="CD171" s="26"/>
      <c r="CE171" s="26"/>
      <c r="CF171" s="84"/>
      <c r="CG171" s="84">
        <f>Q171-BU171-BV171-BW171-BX171-BY171-BZ171</f>
        <v>0</v>
      </c>
      <c r="CH171" s="124">
        <v>6</v>
      </c>
      <c r="CI171" s="84">
        <v>1</v>
      </c>
      <c r="CJ171" s="84"/>
      <c r="CL171" s="84"/>
      <c r="CM171" s="84"/>
      <c r="CN171" s="84"/>
      <c r="CO171" s="84"/>
      <c r="CP171" s="84"/>
      <c r="CQ171" s="84"/>
      <c r="CR171" s="84"/>
      <c r="CT171" s="84"/>
      <c r="CU171" s="84"/>
      <c r="CV171" s="84"/>
      <c r="CZ171" s="26"/>
      <c r="DA171" s="92">
        <v>1</v>
      </c>
      <c r="DB171" s="92"/>
      <c r="DC171" s="92" t="s">
        <v>375</v>
      </c>
      <c r="DD171" s="92"/>
      <c r="DE171" s="26"/>
      <c r="DF171" s="26"/>
      <c r="DG171" s="26"/>
      <c r="DH171" s="26"/>
      <c r="DI171" s="26"/>
      <c r="DJ171" s="26">
        <v>1965</v>
      </c>
      <c r="DK171" s="26"/>
      <c r="DL171" s="26" t="s">
        <v>139</v>
      </c>
      <c r="DM171" s="26">
        <v>7.5</v>
      </c>
      <c r="DN171" s="26">
        <v>10</v>
      </c>
      <c r="DO171" s="26">
        <v>10</v>
      </c>
      <c r="DP171" s="26" t="e">
        <v>#N/A</v>
      </c>
      <c r="DQ171" s="26" t="e">
        <v>#N/A</v>
      </c>
      <c r="DR171" s="26" t="s">
        <v>149</v>
      </c>
      <c r="DS171" s="101" t="s">
        <v>156</v>
      </c>
      <c r="DT171" s="26" t="s">
        <v>150</v>
      </c>
      <c r="DU171" s="26" t="s">
        <v>150</v>
      </c>
      <c r="DV171" s="26" t="s">
        <v>150</v>
      </c>
      <c r="DW171" s="26"/>
      <c r="DX171" s="26"/>
      <c r="DY171" s="26"/>
      <c r="DZ171" s="26">
        <f t="shared" si="193"/>
        <v>1</v>
      </c>
      <c r="EA171" s="26"/>
      <c r="EB171" s="26"/>
      <c r="EC171" s="26"/>
      <c r="ED171" s="26"/>
      <c r="EE171" s="26">
        <v>1</v>
      </c>
      <c r="EF171" s="26"/>
      <c r="EG171" s="26"/>
      <c r="EH171" s="26"/>
      <c r="EI171" s="146">
        <v>0</v>
      </c>
      <c r="EJ171" s="84">
        <f>L171-K171</f>
        <v>1</v>
      </c>
      <c r="EK171" s="84">
        <f>EJ171-DZ171</f>
        <v>0</v>
      </c>
      <c r="EL171" s="84">
        <f t="shared" si="194"/>
        <v>0</v>
      </c>
      <c r="EN171" s="84">
        <f t="shared" ref="EN171:EN222" si="225">EF171+EG171</f>
        <v>0</v>
      </c>
    </row>
    <row r="172" s="86" customFormat="1" ht="30" customHeight="1" spans="1:144">
      <c r="A172" s="87" t="str">
        <f t="shared" ref="A172:A208" si="226">J172&amp;K172&amp;L172</f>
        <v>G10615531554</v>
      </c>
      <c r="B172" s="87" t="e">
        <f>VLOOKUP(A172,[1]大中修明细表!$A$10:$N$544,14,0)</f>
        <v>#N/A</v>
      </c>
      <c r="C172" s="87" t="str">
        <f t="shared" ref="C172:C208" si="227">M172&amp;N172&amp;O172</f>
        <v>G1061571.1871572.187</v>
      </c>
      <c r="D172" s="87" t="e">
        <f>VLOOKUP(C172,[1]大中修明细表!$B$10:$N$544,13,0)</f>
        <v>#N/A</v>
      </c>
      <c r="E172" s="87" t="s">
        <v>371</v>
      </c>
      <c r="F172" s="96">
        <v>149</v>
      </c>
      <c r="G172" s="26" t="s">
        <v>17</v>
      </c>
      <c r="H172" s="26" t="s">
        <v>738</v>
      </c>
      <c r="I172" s="26">
        <v>430626</v>
      </c>
      <c r="J172" s="26" t="s">
        <v>181</v>
      </c>
      <c r="K172" s="26">
        <v>1553</v>
      </c>
      <c r="L172" s="26">
        <v>1554</v>
      </c>
      <c r="M172" s="26" t="s">
        <v>181</v>
      </c>
      <c r="N172" s="26">
        <v>1571.187</v>
      </c>
      <c r="O172" s="26">
        <v>1572.187</v>
      </c>
      <c r="P172" s="26"/>
      <c r="Q172" s="26">
        <f t="shared" ref="Q172:Q206" si="228">L172-K172</f>
        <v>1</v>
      </c>
      <c r="R172" s="26" t="s">
        <v>739</v>
      </c>
      <c r="S172" s="26">
        <v>10</v>
      </c>
      <c r="T172" s="26">
        <v>7.5</v>
      </c>
      <c r="U172" s="26">
        <v>10</v>
      </c>
      <c r="V172" s="26" t="s">
        <v>140</v>
      </c>
      <c r="W172" s="96" t="s">
        <v>141</v>
      </c>
      <c r="X172" s="26" t="s">
        <v>140</v>
      </c>
      <c r="Y172" s="26">
        <f t="shared" ref="Y172:Y222" si="229">IF(V172="中修",MIN(24,MIN(S172,U172)),IF(V172="大修",MIN(24,MIN(S172,U172)),""))</f>
        <v>10</v>
      </c>
      <c r="Z172" s="99"/>
      <c r="AA172" s="26" t="s">
        <v>143</v>
      </c>
      <c r="AB172" s="26" t="s">
        <v>144</v>
      </c>
      <c r="AC172" s="26">
        <v>30</v>
      </c>
      <c r="AD172" s="26" t="s">
        <v>145</v>
      </c>
      <c r="AE172" s="26">
        <v>9</v>
      </c>
      <c r="AF172" s="99"/>
      <c r="AG172" s="92">
        <v>220</v>
      </c>
      <c r="AH172" s="92">
        <f t="shared" ref="AH172:AH222" si="230">ROUND(P172*1000*Y172*AG172/10000,0)</f>
        <v>0</v>
      </c>
      <c r="AI172" s="92">
        <f t="shared" ref="AI172:AI222" si="231">ROUND(Q172*1000*Y172*AG172/10000,0)</f>
        <v>220</v>
      </c>
      <c r="AJ172" s="26">
        <f t="shared" ref="AJ172:AJ222" si="232">IF(AL172&lt;&gt;"",ROUND(AI172*AL172,0),IF(AN172&lt;&gt;"",ROUND(AI172*AN172,0),"缺折扣系数"))</f>
        <v>220</v>
      </c>
      <c r="AK172" s="92">
        <v>1965</v>
      </c>
      <c r="AL172" s="26">
        <f>IF(AND(AK172&lt;&gt;"",AM172&lt;&gt;""),"确认折扣年度",IF($V172="大修",IF(AND($V172="大修",AK172="",AM172=""),1,IF(AK172&lt;&gt;"",LOOKUP(AK172,{1900,2016,2017,2018,2019,2020,2021,2022,2023,2024,2025},{1,0.9,0.8,0.7,0.6,0.5,0.4,0.3,0.2,0.1,0}),IF(AM172&lt;&gt;"",LOOKUP(AM172,{1900,2021,2022,2023,2024,2025},{1,0.8,0.6,0.4,0.2,0})))),""))</f>
        <v>1</v>
      </c>
      <c r="AM172" s="92"/>
      <c r="AN172" s="26" t="str">
        <f>IF(AND(AK172&lt;&gt;"",AM172&lt;&gt;""),"确认折扣年度",IF($V172="中修",IF(AND($V172="中修",AK172="",AM172=""),1,IF(AK172&lt;&gt;"",LOOKUP(AK172,{1900,2021,2022,2023,2024,2025},{1,0.8,0.6,0.4,0.2,0}),IF(AM172&lt;&gt;"",LOOKUP(AM172,{1900,2021,2022,2023,2024,2025},{1,0.8,0.6,0.4,0.2,0})))),""))</f>
        <v/>
      </c>
      <c r="AO172" s="26" t="s">
        <v>146</v>
      </c>
      <c r="AP172" s="26" t="s">
        <v>146</v>
      </c>
      <c r="AQ172" s="26" t="s">
        <v>740</v>
      </c>
      <c r="AR172" s="26" t="s">
        <v>742</v>
      </c>
      <c r="AS172" s="26"/>
      <c r="AT172" s="26"/>
      <c r="AU172" s="26"/>
      <c r="AV172" s="26"/>
      <c r="AW172" s="26"/>
      <c r="AX172" s="110"/>
      <c r="AY172" s="110"/>
      <c r="AZ172" s="111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  <c r="BM172" s="26"/>
      <c r="BN172" s="26"/>
      <c r="BO172" s="26"/>
      <c r="BP172" s="26"/>
      <c r="BQ172" s="26"/>
      <c r="BR172" s="26"/>
      <c r="BS172" s="26"/>
      <c r="BT172" s="26"/>
      <c r="BU172" s="26"/>
      <c r="BV172" s="26"/>
      <c r="BW172" s="26">
        <f t="shared" ref="BW172:BW178" si="233">Q172</f>
        <v>1</v>
      </c>
      <c r="BX172" s="26"/>
      <c r="BY172" s="26"/>
      <c r="BZ172" s="26"/>
      <c r="CA172" s="117"/>
      <c r="CB172" s="26"/>
      <c r="CC172" s="26"/>
      <c r="CD172" s="26"/>
      <c r="CE172" s="26"/>
      <c r="CF172" s="84"/>
      <c r="CG172" s="84">
        <f t="shared" ref="CG172:CG206" si="234">Q172-BU172-BV172-BW172-BX172-BY172-BZ172</f>
        <v>0</v>
      </c>
      <c r="CH172" s="124">
        <v>6</v>
      </c>
      <c r="CI172" s="84">
        <v>1</v>
      </c>
      <c r="CJ172" s="84"/>
      <c r="CK172" s="84"/>
      <c r="CL172" s="84"/>
      <c r="CM172" s="84"/>
      <c r="CN172" s="84"/>
      <c r="CO172" s="84"/>
      <c r="CP172" s="84"/>
      <c r="CQ172" s="84"/>
      <c r="CR172" s="84"/>
      <c r="CS172" s="84"/>
      <c r="CT172" s="84"/>
      <c r="CU172" s="84"/>
      <c r="CV172" s="84"/>
      <c r="CW172" s="84"/>
      <c r="CX172" s="84"/>
      <c r="CY172" s="84"/>
      <c r="CZ172" s="26" t="s">
        <v>375</v>
      </c>
      <c r="DA172" s="92">
        <v>0</v>
      </c>
      <c r="DB172" s="92"/>
      <c r="DC172" s="92" t="s">
        <v>375</v>
      </c>
      <c r="DD172" s="92"/>
      <c r="DE172" s="26"/>
      <c r="DF172" s="26"/>
      <c r="DG172" s="26"/>
      <c r="DH172" s="26"/>
      <c r="DI172" s="26"/>
      <c r="DJ172" s="26">
        <v>1965</v>
      </c>
      <c r="DK172" s="26"/>
      <c r="DL172" s="26" t="s">
        <v>139</v>
      </c>
      <c r="DM172" s="26">
        <v>7.5</v>
      </c>
      <c r="DN172" s="26">
        <v>10</v>
      </c>
      <c r="DO172" s="26">
        <v>10</v>
      </c>
      <c r="DP172" s="26" t="e">
        <v>#N/A</v>
      </c>
      <c r="DQ172" s="26" t="e">
        <v>#N/A</v>
      </c>
      <c r="DR172" s="26" t="s">
        <v>149</v>
      </c>
      <c r="DS172" s="26" t="s">
        <v>156</v>
      </c>
      <c r="DT172" s="26" t="s">
        <v>150</v>
      </c>
      <c r="DU172" s="26" t="s">
        <v>150</v>
      </c>
      <c r="DV172" s="26" t="s">
        <v>150</v>
      </c>
      <c r="DW172" s="26"/>
      <c r="DX172" s="26"/>
      <c r="DY172" s="26"/>
      <c r="DZ172" s="26">
        <f t="shared" ref="DZ172:DZ208" si="235">SUM(EC172:EH172)</f>
        <v>1</v>
      </c>
      <c r="EA172" s="26"/>
      <c r="EB172" s="26"/>
      <c r="EC172" s="26"/>
      <c r="ED172" s="26"/>
      <c r="EE172" s="26">
        <v>1</v>
      </c>
      <c r="EF172" s="26"/>
      <c r="EG172" s="26"/>
      <c r="EH172" s="26"/>
      <c r="EI172" s="146">
        <v>0</v>
      </c>
      <c r="EJ172" s="84">
        <f t="shared" ref="EJ172:EJ222" si="236">L172-K172</f>
        <v>1</v>
      </c>
      <c r="EK172" s="84">
        <f t="shared" ref="EK172:EK222" si="237">EJ172-DZ172</f>
        <v>0</v>
      </c>
      <c r="EL172" s="84">
        <f t="shared" ref="EL172:EL208" si="238">EE172-BW172</f>
        <v>0</v>
      </c>
      <c r="EN172" s="84">
        <f t="shared" si="225"/>
        <v>0</v>
      </c>
    </row>
    <row r="173" s="86" customFormat="1" ht="30" customHeight="1" spans="1:144">
      <c r="A173" s="87" t="str">
        <f t="shared" si="226"/>
        <v>G10615541555</v>
      </c>
      <c r="B173" s="87" t="e">
        <f>VLOOKUP(A173,[1]大中修明细表!$A$10:$N$544,14,0)</f>
        <v>#N/A</v>
      </c>
      <c r="C173" s="87" t="str">
        <f t="shared" si="227"/>
        <v>G1061572.1871573.187</v>
      </c>
      <c r="D173" s="87" t="e">
        <f>VLOOKUP(C173,[1]大中修明细表!$B$10:$N$544,13,0)</f>
        <v>#N/A</v>
      </c>
      <c r="E173" s="87" t="s">
        <v>371</v>
      </c>
      <c r="F173" s="96">
        <v>150</v>
      </c>
      <c r="G173" s="26" t="s">
        <v>17</v>
      </c>
      <c r="H173" s="26" t="s">
        <v>738</v>
      </c>
      <c r="I173" s="26">
        <v>430626</v>
      </c>
      <c r="J173" s="26" t="s">
        <v>181</v>
      </c>
      <c r="K173" s="26">
        <v>1554</v>
      </c>
      <c r="L173" s="26">
        <v>1555</v>
      </c>
      <c r="M173" s="26" t="s">
        <v>181</v>
      </c>
      <c r="N173" s="26">
        <v>1572.187</v>
      </c>
      <c r="O173" s="26">
        <v>1573.187</v>
      </c>
      <c r="P173" s="26"/>
      <c r="Q173" s="26">
        <f t="shared" si="228"/>
        <v>1</v>
      </c>
      <c r="R173" s="26" t="s">
        <v>739</v>
      </c>
      <c r="S173" s="26">
        <v>10</v>
      </c>
      <c r="T173" s="26">
        <v>7.5</v>
      </c>
      <c r="U173" s="26">
        <v>10</v>
      </c>
      <c r="V173" s="26" t="s">
        <v>140</v>
      </c>
      <c r="W173" s="96" t="s">
        <v>141</v>
      </c>
      <c r="X173" s="26" t="s">
        <v>140</v>
      </c>
      <c r="Y173" s="26">
        <f t="shared" si="229"/>
        <v>10</v>
      </c>
      <c r="Z173" s="99"/>
      <c r="AA173" s="26" t="s">
        <v>143</v>
      </c>
      <c r="AB173" s="26" t="s">
        <v>144</v>
      </c>
      <c r="AC173" s="26">
        <v>30</v>
      </c>
      <c r="AD173" s="26" t="s">
        <v>145</v>
      </c>
      <c r="AE173" s="26">
        <v>9</v>
      </c>
      <c r="AF173" s="99"/>
      <c r="AG173" s="92">
        <v>220</v>
      </c>
      <c r="AH173" s="92">
        <f t="shared" si="230"/>
        <v>0</v>
      </c>
      <c r="AI173" s="92">
        <f t="shared" si="231"/>
        <v>220</v>
      </c>
      <c r="AJ173" s="26">
        <f t="shared" si="232"/>
        <v>220</v>
      </c>
      <c r="AK173" s="92">
        <v>1965</v>
      </c>
      <c r="AL173" s="26">
        <f>IF(AND(AK173&lt;&gt;"",AM173&lt;&gt;""),"确认折扣年度",IF($V173="大修",IF(AND($V173="大修",AK173="",AM173=""),1,IF(AK173&lt;&gt;"",LOOKUP(AK173,{1900,2016,2017,2018,2019,2020,2021,2022,2023,2024,2025},{1,0.9,0.8,0.7,0.6,0.5,0.4,0.3,0.2,0.1,0}),IF(AM173&lt;&gt;"",LOOKUP(AM173,{1900,2021,2022,2023,2024,2025},{1,0.8,0.6,0.4,0.2,0})))),""))</f>
        <v>1</v>
      </c>
      <c r="AM173" s="92"/>
      <c r="AN173" s="26" t="str">
        <f>IF(AND(AK173&lt;&gt;"",AM173&lt;&gt;""),"确认折扣年度",IF($V173="中修",IF(AND($V173="中修",AK173="",AM173=""),1,IF(AK173&lt;&gt;"",LOOKUP(AK173,{1900,2021,2022,2023,2024,2025},{1,0.8,0.6,0.4,0.2,0}),IF(AM173&lt;&gt;"",LOOKUP(AM173,{1900,2021,2022,2023,2024,2025},{1,0.8,0.6,0.4,0.2,0})))),""))</f>
        <v/>
      </c>
      <c r="AO173" s="26" t="s">
        <v>146</v>
      </c>
      <c r="AP173" s="26" t="s">
        <v>146</v>
      </c>
      <c r="AQ173" s="26" t="s">
        <v>740</v>
      </c>
      <c r="AR173" s="26" t="s">
        <v>742</v>
      </c>
      <c r="AS173" s="26"/>
      <c r="AT173" s="26"/>
      <c r="AU173" s="26"/>
      <c r="AV173" s="26"/>
      <c r="AW173" s="26"/>
      <c r="AX173" s="110"/>
      <c r="AY173" s="110"/>
      <c r="AZ173" s="111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  <c r="BO173" s="26"/>
      <c r="BP173" s="26"/>
      <c r="BQ173" s="26"/>
      <c r="BR173" s="26"/>
      <c r="BS173" s="26"/>
      <c r="BT173" s="26"/>
      <c r="BU173" s="26"/>
      <c r="BV173" s="26"/>
      <c r="BW173" s="26">
        <f t="shared" si="233"/>
        <v>1</v>
      </c>
      <c r="BX173" s="26"/>
      <c r="BY173" s="26"/>
      <c r="BZ173" s="26"/>
      <c r="CA173" s="117"/>
      <c r="CB173" s="26"/>
      <c r="CC173" s="26"/>
      <c r="CD173" s="26"/>
      <c r="CE173" s="26"/>
      <c r="CF173" s="84"/>
      <c r="CG173" s="84">
        <f t="shared" si="234"/>
        <v>0</v>
      </c>
      <c r="CH173" s="124">
        <v>6</v>
      </c>
      <c r="CI173" s="84">
        <v>1</v>
      </c>
      <c r="CJ173" s="84"/>
      <c r="CK173" s="84"/>
      <c r="CL173" s="84"/>
      <c r="CM173" s="84"/>
      <c r="CN173" s="84"/>
      <c r="CO173" s="84"/>
      <c r="CP173" s="84"/>
      <c r="CQ173" s="84"/>
      <c r="CR173" s="84"/>
      <c r="CS173" s="84"/>
      <c r="CT173" s="84"/>
      <c r="CU173" s="84"/>
      <c r="CV173" s="84"/>
      <c r="CW173" s="84"/>
      <c r="CX173" s="84"/>
      <c r="CY173" s="84"/>
      <c r="CZ173" s="26" t="s">
        <v>375</v>
      </c>
      <c r="DA173" s="92">
        <v>0</v>
      </c>
      <c r="DB173" s="92"/>
      <c r="DC173" s="92" t="s">
        <v>375</v>
      </c>
      <c r="DD173" s="92"/>
      <c r="DE173" s="26"/>
      <c r="DF173" s="26"/>
      <c r="DG173" s="26"/>
      <c r="DH173" s="26"/>
      <c r="DI173" s="26"/>
      <c r="DJ173" s="26">
        <v>1965</v>
      </c>
      <c r="DK173" s="26"/>
      <c r="DL173" s="26" t="s">
        <v>139</v>
      </c>
      <c r="DM173" s="26">
        <v>7.5</v>
      </c>
      <c r="DN173" s="26">
        <v>10</v>
      </c>
      <c r="DO173" s="26">
        <v>10</v>
      </c>
      <c r="DP173" s="26" t="e">
        <v>#N/A</v>
      </c>
      <c r="DQ173" s="26" t="e">
        <v>#N/A</v>
      </c>
      <c r="DR173" s="26" t="s">
        <v>149</v>
      </c>
      <c r="DS173" s="26" t="s">
        <v>156</v>
      </c>
      <c r="DT173" s="26" t="s">
        <v>150</v>
      </c>
      <c r="DU173" s="26" t="s">
        <v>150</v>
      </c>
      <c r="DV173" s="26" t="s">
        <v>150</v>
      </c>
      <c r="DW173" s="26"/>
      <c r="DX173" s="26"/>
      <c r="DY173" s="26"/>
      <c r="DZ173" s="26">
        <f t="shared" si="235"/>
        <v>1</v>
      </c>
      <c r="EA173" s="26"/>
      <c r="EB173" s="26"/>
      <c r="EC173" s="26"/>
      <c r="ED173" s="26"/>
      <c r="EE173" s="26">
        <v>1</v>
      </c>
      <c r="EF173" s="26"/>
      <c r="EG173" s="26"/>
      <c r="EH173" s="26"/>
      <c r="EI173" s="146">
        <v>0</v>
      </c>
      <c r="EJ173" s="84">
        <f t="shared" si="236"/>
        <v>1</v>
      </c>
      <c r="EK173" s="84">
        <f t="shared" si="237"/>
        <v>0</v>
      </c>
      <c r="EL173" s="84">
        <f t="shared" si="238"/>
        <v>0</v>
      </c>
      <c r="EN173" s="84">
        <f t="shared" si="225"/>
        <v>0</v>
      </c>
    </row>
    <row r="174" s="86" customFormat="1" ht="30" customHeight="1" spans="1:144">
      <c r="A174" s="87" t="str">
        <f t="shared" si="226"/>
        <v>G10615551556</v>
      </c>
      <c r="B174" s="87" t="e">
        <f>VLOOKUP(A174,[1]大中修明细表!$A$10:$N$544,14,0)</f>
        <v>#N/A</v>
      </c>
      <c r="C174" s="87" t="str">
        <f t="shared" si="227"/>
        <v>G1061573.1871574.187</v>
      </c>
      <c r="D174" s="87" t="e">
        <f>VLOOKUP(C174,[1]大中修明细表!$B$10:$N$544,13,0)</f>
        <v>#N/A</v>
      </c>
      <c r="E174" s="87" t="s">
        <v>371</v>
      </c>
      <c r="F174" s="96">
        <v>151</v>
      </c>
      <c r="G174" s="26" t="s">
        <v>17</v>
      </c>
      <c r="H174" s="26" t="s">
        <v>738</v>
      </c>
      <c r="I174" s="26">
        <v>430626</v>
      </c>
      <c r="J174" s="26" t="s">
        <v>181</v>
      </c>
      <c r="K174" s="26">
        <v>1555</v>
      </c>
      <c r="L174" s="26">
        <v>1556</v>
      </c>
      <c r="M174" s="26" t="s">
        <v>181</v>
      </c>
      <c r="N174" s="26">
        <v>1573.187</v>
      </c>
      <c r="O174" s="26">
        <v>1574.187</v>
      </c>
      <c r="P174" s="26"/>
      <c r="Q174" s="26">
        <f t="shared" si="228"/>
        <v>1</v>
      </c>
      <c r="R174" s="26" t="s">
        <v>739</v>
      </c>
      <c r="S174" s="26">
        <v>10</v>
      </c>
      <c r="T174" s="26">
        <v>7.5</v>
      </c>
      <c r="U174" s="26">
        <v>10</v>
      </c>
      <c r="V174" s="26" t="s">
        <v>140</v>
      </c>
      <c r="W174" s="96" t="s">
        <v>141</v>
      </c>
      <c r="X174" s="26" t="s">
        <v>140</v>
      </c>
      <c r="Y174" s="26">
        <f t="shared" si="229"/>
        <v>10</v>
      </c>
      <c r="Z174" s="99"/>
      <c r="AA174" s="26" t="s">
        <v>143</v>
      </c>
      <c r="AB174" s="26" t="s">
        <v>144</v>
      </c>
      <c r="AC174" s="26">
        <v>30</v>
      </c>
      <c r="AD174" s="26" t="s">
        <v>145</v>
      </c>
      <c r="AE174" s="26">
        <v>9</v>
      </c>
      <c r="AF174" s="99"/>
      <c r="AG174" s="92">
        <v>220</v>
      </c>
      <c r="AH174" s="92">
        <f t="shared" si="230"/>
        <v>0</v>
      </c>
      <c r="AI174" s="92">
        <f t="shared" si="231"/>
        <v>220</v>
      </c>
      <c r="AJ174" s="26">
        <f t="shared" si="232"/>
        <v>220</v>
      </c>
      <c r="AK174" s="92">
        <v>1965</v>
      </c>
      <c r="AL174" s="26">
        <f>IF(AND(AK174&lt;&gt;"",AM174&lt;&gt;""),"确认折扣年度",IF($V174="大修",IF(AND($V174="大修",AK174="",AM174=""),1,IF(AK174&lt;&gt;"",LOOKUP(AK174,{1900,2016,2017,2018,2019,2020,2021,2022,2023,2024,2025},{1,0.9,0.8,0.7,0.6,0.5,0.4,0.3,0.2,0.1,0}),IF(AM174&lt;&gt;"",LOOKUP(AM174,{1900,2021,2022,2023,2024,2025},{1,0.8,0.6,0.4,0.2,0})))),""))</f>
        <v>1</v>
      </c>
      <c r="AM174" s="92"/>
      <c r="AN174" s="26" t="str">
        <f>IF(AND(AK174&lt;&gt;"",AM174&lt;&gt;""),"确认折扣年度",IF($V174="中修",IF(AND($V174="中修",AK174="",AM174=""),1,IF(AK174&lt;&gt;"",LOOKUP(AK174,{1900,2021,2022,2023,2024,2025},{1,0.8,0.6,0.4,0.2,0}),IF(AM174&lt;&gt;"",LOOKUP(AM174,{1900,2021,2022,2023,2024,2025},{1,0.8,0.6,0.4,0.2,0})))),""))</f>
        <v/>
      </c>
      <c r="AO174" s="26" t="s">
        <v>146</v>
      </c>
      <c r="AP174" s="26" t="s">
        <v>146</v>
      </c>
      <c r="AQ174" s="26" t="s">
        <v>740</v>
      </c>
      <c r="AR174" s="26" t="s">
        <v>742</v>
      </c>
      <c r="AS174" s="26"/>
      <c r="AT174" s="26"/>
      <c r="AU174" s="26"/>
      <c r="AV174" s="26"/>
      <c r="AW174" s="26"/>
      <c r="AX174" s="110"/>
      <c r="AY174" s="110"/>
      <c r="AZ174" s="111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  <c r="BQ174" s="26"/>
      <c r="BR174" s="26"/>
      <c r="BS174" s="26"/>
      <c r="BT174" s="26"/>
      <c r="BU174" s="26"/>
      <c r="BV174" s="26"/>
      <c r="BW174" s="26">
        <f t="shared" si="233"/>
        <v>1</v>
      </c>
      <c r="BX174" s="26"/>
      <c r="BY174" s="26"/>
      <c r="BZ174" s="26"/>
      <c r="CA174" s="117"/>
      <c r="CB174" s="26"/>
      <c r="CC174" s="26"/>
      <c r="CD174" s="26"/>
      <c r="CE174" s="26"/>
      <c r="CF174" s="84"/>
      <c r="CG174" s="84">
        <f t="shared" si="234"/>
        <v>0</v>
      </c>
      <c r="CH174" s="124">
        <v>6</v>
      </c>
      <c r="CI174" s="84">
        <v>1</v>
      </c>
      <c r="CJ174" s="84"/>
      <c r="CK174" s="84"/>
      <c r="CL174" s="84"/>
      <c r="CM174" s="84"/>
      <c r="CN174" s="84"/>
      <c r="CO174" s="84"/>
      <c r="CP174" s="84"/>
      <c r="CQ174" s="84"/>
      <c r="CR174" s="84"/>
      <c r="CS174" s="84"/>
      <c r="CT174" s="84"/>
      <c r="CU174" s="84"/>
      <c r="CV174" s="84"/>
      <c r="CW174" s="84"/>
      <c r="CX174" s="84"/>
      <c r="CY174" s="84"/>
      <c r="CZ174" s="26" t="s">
        <v>375</v>
      </c>
      <c r="DA174" s="92">
        <v>0</v>
      </c>
      <c r="DB174" s="92"/>
      <c r="DC174" s="92" t="s">
        <v>375</v>
      </c>
      <c r="DD174" s="92"/>
      <c r="DE174" s="26"/>
      <c r="DF174" s="26"/>
      <c r="DG174" s="26"/>
      <c r="DH174" s="26"/>
      <c r="DI174" s="26"/>
      <c r="DJ174" s="26">
        <v>1965</v>
      </c>
      <c r="DK174" s="26"/>
      <c r="DL174" s="26" t="s">
        <v>139</v>
      </c>
      <c r="DM174" s="26">
        <v>7.5</v>
      </c>
      <c r="DN174" s="26">
        <v>10</v>
      </c>
      <c r="DO174" s="26">
        <v>10</v>
      </c>
      <c r="DP174" s="26" t="e">
        <v>#N/A</v>
      </c>
      <c r="DQ174" s="26" t="e">
        <v>#N/A</v>
      </c>
      <c r="DR174" s="26" t="s">
        <v>149</v>
      </c>
      <c r="DS174" s="26" t="s">
        <v>156</v>
      </c>
      <c r="DT174" s="26" t="s">
        <v>150</v>
      </c>
      <c r="DU174" s="26" t="s">
        <v>150</v>
      </c>
      <c r="DV174" s="26" t="s">
        <v>150</v>
      </c>
      <c r="DW174" s="26"/>
      <c r="DX174" s="26"/>
      <c r="DY174" s="26"/>
      <c r="DZ174" s="26">
        <f t="shared" si="235"/>
        <v>1</v>
      </c>
      <c r="EA174" s="26"/>
      <c r="EB174" s="26"/>
      <c r="EC174" s="26"/>
      <c r="ED174" s="26"/>
      <c r="EE174" s="26">
        <v>1</v>
      </c>
      <c r="EF174" s="26"/>
      <c r="EG174" s="26"/>
      <c r="EH174" s="26"/>
      <c r="EI174" s="146">
        <v>0</v>
      </c>
      <c r="EJ174" s="84">
        <f t="shared" si="236"/>
        <v>1</v>
      </c>
      <c r="EK174" s="84">
        <f t="shared" si="237"/>
        <v>0</v>
      </c>
      <c r="EL174" s="84">
        <f t="shared" si="238"/>
        <v>0</v>
      </c>
      <c r="EN174" s="84">
        <f t="shared" si="225"/>
        <v>0</v>
      </c>
    </row>
    <row r="175" s="86" customFormat="1" ht="30" customHeight="1" spans="1:144">
      <c r="A175" s="87" t="str">
        <f t="shared" si="226"/>
        <v>G10615561557</v>
      </c>
      <c r="B175" s="87" t="e">
        <f>VLOOKUP(A175,[1]大中修明细表!$A$10:$N$544,14,0)</f>
        <v>#N/A</v>
      </c>
      <c r="C175" s="87" t="str">
        <f t="shared" si="227"/>
        <v>G1061574.1871575.187</v>
      </c>
      <c r="D175" s="87" t="e">
        <f>VLOOKUP(C175,[1]大中修明细表!$B$10:$N$544,13,0)</f>
        <v>#N/A</v>
      </c>
      <c r="E175" s="87" t="s">
        <v>371</v>
      </c>
      <c r="F175" s="96">
        <v>152</v>
      </c>
      <c r="G175" s="26" t="s">
        <v>17</v>
      </c>
      <c r="H175" s="26" t="s">
        <v>738</v>
      </c>
      <c r="I175" s="26">
        <v>430626</v>
      </c>
      <c r="J175" s="26" t="s">
        <v>181</v>
      </c>
      <c r="K175" s="26">
        <v>1556</v>
      </c>
      <c r="L175" s="26">
        <v>1557</v>
      </c>
      <c r="M175" s="26" t="s">
        <v>181</v>
      </c>
      <c r="N175" s="26">
        <v>1574.187</v>
      </c>
      <c r="O175" s="26">
        <v>1575.187</v>
      </c>
      <c r="P175" s="26"/>
      <c r="Q175" s="26">
        <f t="shared" si="228"/>
        <v>1</v>
      </c>
      <c r="R175" s="26" t="s">
        <v>739</v>
      </c>
      <c r="S175" s="26">
        <v>10</v>
      </c>
      <c r="T175" s="26">
        <v>7.5</v>
      </c>
      <c r="U175" s="26">
        <v>10</v>
      </c>
      <c r="V175" s="26" t="s">
        <v>140</v>
      </c>
      <c r="W175" s="96" t="s">
        <v>141</v>
      </c>
      <c r="X175" s="26" t="s">
        <v>140</v>
      </c>
      <c r="Y175" s="26">
        <f t="shared" si="229"/>
        <v>10</v>
      </c>
      <c r="Z175" s="99"/>
      <c r="AA175" s="26" t="s">
        <v>143</v>
      </c>
      <c r="AB175" s="26" t="s">
        <v>144</v>
      </c>
      <c r="AC175" s="26">
        <v>30</v>
      </c>
      <c r="AD175" s="26" t="s">
        <v>145</v>
      </c>
      <c r="AE175" s="26">
        <v>9</v>
      </c>
      <c r="AF175" s="99"/>
      <c r="AG175" s="92">
        <v>220</v>
      </c>
      <c r="AH175" s="92">
        <f t="shared" si="230"/>
        <v>0</v>
      </c>
      <c r="AI175" s="92">
        <f t="shared" si="231"/>
        <v>220</v>
      </c>
      <c r="AJ175" s="26">
        <f t="shared" si="232"/>
        <v>220</v>
      </c>
      <c r="AK175" s="92">
        <v>1965</v>
      </c>
      <c r="AL175" s="26">
        <f>IF(AND(AK175&lt;&gt;"",AM175&lt;&gt;""),"确认折扣年度",IF($V175="大修",IF(AND($V175="大修",AK175="",AM175=""),1,IF(AK175&lt;&gt;"",LOOKUP(AK175,{1900,2016,2017,2018,2019,2020,2021,2022,2023,2024,2025},{1,0.9,0.8,0.7,0.6,0.5,0.4,0.3,0.2,0.1,0}),IF(AM175&lt;&gt;"",LOOKUP(AM175,{1900,2021,2022,2023,2024,2025},{1,0.8,0.6,0.4,0.2,0})))),""))</f>
        <v>1</v>
      </c>
      <c r="AM175" s="92"/>
      <c r="AN175" s="26" t="str">
        <f>IF(AND(AK175&lt;&gt;"",AM175&lt;&gt;""),"确认折扣年度",IF($V175="中修",IF(AND($V175="中修",AK175="",AM175=""),1,IF(AK175&lt;&gt;"",LOOKUP(AK175,{1900,2021,2022,2023,2024,2025},{1,0.8,0.6,0.4,0.2,0}),IF(AM175&lt;&gt;"",LOOKUP(AM175,{1900,2021,2022,2023,2024,2025},{1,0.8,0.6,0.4,0.2,0})))),""))</f>
        <v/>
      </c>
      <c r="AO175" s="26" t="s">
        <v>146</v>
      </c>
      <c r="AP175" s="26" t="s">
        <v>146</v>
      </c>
      <c r="AQ175" s="26" t="s">
        <v>740</v>
      </c>
      <c r="AR175" s="26" t="s">
        <v>742</v>
      </c>
      <c r="AS175" s="26"/>
      <c r="AT175" s="26"/>
      <c r="AU175" s="26"/>
      <c r="AV175" s="26"/>
      <c r="AW175" s="26"/>
      <c r="AX175" s="110"/>
      <c r="AY175" s="110"/>
      <c r="AZ175" s="111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26"/>
      <c r="BS175" s="26"/>
      <c r="BT175" s="26"/>
      <c r="BU175" s="26"/>
      <c r="BV175" s="26"/>
      <c r="BW175" s="26">
        <f t="shared" si="233"/>
        <v>1</v>
      </c>
      <c r="BX175" s="26"/>
      <c r="BY175" s="26"/>
      <c r="BZ175" s="26"/>
      <c r="CA175" s="117"/>
      <c r="CB175" s="26"/>
      <c r="CC175" s="26"/>
      <c r="CD175" s="26"/>
      <c r="CE175" s="26"/>
      <c r="CF175" s="84"/>
      <c r="CG175" s="84">
        <f t="shared" si="234"/>
        <v>0</v>
      </c>
      <c r="CH175" s="124">
        <v>6</v>
      </c>
      <c r="CI175" s="84">
        <v>1</v>
      </c>
      <c r="CJ175" s="84"/>
      <c r="CK175" s="84"/>
      <c r="CL175" s="84"/>
      <c r="CM175" s="84"/>
      <c r="CN175" s="84"/>
      <c r="CO175" s="84"/>
      <c r="CP175" s="84"/>
      <c r="CQ175" s="84"/>
      <c r="CR175" s="84"/>
      <c r="CS175" s="84"/>
      <c r="CT175" s="84"/>
      <c r="CU175" s="84"/>
      <c r="CV175" s="84"/>
      <c r="CW175" s="84"/>
      <c r="CX175" s="84"/>
      <c r="CY175" s="84"/>
      <c r="CZ175" s="26" t="s">
        <v>375</v>
      </c>
      <c r="DA175" s="92">
        <v>0</v>
      </c>
      <c r="DB175" s="92"/>
      <c r="DC175" s="92" t="s">
        <v>375</v>
      </c>
      <c r="DD175" s="92"/>
      <c r="DE175" s="26"/>
      <c r="DF175" s="26"/>
      <c r="DG175" s="26"/>
      <c r="DH175" s="26"/>
      <c r="DI175" s="26"/>
      <c r="DJ175" s="26">
        <v>1965</v>
      </c>
      <c r="DK175" s="26"/>
      <c r="DL175" s="26" t="s">
        <v>139</v>
      </c>
      <c r="DM175" s="26">
        <v>7.5</v>
      </c>
      <c r="DN175" s="26">
        <v>10</v>
      </c>
      <c r="DO175" s="26">
        <v>10</v>
      </c>
      <c r="DP175" s="26" t="e">
        <v>#N/A</v>
      </c>
      <c r="DQ175" s="26" t="e">
        <v>#N/A</v>
      </c>
      <c r="DR175" s="26" t="s">
        <v>149</v>
      </c>
      <c r="DS175" s="26" t="s">
        <v>156</v>
      </c>
      <c r="DT175" s="26" t="s">
        <v>150</v>
      </c>
      <c r="DU175" s="26" t="s">
        <v>150</v>
      </c>
      <c r="DV175" s="26" t="s">
        <v>150</v>
      </c>
      <c r="DW175" s="26"/>
      <c r="DX175" s="26"/>
      <c r="DY175" s="26"/>
      <c r="DZ175" s="26">
        <f t="shared" si="235"/>
        <v>1</v>
      </c>
      <c r="EA175" s="26"/>
      <c r="EB175" s="26"/>
      <c r="EC175" s="26"/>
      <c r="ED175" s="26"/>
      <c r="EE175" s="26">
        <v>1</v>
      </c>
      <c r="EF175" s="26"/>
      <c r="EG175" s="26"/>
      <c r="EH175" s="26"/>
      <c r="EI175" s="146">
        <v>0</v>
      </c>
      <c r="EJ175" s="84">
        <f t="shared" si="236"/>
        <v>1</v>
      </c>
      <c r="EK175" s="84">
        <f t="shared" si="237"/>
        <v>0</v>
      </c>
      <c r="EL175" s="84">
        <f t="shared" si="238"/>
        <v>0</v>
      </c>
      <c r="EN175" s="84">
        <f t="shared" si="225"/>
        <v>0</v>
      </c>
    </row>
    <row r="176" s="86" customFormat="1" ht="30" customHeight="1" spans="1:144">
      <c r="A176" s="87" t="str">
        <f t="shared" si="226"/>
        <v>G10615581559</v>
      </c>
      <c r="B176" s="87" t="e">
        <f>VLOOKUP(A176,[1]大中修明细表!$A$10:$N$544,14,0)</f>
        <v>#N/A</v>
      </c>
      <c r="C176" s="87" t="str">
        <f t="shared" si="227"/>
        <v>G1061576.1871577.187</v>
      </c>
      <c r="D176" s="87" t="e">
        <f>VLOOKUP(C176,[1]大中修明细表!$B$10:$N$544,13,0)</f>
        <v>#N/A</v>
      </c>
      <c r="E176" s="87" t="s">
        <v>371</v>
      </c>
      <c r="F176" s="96">
        <v>153</v>
      </c>
      <c r="G176" s="26" t="s">
        <v>17</v>
      </c>
      <c r="H176" s="26" t="s">
        <v>738</v>
      </c>
      <c r="I176" s="26">
        <v>430626</v>
      </c>
      <c r="J176" s="26" t="s">
        <v>181</v>
      </c>
      <c r="K176" s="26">
        <v>1558</v>
      </c>
      <c r="L176" s="26">
        <v>1559</v>
      </c>
      <c r="M176" s="26" t="s">
        <v>181</v>
      </c>
      <c r="N176" s="26">
        <v>1576.187</v>
      </c>
      <c r="O176" s="26">
        <v>1577.187</v>
      </c>
      <c r="P176" s="26"/>
      <c r="Q176" s="26">
        <f t="shared" si="228"/>
        <v>1</v>
      </c>
      <c r="R176" s="26" t="s">
        <v>739</v>
      </c>
      <c r="S176" s="26">
        <v>10</v>
      </c>
      <c r="T176" s="26">
        <v>7.5</v>
      </c>
      <c r="U176" s="26">
        <v>10</v>
      </c>
      <c r="V176" s="26" t="s">
        <v>140</v>
      </c>
      <c r="W176" s="96" t="s">
        <v>141</v>
      </c>
      <c r="X176" s="26" t="s">
        <v>140</v>
      </c>
      <c r="Y176" s="26">
        <f t="shared" si="229"/>
        <v>10</v>
      </c>
      <c r="Z176" s="99"/>
      <c r="AA176" s="26" t="s">
        <v>143</v>
      </c>
      <c r="AB176" s="26" t="s">
        <v>144</v>
      </c>
      <c r="AC176" s="26">
        <v>30</v>
      </c>
      <c r="AD176" s="26" t="s">
        <v>145</v>
      </c>
      <c r="AE176" s="26">
        <v>9</v>
      </c>
      <c r="AF176" s="99"/>
      <c r="AG176" s="92">
        <v>220</v>
      </c>
      <c r="AH176" s="92">
        <f t="shared" si="230"/>
        <v>0</v>
      </c>
      <c r="AI176" s="92">
        <f t="shared" si="231"/>
        <v>220</v>
      </c>
      <c r="AJ176" s="26">
        <f t="shared" si="232"/>
        <v>220</v>
      </c>
      <c r="AK176" s="92">
        <v>1965</v>
      </c>
      <c r="AL176" s="26">
        <f>IF(AND(AK176&lt;&gt;"",AM176&lt;&gt;""),"确认折扣年度",IF($V176="大修",IF(AND($V176="大修",AK176="",AM176=""),1,IF(AK176&lt;&gt;"",LOOKUP(AK176,{1900,2016,2017,2018,2019,2020,2021,2022,2023,2024,2025},{1,0.9,0.8,0.7,0.6,0.5,0.4,0.3,0.2,0.1,0}),IF(AM176&lt;&gt;"",LOOKUP(AM176,{1900,2021,2022,2023,2024,2025},{1,0.8,0.6,0.4,0.2,0})))),""))</f>
        <v>1</v>
      </c>
      <c r="AM176" s="92"/>
      <c r="AN176" s="26" t="str">
        <f>IF(AND(AK176&lt;&gt;"",AM176&lt;&gt;""),"确认折扣年度",IF($V176="中修",IF(AND($V176="中修",AK176="",AM176=""),1,IF(AK176&lt;&gt;"",LOOKUP(AK176,{1900,2021,2022,2023,2024,2025},{1,0.8,0.6,0.4,0.2,0}),IF(AM176&lt;&gt;"",LOOKUP(AM176,{1900,2021,2022,2023,2024,2025},{1,0.8,0.6,0.4,0.2,0})))),""))</f>
        <v/>
      </c>
      <c r="AO176" s="26" t="s">
        <v>146</v>
      </c>
      <c r="AP176" s="26" t="s">
        <v>146</v>
      </c>
      <c r="AQ176" s="26" t="s">
        <v>740</v>
      </c>
      <c r="AR176" s="26" t="s">
        <v>742</v>
      </c>
      <c r="AS176" s="26"/>
      <c r="AT176" s="26"/>
      <c r="AU176" s="26"/>
      <c r="AV176" s="26"/>
      <c r="AW176" s="26"/>
      <c r="AX176" s="110"/>
      <c r="AY176" s="110"/>
      <c r="AZ176" s="111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  <c r="BM176" s="26"/>
      <c r="BN176" s="26"/>
      <c r="BO176" s="26"/>
      <c r="BP176" s="26"/>
      <c r="BQ176" s="26"/>
      <c r="BR176" s="26"/>
      <c r="BS176" s="26"/>
      <c r="BT176" s="26"/>
      <c r="BU176" s="26"/>
      <c r="BV176" s="26"/>
      <c r="BW176" s="26">
        <f t="shared" si="233"/>
        <v>1</v>
      </c>
      <c r="BX176" s="26"/>
      <c r="BY176" s="26"/>
      <c r="BZ176" s="26"/>
      <c r="CA176" s="117"/>
      <c r="CB176" s="26"/>
      <c r="CC176" s="26"/>
      <c r="CD176" s="26"/>
      <c r="CE176" s="26"/>
      <c r="CF176" s="84"/>
      <c r="CG176" s="84">
        <f t="shared" si="234"/>
        <v>0</v>
      </c>
      <c r="CH176" s="124">
        <v>6</v>
      </c>
      <c r="CI176" s="84">
        <v>1</v>
      </c>
      <c r="CJ176" s="84"/>
      <c r="CK176" s="84"/>
      <c r="CL176" s="84"/>
      <c r="CM176" s="84"/>
      <c r="CN176" s="84"/>
      <c r="CO176" s="84"/>
      <c r="CP176" s="84"/>
      <c r="CQ176" s="84"/>
      <c r="CR176" s="84"/>
      <c r="CS176" s="84"/>
      <c r="CT176" s="84"/>
      <c r="CU176" s="84"/>
      <c r="CV176" s="84"/>
      <c r="CW176" s="84"/>
      <c r="CX176" s="84"/>
      <c r="CY176" s="84"/>
      <c r="CZ176" s="26" t="s">
        <v>375</v>
      </c>
      <c r="DA176" s="92">
        <v>0</v>
      </c>
      <c r="DB176" s="92"/>
      <c r="DC176" s="92" t="s">
        <v>375</v>
      </c>
      <c r="DD176" s="92"/>
      <c r="DE176" s="26"/>
      <c r="DF176" s="26"/>
      <c r="DG176" s="26"/>
      <c r="DH176" s="26"/>
      <c r="DI176" s="26"/>
      <c r="DJ176" s="26">
        <v>1965</v>
      </c>
      <c r="DK176" s="26"/>
      <c r="DL176" s="26" t="s">
        <v>139</v>
      </c>
      <c r="DM176" s="26">
        <v>7.5</v>
      </c>
      <c r="DN176" s="26">
        <v>10</v>
      </c>
      <c r="DO176" s="26">
        <v>10</v>
      </c>
      <c r="DP176" s="26" t="e">
        <v>#N/A</v>
      </c>
      <c r="DQ176" s="26" t="e">
        <v>#N/A</v>
      </c>
      <c r="DR176" s="26" t="s">
        <v>149</v>
      </c>
      <c r="DS176" s="26" t="s">
        <v>156</v>
      </c>
      <c r="DT176" s="26" t="s">
        <v>150</v>
      </c>
      <c r="DU176" s="26" t="s">
        <v>150</v>
      </c>
      <c r="DV176" s="26" t="s">
        <v>150</v>
      </c>
      <c r="DW176" s="26"/>
      <c r="DX176" s="26"/>
      <c r="DY176" s="26"/>
      <c r="DZ176" s="26">
        <f t="shared" si="235"/>
        <v>1</v>
      </c>
      <c r="EA176" s="26"/>
      <c r="EB176" s="26"/>
      <c r="EC176" s="26"/>
      <c r="ED176" s="26"/>
      <c r="EE176" s="26">
        <v>1</v>
      </c>
      <c r="EF176" s="26"/>
      <c r="EG176" s="26"/>
      <c r="EH176" s="26"/>
      <c r="EI176" s="146">
        <v>0</v>
      </c>
      <c r="EJ176" s="84">
        <f t="shared" si="236"/>
        <v>1</v>
      </c>
      <c r="EK176" s="84">
        <f t="shared" si="237"/>
        <v>0</v>
      </c>
      <c r="EL176" s="84">
        <f t="shared" si="238"/>
        <v>0</v>
      </c>
      <c r="EN176" s="84">
        <f t="shared" si="225"/>
        <v>0</v>
      </c>
    </row>
    <row r="177" s="86" customFormat="1" ht="30" customHeight="1" spans="1:144">
      <c r="A177" s="87" t="str">
        <f t="shared" si="226"/>
        <v>G10615591560</v>
      </c>
      <c r="B177" s="87" t="e">
        <f>VLOOKUP(A177,[1]大中修明细表!$A$10:$N$544,14,0)</f>
        <v>#N/A</v>
      </c>
      <c r="C177" s="87" t="str">
        <f t="shared" si="227"/>
        <v>G1061577.1871578.187</v>
      </c>
      <c r="D177" s="87" t="e">
        <f>VLOOKUP(C177,[1]大中修明细表!$B$10:$N$544,13,0)</f>
        <v>#N/A</v>
      </c>
      <c r="E177" s="87" t="s">
        <v>371</v>
      </c>
      <c r="F177" s="96">
        <v>154</v>
      </c>
      <c r="G177" s="26" t="s">
        <v>17</v>
      </c>
      <c r="H177" s="26" t="s">
        <v>738</v>
      </c>
      <c r="I177" s="26">
        <v>430626</v>
      </c>
      <c r="J177" s="26" t="s">
        <v>181</v>
      </c>
      <c r="K177" s="26">
        <v>1559</v>
      </c>
      <c r="L177" s="26">
        <v>1560</v>
      </c>
      <c r="M177" s="26" t="s">
        <v>181</v>
      </c>
      <c r="N177" s="26">
        <v>1577.187</v>
      </c>
      <c r="O177" s="26">
        <v>1578.187</v>
      </c>
      <c r="P177" s="26"/>
      <c r="Q177" s="26">
        <f t="shared" si="228"/>
        <v>1</v>
      </c>
      <c r="R177" s="26" t="s">
        <v>739</v>
      </c>
      <c r="S177" s="26">
        <v>10</v>
      </c>
      <c r="T177" s="26">
        <v>7.5</v>
      </c>
      <c r="U177" s="26">
        <v>10</v>
      </c>
      <c r="V177" s="26" t="s">
        <v>140</v>
      </c>
      <c r="W177" s="96" t="s">
        <v>141</v>
      </c>
      <c r="X177" s="26" t="s">
        <v>140</v>
      </c>
      <c r="Y177" s="26">
        <f t="shared" si="229"/>
        <v>10</v>
      </c>
      <c r="Z177" s="99"/>
      <c r="AA177" s="26" t="s">
        <v>143</v>
      </c>
      <c r="AB177" s="26" t="s">
        <v>144</v>
      </c>
      <c r="AC177" s="26">
        <v>30</v>
      </c>
      <c r="AD177" s="26" t="s">
        <v>145</v>
      </c>
      <c r="AE177" s="26">
        <v>9</v>
      </c>
      <c r="AF177" s="99"/>
      <c r="AG177" s="92">
        <v>220</v>
      </c>
      <c r="AH177" s="92">
        <f t="shared" si="230"/>
        <v>0</v>
      </c>
      <c r="AI177" s="92">
        <f t="shared" si="231"/>
        <v>220</v>
      </c>
      <c r="AJ177" s="26">
        <f t="shared" si="232"/>
        <v>220</v>
      </c>
      <c r="AK177" s="92">
        <v>1965</v>
      </c>
      <c r="AL177" s="26">
        <f>IF(AND(AK177&lt;&gt;"",AM177&lt;&gt;""),"确认折扣年度",IF($V177="大修",IF(AND($V177="大修",AK177="",AM177=""),1,IF(AK177&lt;&gt;"",LOOKUP(AK177,{1900,2016,2017,2018,2019,2020,2021,2022,2023,2024,2025},{1,0.9,0.8,0.7,0.6,0.5,0.4,0.3,0.2,0.1,0}),IF(AM177&lt;&gt;"",LOOKUP(AM177,{1900,2021,2022,2023,2024,2025},{1,0.8,0.6,0.4,0.2,0})))),""))</f>
        <v>1</v>
      </c>
      <c r="AM177" s="92"/>
      <c r="AN177" s="26" t="str">
        <f>IF(AND(AK177&lt;&gt;"",AM177&lt;&gt;""),"确认折扣年度",IF($V177="中修",IF(AND($V177="中修",AK177="",AM177=""),1,IF(AK177&lt;&gt;"",LOOKUP(AK177,{1900,2021,2022,2023,2024,2025},{1,0.8,0.6,0.4,0.2,0}),IF(AM177&lt;&gt;"",LOOKUP(AM177,{1900,2021,2022,2023,2024,2025},{1,0.8,0.6,0.4,0.2,0})))),""))</f>
        <v/>
      </c>
      <c r="AO177" s="26" t="s">
        <v>146</v>
      </c>
      <c r="AP177" s="26" t="s">
        <v>146</v>
      </c>
      <c r="AQ177" s="26" t="s">
        <v>740</v>
      </c>
      <c r="AR177" s="26" t="s">
        <v>742</v>
      </c>
      <c r="AS177" s="26"/>
      <c r="AT177" s="26"/>
      <c r="AU177" s="26"/>
      <c r="AV177" s="26"/>
      <c r="AW177" s="26"/>
      <c r="AX177" s="110"/>
      <c r="AY177" s="110"/>
      <c r="AZ177" s="111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  <c r="BM177" s="26"/>
      <c r="BN177" s="26"/>
      <c r="BO177" s="26"/>
      <c r="BP177" s="26"/>
      <c r="BQ177" s="26"/>
      <c r="BR177" s="26"/>
      <c r="BS177" s="26"/>
      <c r="BT177" s="26"/>
      <c r="BU177" s="26"/>
      <c r="BV177" s="26"/>
      <c r="BW177" s="26">
        <f t="shared" si="233"/>
        <v>1</v>
      </c>
      <c r="BX177" s="26"/>
      <c r="BY177" s="26"/>
      <c r="BZ177" s="26"/>
      <c r="CA177" s="117"/>
      <c r="CB177" s="26"/>
      <c r="CC177" s="26"/>
      <c r="CD177" s="26"/>
      <c r="CE177" s="26"/>
      <c r="CF177" s="84"/>
      <c r="CG177" s="84">
        <f t="shared" si="234"/>
        <v>0</v>
      </c>
      <c r="CH177" s="124">
        <v>6</v>
      </c>
      <c r="CI177" s="84">
        <v>1</v>
      </c>
      <c r="CJ177" s="84"/>
      <c r="CK177" s="84"/>
      <c r="CL177" s="84"/>
      <c r="CM177" s="84"/>
      <c r="CN177" s="84"/>
      <c r="CO177" s="84"/>
      <c r="CP177" s="84"/>
      <c r="CQ177" s="84"/>
      <c r="CR177" s="84"/>
      <c r="CS177" s="84"/>
      <c r="CT177" s="84"/>
      <c r="CU177" s="84"/>
      <c r="CV177" s="84"/>
      <c r="CW177" s="84"/>
      <c r="CX177" s="84"/>
      <c r="CY177" s="84"/>
      <c r="CZ177" s="26" t="s">
        <v>375</v>
      </c>
      <c r="DA177" s="92">
        <v>0</v>
      </c>
      <c r="DB177" s="92"/>
      <c r="DC177" s="92" t="s">
        <v>375</v>
      </c>
      <c r="DD177" s="92"/>
      <c r="DE177" s="26"/>
      <c r="DF177" s="26"/>
      <c r="DG177" s="26"/>
      <c r="DH177" s="26"/>
      <c r="DI177" s="26"/>
      <c r="DJ177" s="26">
        <v>1965</v>
      </c>
      <c r="DK177" s="26"/>
      <c r="DL177" s="26" t="s">
        <v>139</v>
      </c>
      <c r="DM177" s="26">
        <v>7.5</v>
      </c>
      <c r="DN177" s="26">
        <v>10</v>
      </c>
      <c r="DO177" s="26">
        <v>10</v>
      </c>
      <c r="DP177" s="26" t="e">
        <v>#N/A</v>
      </c>
      <c r="DQ177" s="26" t="e">
        <v>#N/A</v>
      </c>
      <c r="DR177" s="26" t="s">
        <v>149</v>
      </c>
      <c r="DS177" s="26" t="s">
        <v>156</v>
      </c>
      <c r="DT177" s="26" t="s">
        <v>150</v>
      </c>
      <c r="DU177" s="26" t="s">
        <v>150</v>
      </c>
      <c r="DV177" s="26" t="s">
        <v>150</v>
      </c>
      <c r="DW177" s="26"/>
      <c r="DX177" s="26"/>
      <c r="DY177" s="26"/>
      <c r="DZ177" s="26">
        <f t="shared" si="235"/>
        <v>1</v>
      </c>
      <c r="EA177" s="26"/>
      <c r="EB177" s="26"/>
      <c r="EC177" s="26"/>
      <c r="ED177" s="26"/>
      <c r="EE177" s="26">
        <v>1</v>
      </c>
      <c r="EF177" s="26"/>
      <c r="EG177" s="26"/>
      <c r="EH177" s="26"/>
      <c r="EI177" s="146">
        <v>0</v>
      </c>
      <c r="EJ177" s="84">
        <f t="shared" si="236"/>
        <v>1</v>
      </c>
      <c r="EK177" s="84">
        <f t="shared" si="237"/>
        <v>0</v>
      </c>
      <c r="EL177" s="84">
        <f t="shared" si="238"/>
        <v>0</v>
      </c>
      <c r="EN177" s="84">
        <f t="shared" si="225"/>
        <v>0</v>
      </c>
    </row>
    <row r="178" s="86" customFormat="1" ht="30" customHeight="1" spans="1:144">
      <c r="A178" s="87" t="str">
        <f t="shared" si="226"/>
        <v>G10615611562</v>
      </c>
      <c r="B178" s="87" t="e">
        <f>VLOOKUP(A178,[1]大中修明细表!$A$10:$N$544,14,0)</f>
        <v>#N/A</v>
      </c>
      <c r="C178" s="87" t="str">
        <f t="shared" si="227"/>
        <v>G1061579.1871580.187</v>
      </c>
      <c r="D178" s="87" t="e">
        <f>VLOOKUP(C178,[1]大中修明细表!$B$10:$N$544,13,0)</f>
        <v>#N/A</v>
      </c>
      <c r="E178" s="87" t="s">
        <v>371</v>
      </c>
      <c r="F178" s="96">
        <v>155</v>
      </c>
      <c r="G178" s="26" t="s">
        <v>17</v>
      </c>
      <c r="H178" s="26" t="s">
        <v>738</v>
      </c>
      <c r="I178" s="26">
        <v>430626</v>
      </c>
      <c r="J178" s="26" t="s">
        <v>181</v>
      </c>
      <c r="K178" s="26">
        <v>1561</v>
      </c>
      <c r="L178" s="26">
        <v>1562</v>
      </c>
      <c r="M178" s="26" t="s">
        <v>181</v>
      </c>
      <c r="N178" s="26">
        <v>1579.187</v>
      </c>
      <c r="O178" s="26">
        <v>1580.187</v>
      </c>
      <c r="P178" s="26"/>
      <c r="Q178" s="26">
        <f t="shared" si="228"/>
        <v>1</v>
      </c>
      <c r="R178" s="26" t="s">
        <v>739</v>
      </c>
      <c r="S178" s="26">
        <v>12</v>
      </c>
      <c r="T178" s="26">
        <v>7.6</v>
      </c>
      <c r="U178" s="26">
        <v>12</v>
      </c>
      <c r="V178" s="26" t="s">
        <v>140</v>
      </c>
      <c r="W178" s="96" t="s">
        <v>141</v>
      </c>
      <c r="X178" s="26" t="s">
        <v>140</v>
      </c>
      <c r="Y178" s="26">
        <f t="shared" si="229"/>
        <v>12</v>
      </c>
      <c r="Z178" s="99"/>
      <c r="AA178" s="26" t="s">
        <v>143</v>
      </c>
      <c r="AB178" s="26" t="s">
        <v>144</v>
      </c>
      <c r="AC178" s="26">
        <v>30</v>
      </c>
      <c r="AD178" s="26" t="s">
        <v>145</v>
      </c>
      <c r="AE178" s="26">
        <v>9</v>
      </c>
      <c r="AF178" s="99"/>
      <c r="AG178" s="92">
        <v>220</v>
      </c>
      <c r="AH178" s="92">
        <f t="shared" si="230"/>
        <v>0</v>
      </c>
      <c r="AI178" s="92">
        <f t="shared" si="231"/>
        <v>264</v>
      </c>
      <c r="AJ178" s="26">
        <f t="shared" si="232"/>
        <v>264</v>
      </c>
      <c r="AK178" s="92">
        <v>2010</v>
      </c>
      <c r="AL178" s="26">
        <f>IF(AND(AK178&lt;&gt;"",AM178&lt;&gt;""),"确认折扣年度",IF($V178="大修",IF(AND($V178="大修",AK178="",AM178=""),1,IF(AK178&lt;&gt;"",LOOKUP(AK178,{1900,2016,2017,2018,2019,2020,2021,2022,2023,2024,2025},{1,0.9,0.8,0.7,0.6,0.5,0.4,0.3,0.2,0.1,0}),IF(AM178&lt;&gt;"",LOOKUP(AM178,{1900,2021,2022,2023,2024,2025},{1,0.8,0.6,0.4,0.2,0})))),""))</f>
        <v>1</v>
      </c>
      <c r="AM178" s="92"/>
      <c r="AN178" s="26" t="str">
        <f>IF(AND(AK178&lt;&gt;"",AM178&lt;&gt;""),"确认折扣年度",IF($V178="中修",IF(AND($V178="中修",AK178="",AM178=""),1,IF(AK178&lt;&gt;"",LOOKUP(AK178,{1900,2021,2022,2023,2024,2025},{1,0.8,0.6,0.4,0.2,0}),IF(AM178&lt;&gt;"",LOOKUP(AM178,{1900,2021,2022,2023,2024,2025},{1,0.8,0.6,0.4,0.2,0})))),""))</f>
        <v/>
      </c>
      <c r="AO178" s="26" t="s">
        <v>146</v>
      </c>
      <c r="AP178" s="26" t="s">
        <v>146</v>
      </c>
      <c r="AQ178" s="26" t="s">
        <v>740</v>
      </c>
      <c r="AR178" s="26" t="s">
        <v>742</v>
      </c>
      <c r="AS178" s="26"/>
      <c r="AT178" s="26"/>
      <c r="AU178" s="26"/>
      <c r="AV178" s="26"/>
      <c r="AW178" s="26"/>
      <c r="AX178" s="110"/>
      <c r="AY178" s="110"/>
      <c r="AZ178" s="111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  <c r="BM178" s="26"/>
      <c r="BN178" s="26"/>
      <c r="BO178" s="26"/>
      <c r="BP178" s="26"/>
      <c r="BQ178" s="26"/>
      <c r="BR178" s="26"/>
      <c r="BS178" s="26"/>
      <c r="BT178" s="26"/>
      <c r="BU178" s="26"/>
      <c r="BV178" s="26"/>
      <c r="BW178" s="26">
        <f t="shared" si="233"/>
        <v>1</v>
      </c>
      <c r="BX178" s="26"/>
      <c r="BY178" s="26"/>
      <c r="BZ178" s="26"/>
      <c r="CA178" s="117"/>
      <c r="CB178" s="26"/>
      <c r="CC178" s="26"/>
      <c r="CD178" s="26"/>
      <c r="CE178" s="26"/>
      <c r="CF178" s="84"/>
      <c r="CG178" s="84">
        <f t="shared" si="234"/>
        <v>0</v>
      </c>
      <c r="CH178" s="124">
        <v>6</v>
      </c>
      <c r="CI178" s="84">
        <v>1</v>
      </c>
      <c r="CJ178" s="84"/>
      <c r="CK178" s="84"/>
      <c r="CL178" s="84"/>
      <c r="CM178" s="84"/>
      <c r="CN178" s="84"/>
      <c r="CO178" s="84"/>
      <c r="CP178" s="84"/>
      <c r="CQ178" s="84"/>
      <c r="CR178" s="84"/>
      <c r="CS178" s="84"/>
      <c r="CT178" s="84"/>
      <c r="CU178" s="84"/>
      <c r="CV178" s="84"/>
      <c r="CW178" s="84"/>
      <c r="CX178" s="84"/>
      <c r="CY178" s="84"/>
      <c r="CZ178" s="26" t="s">
        <v>375</v>
      </c>
      <c r="DA178" s="92">
        <v>0</v>
      </c>
      <c r="DB178" s="92"/>
      <c r="DC178" s="92" t="s">
        <v>375</v>
      </c>
      <c r="DD178" s="92"/>
      <c r="DE178" s="26"/>
      <c r="DF178" s="26"/>
      <c r="DG178" s="26"/>
      <c r="DH178" s="26"/>
      <c r="DI178" s="26"/>
      <c r="DJ178" s="26">
        <v>1965</v>
      </c>
      <c r="DK178" s="26">
        <v>2010</v>
      </c>
      <c r="DL178" s="26" t="s">
        <v>139</v>
      </c>
      <c r="DM178" s="26">
        <v>7.6</v>
      </c>
      <c r="DN178" s="26">
        <v>12</v>
      </c>
      <c r="DO178" s="26">
        <v>12</v>
      </c>
      <c r="DP178" s="26" t="e">
        <v>#N/A</v>
      </c>
      <c r="DQ178" s="26" t="e">
        <v>#N/A</v>
      </c>
      <c r="DR178" s="26" t="s">
        <v>149</v>
      </c>
      <c r="DS178" s="26" t="s">
        <v>156</v>
      </c>
      <c r="DT178" s="26" t="s">
        <v>150</v>
      </c>
      <c r="DU178" s="26" t="s">
        <v>150</v>
      </c>
      <c r="DV178" s="26" t="s">
        <v>150</v>
      </c>
      <c r="DW178" s="26"/>
      <c r="DX178" s="26"/>
      <c r="DY178" s="26"/>
      <c r="DZ178" s="26">
        <f t="shared" si="235"/>
        <v>1</v>
      </c>
      <c r="EA178" s="26"/>
      <c r="EB178" s="26"/>
      <c r="EC178" s="26"/>
      <c r="ED178" s="26"/>
      <c r="EE178" s="26">
        <v>1</v>
      </c>
      <c r="EF178" s="26"/>
      <c r="EG178" s="26"/>
      <c r="EH178" s="26"/>
      <c r="EI178" s="146">
        <v>0</v>
      </c>
      <c r="EJ178" s="84">
        <f t="shared" si="236"/>
        <v>1</v>
      </c>
      <c r="EK178" s="84">
        <f t="shared" si="237"/>
        <v>0</v>
      </c>
      <c r="EL178" s="84">
        <f t="shared" si="238"/>
        <v>0</v>
      </c>
      <c r="EN178" s="84">
        <f t="shared" si="225"/>
        <v>0</v>
      </c>
    </row>
    <row r="179" s="86" customFormat="1" ht="30" customHeight="1" spans="1:144">
      <c r="A179" s="87" t="str">
        <f t="shared" si="226"/>
        <v>G10615621563</v>
      </c>
      <c r="B179" s="87" t="e">
        <f>VLOOKUP(A179,[1]大中修明细表!$A$10:$N$544,14,0)</f>
        <v>#N/A</v>
      </c>
      <c r="C179" s="87" t="str">
        <f t="shared" si="227"/>
        <v>G1061580.1871581.187</v>
      </c>
      <c r="D179" s="87" t="e">
        <f>VLOOKUP(C179,[1]大中修明细表!$B$10:$N$544,13,0)</f>
        <v>#N/A</v>
      </c>
      <c r="E179" s="87" t="s">
        <v>371</v>
      </c>
      <c r="F179" s="96">
        <v>156</v>
      </c>
      <c r="G179" s="26" t="s">
        <v>17</v>
      </c>
      <c r="H179" s="26" t="s">
        <v>738</v>
      </c>
      <c r="I179" s="26">
        <v>430626</v>
      </c>
      <c r="J179" s="26" t="s">
        <v>181</v>
      </c>
      <c r="K179" s="26">
        <v>1562</v>
      </c>
      <c r="L179" s="26">
        <v>1563</v>
      </c>
      <c r="M179" s="26" t="s">
        <v>181</v>
      </c>
      <c r="N179" s="26">
        <v>1580.187</v>
      </c>
      <c r="O179" s="26">
        <v>1581.187</v>
      </c>
      <c r="P179" s="26"/>
      <c r="Q179" s="26">
        <f t="shared" si="228"/>
        <v>1</v>
      </c>
      <c r="R179" s="26" t="s">
        <v>739</v>
      </c>
      <c r="S179" s="26">
        <v>12</v>
      </c>
      <c r="T179" s="26">
        <v>7.6</v>
      </c>
      <c r="U179" s="26">
        <v>12</v>
      </c>
      <c r="V179" s="26" t="s">
        <v>140</v>
      </c>
      <c r="W179" s="96" t="s">
        <v>141</v>
      </c>
      <c r="X179" s="26" t="s">
        <v>140</v>
      </c>
      <c r="Y179" s="26">
        <f t="shared" si="229"/>
        <v>12</v>
      </c>
      <c r="Z179" s="99"/>
      <c r="AA179" s="26" t="s">
        <v>143</v>
      </c>
      <c r="AB179" s="26" t="s">
        <v>144</v>
      </c>
      <c r="AC179" s="26">
        <v>30</v>
      </c>
      <c r="AD179" s="26" t="s">
        <v>145</v>
      </c>
      <c r="AE179" s="26">
        <v>9</v>
      </c>
      <c r="AF179" s="99"/>
      <c r="AG179" s="92">
        <v>220</v>
      </c>
      <c r="AH179" s="92">
        <f t="shared" si="230"/>
        <v>0</v>
      </c>
      <c r="AI179" s="92">
        <f t="shared" si="231"/>
        <v>264</v>
      </c>
      <c r="AJ179" s="26">
        <f t="shared" si="232"/>
        <v>264</v>
      </c>
      <c r="AK179" s="92">
        <v>2010</v>
      </c>
      <c r="AL179" s="26">
        <f>IF(AND(AK179&lt;&gt;"",AM179&lt;&gt;""),"确认折扣年度",IF($V179="大修",IF(AND($V179="大修",AK179="",AM179=""),1,IF(AK179&lt;&gt;"",LOOKUP(AK179,{1900,2016,2017,2018,2019,2020,2021,2022,2023,2024,2025},{1,0.9,0.8,0.7,0.6,0.5,0.4,0.3,0.2,0.1,0}),IF(AM179&lt;&gt;"",LOOKUP(AM179,{1900,2021,2022,2023,2024,2025},{1,0.8,0.6,0.4,0.2,0})))),""))</f>
        <v>1</v>
      </c>
      <c r="AM179" s="92"/>
      <c r="AN179" s="26" t="str">
        <f>IF(AND(AK179&lt;&gt;"",AM179&lt;&gt;""),"确认折扣年度",IF($V179="中修",IF(AND($V179="中修",AK179="",AM179=""),1,IF(AK179&lt;&gt;"",LOOKUP(AK179,{1900,2021,2022,2023,2024,2025},{1,0.8,0.6,0.4,0.2,0}),IF(AM179&lt;&gt;"",LOOKUP(AM179,{1900,2021,2022,2023,2024,2025},{1,0.8,0.6,0.4,0.2,0})))),""))</f>
        <v/>
      </c>
      <c r="AO179" s="26" t="s">
        <v>146</v>
      </c>
      <c r="AP179" s="26" t="s">
        <v>146</v>
      </c>
      <c r="AQ179" s="26" t="s">
        <v>740</v>
      </c>
      <c r="AR179" s="26"/>
      <c r="AS179" s="26"/>
      <c r="AT179" s="26"/>
      <c r="AU179" s="26"/>
      <c r="AV179" s="26"/>
      <c r="AW179" s="26"/>
      <c r="AX179" s="110"/>
      <c r="AY179" s="110"/>
      <c r="AZ179" s="111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  <c r="BN179" s="26"/>
      <c r="BO179" s="26"/>
      <c r="BP179" s="26"/>
      <c r="BQ179" s="26"/>
      <c r="BR179" s="26"/>
      <c r="BS179" s="26"/>
      <c r="BT179" s="26"/>
      <c r="BU179" s="26"/>
      <c r="BV179" s="26"/>
      <c r="BW179" s="26"/>
      <c r="BX179" s="26">
        <f>Q179</f>
        <v>1</v>
      </c>
      <c r="BY179" s="26"/>
      <c r="BZ179" s="26"/>
      <c r="CA179" s="117"/>
      <c r="CB179" s="26"/>
      <c r="CC179" s="26"/>
      <c r="CD179" s="26"/>
      <c r="CE179" s="26"/>
      <c r="CF179" s="84"/>
      <c r="CG179" s="84">
        <f t="shared" si="234"/>
        <v>0</v>
      </c>
      <c r="CH179" s="124">
        <v>6</v>
      </c>
      <c r="CI179" s="84">
        <v>1</v>
      </c>
      <c r="CJ179" s="84"/>
      <c r="CK179" s="84"/>
      <c r="CL179" s="84"/>
      <c r="CM179" s="84"/>
      <c r="CN179" s="84"/>
      <c r="CO179" s="84"/>
      <c r="CP179" s="84"/>
      <c r="CQ179" s="84"/>
      <c r="CR179" s="84"/>
      <c r="CS179" s="84"/>
      <c r="CT179" s="84"/>
      <c r="CU179" s="84"/>
      <c r="CV179" s="84"/>
      <c r="CW179" s="84"/>
      <c r="CX179" s="84"/>
      <c r="CY179" s="84"/>
      <c r="CZ179" s="26" t="s">
        <v>375</v>
      </c>
      <c r="DA179" s="92">
        <v>0</v>
      </c>
      <c r="DB179" s="92"/>
      <c r="DC179" s="92" t="s">
        <v>375</v>
      </c>
      <c r="DD179" s="92"/>
      <c r="DE179" s="26"/>
      <c r="DF179" s="26"/>
      <c r="DG179" s="26"/>
      <c r="DH179" s="26"/>
      <c r="DI179" s="26"/>
      <c r="DJ179" s="26">
        <v>1965</v>
      </c>
      <c r="DK179" s="26">
        <v>2010</v>
      </c>
      <c r="DL179" s="26" t="s">
        <v>139</v>
      </c>
      <c r="DM179" s="26">
        <v>7.6</v>
      </c>
      <c r="DN179" s="26">
        <v>12</v>
      </c>
      <c r="DO179" s="26">
        <v>12</v>
      </c>
      <c r="DP179" s="26" t="e">
        <v>#N/A</v>
      </c>
      <c r="DQ179" s="26" t="e">
        <v>#N/A</v>
      </c>
      <c r="DR179" s="26" t="s">
        <v>149</v>
      </c>
      <c r="DS179" s="26" t="s">
        <v>156</v>
      </c>
      <c r="DT179" s="26" t="s">
        <v>150</v>
      </c>
      <c r="DU179" s="26" t="s">
        <v>150</v>
      </c>
      <c r="DV179" s="26" t="s">
        <v>150</v>
      </c>
      <c r="DW179" s="26"/>
      <c r="DX179" s="26"/>
      <c r="DY179" s="26"/>
      <c r="DZ179" s="26">
        <f t="shared" si="235"/>
        <v>1</v>
      </c>
      <c r="EA179" s="26"/>
      <c r="EB179" s="26"/>
      <c r="EC179" s="26"/>
      <c r="ED179" s="26"/>
      <c r="EE179" s="26"/>
      <c r="EF179" s="26">
        <v>1</v>
      </c>
      <c r="EG179" s="26"/>
      <c r="EH179" s="26"/>
      <c r="EI179" s="146">
        <v>0</v>
      </c>
      <c r="EJ179" s="84">
        <f t="shared" si="236"/>
        <v>1</v>
      </c>
      <c r="EK179" s="84">
        <f t="shared" si="237"/>
        <v>0</v>
      </c>
      <c r="EL179" s="84">
        <f t="shared" si="238"/>
        <v>0</v>
      </c>
      <c r="EN179" s="84">
        <f t="shared" si="225"/>
        <v>1</v>
      </c>
    </row>
    <row r="180" s="86" customFormat="1" ht="30" customHeight="1" spans="1:144">
      <c r="A180" s="87" t="str">
        <f t="shared" si="226"/>
        <v>G10615631564</v>
      </c>
      <c r="B180" s="87" t="e">
        <f>VLOOKUP(A180,[1]大中修明细表!$A$10:$N$544,14,0)</f>
        <v>#N/A</v>
      </c>
      <c r="C180" s="87" t="str">
        <f t="shared" si="227"/>
        <v>G1061581.1871582.187</v>
      </c>
      <c r="D180" s="87" t="e">
        <f>VLOOKUP(C180,[1]大中修明细表!$B$10:$N$544,13,0)</f>
        <v>#N/A</v>
      </c>
      <c r="E180" s="87" t="s">
        <v>371</v>
      </c>
      <c r="F180" s="96">
        <v>157</v>
      </c>
      <c r="G180" s="26" t="s">
        <v>17</v>
      </c>
      <c r="H180" s="26" t="s">
        <v>738</v>
      </c>
      <c r="I180" s="26">
        <v>430626</v>
      </c>
      <c r="J180" s="26" t="s">
        <v>181</v>
      </c>
      <c r="K180" s="26">
        <v>1563</v>
      </c>
      <c r="L180" s="26">
        <v>1564</v>
      </c>
      <c r="M180" s="26" t="s">
        <v>181</v>
      </c>
      <c r="N180" s="26">
        <v>1581.187</v>
      </c>
      <c r="O180" s="26">
        <v>1582.187</v>
      </c>
      <c r="P180" s="26"/>
      <c r="Q180" s="26">
        <f t="shared" si="228"/>
        <v>1</v>
      </c>
      <c r="R180" s="26" t="s">
        <v>739</v>
      </c>
      <c r="S180" s="26">
        <v>12</v>
      </c>
      <c r="T180" s="26">
        <v>7.6</v>
      </c>
      <c r="U180" s="26">
        <v>12</v>
      </c>
      <c r="V180" s="26" t="s">
        <v>140</v>
      </c>
      <c r="W180" s="96" t="s">
        <v>141</v>
      </c>
      <c r="X180" s="26" t="s">
        <v>140</v>
      </c>
      <c r="Y180" s="26">
        <f t="shared" si="229"/>
        <v>12</v>
      </c>
      <c r="Z180" s="99"/>
      <c r="AA180" s="26" t="s">
        <v>143</v>
      </c>
      <c r="AB180" s="26" t="s">
        <v>144</v>
      </c>
      <c r="AC180" s="26">
        <v>30</v>
      </c>
      <c r="AD180" s="26" t="s">
        <v>145</v>
      </c>
      <c r="AE180" s="26">
        <v>9</v>
      </c>
      <c r="AF180" s="99"/>
      <c r="AG180" s="92">
        <v>220</v>
      </c>
      <c r="AH180" s="92">
        <f t="shared" si="230"/>
        <v>0</v>
      </c>
      <c r="AI180" s="92">
        <f t="shared" si="231"/>
        <v>264</v>
      </c>
      <c r="AJ180" s="26">
        <f t="shared" si="232"/>
        <v>264</v>
      </c>
      <c r="AK180" s="92">
        <v>2010</v>
      </c>
      <c r="AL180" s="26">
        <f>IF(AND(AK180&lt;&gt;"",AM180&lt;&gt;""),"确认折扣年度",IF($V180="大修",IF(AND($V180="大修",AK180="",AM180=""),1,IF(AK180&lt;&gt;"",LOOKUP(AK180,{1900,2016,2017,2018,2019,2020,2021,2022,2023,2024,2025},{1,0.9,0.8,0.7,0.6,0.5,0.4,0.3,0.2,0.1,0}),IF(AM180&lt;&gt;"",LOOKUP(AM180,{1900,2021,2022,2023,2024,2025},{1,0.8,0.6,0.4,0.2,0})))),""))</f>
        <v>1</v>
      </c>
      <c r="AM180" s="92"/>
      <c r="AN180" s="26" t="str">
        <f>IF(AND(AK180&lt;&gt;"",AM180&lt;&gt;""),"确认折扣年度",IF($V180="中修",IF(AND($V180="中修",AK180="",AM180=""),1,IF(AK180&lt;&gt;"",LOOKUP(AK180,{1900,2021,2022,2023,2024,2025},{1,0.8,0.6,0.4,0.2,0}),IF(AM180&lt;&gt;"",LOOKUP(AM180,{1900,2021,2022,2023,2024,2025},{1,0.8,0.6,0.4,0.2,0})))),""))</f>
        <v/>
      </c>
      <c r="AO180" s="26" t="s">
        <v>146</v>
      </c>
      <c r="AP180" s="26" t="s">
        <v>146</v>
      </c>
      <c r="AQ180" s="26" t="s">
        <v>740</v>
      </c>
      <c r="AR180" s="26" t="s">
        <v>742</v>
      </c>
      <c r="AS180" s="26"/>
      <c r="AT180" s="26"/>
      <c r="AU180" s="26"/>
      <c r="AV180" s="26"/>
      <c r="AW180" s="26"/>
      <c r="AX180" s="110"/>
      <c r="AY180" s="110"/>
      <c r="AZ180" s="111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  <c r="BM180" s="26"/>
      <c r="BN180" s="26"/>
      <c r="BO180" s="26"/>
      <c r="BP180" s="26"/>
      <c r="BQ180" s="26"/>
      <c r="BR180" s="26"/>
      <c r="BS180" s="26"/>
      <c r="BT180" s="26"/>
      <c r="BU180" s="26"/>
      <c r="BV180" s="26"/>
      <c r="BW180" s="26">
        <f t="shared" ref="BW180:BW189" si="239">Q180</f>
        <v>1</v>
      </c>
      <c r="BX180" s="26"/>
      <c r="BY180" s="26"/>
      <c r="BZ180" s="26"/>
      <c r="CA180" s="117"/>
      <c r="CB180" s="26"/>
      <c r="CC180" s="26"/>
      <c r="CD180" s="26"/>
      <c r="CE180" s="26"/>
      <c r="CF180" s="84"/>
      <c r="CG180" s="84">
        <f t="shared" si="234"/>
        <v>0</v>
      </c>
      <c r="CH180" s="124">
        <v>6</v>
      </c>
      <c r="CI180" s="84">
        <v>1</v>
      </c>
      <c r="CJ180" s="84"/>
      <c r="CK180" s="84"/>
      <c r="CL180" s="84"/>
      <c r="CM180" s="84"/>
      <c r="CN180" s="84"/>
      <c r="CO180" s="84"/>
      <c r="CP180" s="84"/>
      <c r="CQ180" s="84"/>
      <c r="CR180" s="84"/>
      <c r="CS180" s="84"/>
      <c r="CT180" s="84"/>
      <c r="CU180" s="84"/>
      <c r="CV180" s="84"/>
      <c r="CW180" s="84"/>
      <c r="CX180" s="84"/>
      <c r="CY180" s="84"/>
      <c r="CZ180" s="26" t="s">
        <v>375</v>
      </c>
      <c r="DA180" s="92">
        <v>0</v>
      </c>
      <c r="DB180" s="92"/>
      <c r="DC180" s="92" t="s">
        <v>375</v>
      </c>
      <c r="DD180" s="92"/>
      <c r="DE180" s="26"/>
      <c r="DF180" s="26"/>
      <c r="DG180" s="26"/>
      <c r="DH180" s="26"/>
      <c r="DI180" s="26"/>
      <c r="DJ180" s="26">
        <v>1965</v>
      </c>
      <c r="DK180" s="26">
        <v>2010</v>
      </c>
      <c r="DL180" s="26" t="s">
        <v>139</v>
      </c>
      <c r="DM180" s="26">
        <v>7.6</v>
      </c>
      <c r="DN180" s="26">
        <v>12</v>
      </c>
      <c r="DO180" s="26">
        <v>12</v>
      </c>
      <c r="DP180" s="26" t="e">
        <v>#N/A</v>
      </c>
      <c r="DQ180" s="26" t="e">
        <v>#N/A</v>
      </c>
      <c r="DR180" s="26" t="s">
        <v>149</v>
      </c>
      <c r="DS180" s="26" t="s">
        <v>156</v>
      </c>
      <c r="DT180" s="26" t="s">
        <v>150</v>
      </c>
      <c r="DU180" s="26" t="s">
        <v>150</v>
      </c>
      <c r="DV180" s="26" t="s">
        <v>150</v>
      </c>
      <c r="DW180" s="26"/>
      <c r="DX180" s="26"/>
      <c r="DY180" s="26"/>
      <c r="DZ180" s="26">
        <f t="shared" si="235"/>
        <v>1</v>
      </c>
      <c r="EA180" s="26"/>
      <c r="EB180" s="26"/>
      <c r="EC180" s="26"/>
      <c r="ED180" s="26"/>
      <c r="EE180" s="26">
        <v>1</v>
      </c>
      <c r="EF180" s="26"/>
      <c r="EG180" s="26"/>
      <c r="EH180" s="26"/>
      <c r="EI180" s="146">
        <v>0</v>
      </c>
      <c r="EJ180" s="84">
        <f t="shared" si="236"/>
        <v>1</v>
      </c>
      <c r="EK180" s="84">
        <f t="shared" si="237"/>
        <v>0</v>
      </c>
      <c r="EL180" s="84">
        <f t="shared" si="238"/>
        <v>0</v>
      </c>
      <c r="EN180" s="84">
        <f t="shared" si="225"/>
        <v>0</v>
      </c>
    </row>
    <row r="181" s="86" customFormat="1" ht="30" customHeight="1" spans="1:144">
      <c r="A181" s="87" t="str">
        <f t="shared" si="226"/>
        <v>G10615701571.156</v>
      </c>
      <c r="B181" s="87" t="e">
        <f>VLOOKUP(A181,[1]大中修明细表!$A$10:$N$544,14,0)</f>
        <v>#N/A</v>
      </c>
      <c r="C181" s="87" t="str">
        <f t="shared" si="227"/>
        <v>G1061588.1871589.343</v>
      </c>
      <c r="D181" s="87" t="e">
        <f>VLOOKUP(C181,[1]大中修明细表!$B$10:$N$544,13,0)</f>
        <v>#N/A</v>
      </c>
      <c r="E181" s="87" t="s">
        <v>371</v>
      </c>
      <c r="F181" s="96">
        <v>158</v>
      </c>
      <c r="G181" s="26" t="s">
        <v>17</v>
      </c>
      <c r="H181" s="26" t="s">
        <v>738</v>
      </c>
      <c r="I181" s="26">
        <v>430626</v>
      </c>
      <c r="J181" s="26" t="s">
        <v>181</v>
      </c>
      <c r="K181" s="26">
        <v>1570</v>
      </c>
      <c r="L181" s="26">
        <v>1571.156</v>
      </c>
      <c r="M181" s="26" t="s">
        <v>181</v>
      </c>
      <c r="N181" s="26">
        <v>1588.187</v>
      </c>
      <c r="O181" s="26">
        <v>1589.343</v>
      </c>
      <c r="P181" s="26"/>
      <c r="Q181" s="26">
        <f t="shared" si="228"/>
        <v>1.15599999999995</v>
      </c>
      <c r="R181" s="26" t="s">
        <v>739</v>
      </c>
      <c r="S181" s="26">
        <v>12</v>
      </c>
      <c r="T181" s="26">
        <v>7.6</v>
      </c>
      <c r="U181" s="26">
        <v>12</v>
      </c>
      <c r="V181" s="26" t="s">
        <v>140</v>
      </c>
      <c r="W181" s="96" t="s">
        <v>141</v>
      </c>
      <c r="X181" s="26" t="s">
        <v>140</v>
      </c>
      <c r="Y181" s="26">
        <f t="shared" si="229"/>
        <v>12</v>
      </c>
      <c r="Z181" s="99"/>
      <c r="AA181" s="26" t="s">
        <v>143</v>
      </c>
      <c r="AB181" s="26" t="s">
        <v>144</v>
      </c>
      <c r="AC181" s="26">
        <v>30</v>
      </c>
      <c r="AD181" s="26" t="s">
        <v>145</v>
      </c>
      <c r="AE181" s="26">
        <v>9</v>
      </c>
      <c r="AF181" s="99"/>
      <c r="AG181" s="92">
        <v>220</v>
      </c>
      <c r="AH181" s="92">
        <f t="shared" si="230"/>
        <v>0</v>
      </c>
      <c r="AI181" s="92">
        <f t="shared" si="231"/>
        <v>305</v>
      </c>
      <c r="AJ181" s="26">
        <f t="shared" si="232"/>
        <v>305</v>
      </c>
      <c r="AK181" s="92">
        <v>2010</v>
      </c>
      <c r="AL181" s="26">
        <f>IF(AND(AK181&lt;&gt;"",AM181&lt;&gt;""),"确认折扣年度",IF($V181="大修",IF(AND($V181="大修",AK181="",AM181=""),1,IF(AK181&lt;&gt;"",LOOKUP(AK181,{1900,2016,2017,2018,2019,2020,2021,2022,2023,2024,2025},{1,0.9,0.8,0.7,0.6,0.5,0.4,0.3,0.2,0.1,0}),IF(AM181&lt;&gt;"",LOOKUP(AM181,{1900,2021,2022,2023,2024,2025},{1,0.8,0.6,0.4,0.2,0})))),""))</f>
        <v>1</v>
      </c>
      <c r="AM181" s="92"/>
      <c r="AN181" s="26" t="str">
        <f>IF(AND(AK181&lt;&gt;"",AM181&lt;&gt;""),"确认折扣年度",IF($V181="中修",IF(AND($V181="中修",AK181="",AM181=""),1,IF(AK181&lt;&gt;"",LOOKUP(AK181,{1900,2021,2022,2023,2024,2025},{1,0.8,0.6,0.4,0.2,0}),IF(AM181&lt;&gt;"",LOOKUP(AM181,{1900,2021,2022,2023,2024,2025},{1,0.8,0.6,0.4,0.2,0})))),""))</f>
        <v/>
      </c>
      <c r="AO181" s="26" t="s">
        <v>146</v>
      </c>
      <c r="AP181" s="26" t="s">
        <v>146</v>
      </c>
      <c r="AQ181" s="26" t="s">
        <v>740</v>
      </c>
      <c r="AR181" s="26" t="s">
        <v>742</v>
      </c>
      <c r="AS181" s="26"/>
      <c r="AT181" s="26"/>
      <c r="AU181" s="26"/>
      <c r="AV181" s="26"/>
      <c r="AW181" s="26"/>
      <c r="AX181" s="110"/>
      <c r="AY181" s="110"/>
      <c r="AZ181" s="111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  <c r="BM181" s="26"/>
      <c r="BN181" s="26"/>
      <c r="BO181" s="26"/>
      <c r="BP181" s="26"/>
      <c r="BQ181" s="26"/>
      <c r="BR181" s="26"/>
      <c r="BS181" s="26"/>
      <c r="BT181" s="26"/>
      <c r="BU181" s="26"/>
      <c r="BV181" s="26"/>
      <c r="BW181" s="26">
        <f t="shared" si="239"/>
        <v>1.15599999999995</v>
      </c>
      <c r="BX181" s="26"/>
      <c r="BY181" s="26"/>
      <c r="BZ181" s="26"/>
      <c r="CA181" s="117"/>
      <c r="CB181" s="26"/>
      <c r="CC181" s="26"/>
      <c r="CD181" s="26"/>
      <c r="CE181" s="26"/>
      <c r="CF181" s="84"/>
      <c r="CG181" s="84">
        <f t="shared" si="234"/>
        <v>0</v>
      </c>
      <c r="CH181" s="124">
        <v>6</v>
      </c>
      <c r="CI181" s="84">
        <v>1</v>
      </c>
      <c r="CJ181" s="84"/>
      <c r="CK181" s="84"/>
      <c r="CL181" s="84"/>
      <c r="CM181" s="84"/>
      <c r="CN181" s="84"/>
      <c r="CO181" s="84"/>
      <c r="CP181" s="84"/>
      <c r="CQ181" s="84"/>
      <c r="CR181" s="84"/>
      <c r="CS181" s="84"/>
      <c r="CT181" s="84"/>
      <c r="CU181" s="84"/>
      <c r="CV181" s="84"/>
      <c r="CW181" s="84"/>
      <c r="CX181" s="84"/>
      <c r="CY181" s="84"/>
      <c r="CZ181" s="26" t="s">
        <v>375</v>
      </c>
      <c r="DA181" s="92">
        <v>0</v>
      </c>
      <c r="DB181" s="92"/>
      <c r="DC181" s="92" t="s">
        <v>375</v>
      </c>
      <c r="DD181" s="92"/>
      <c r="DE181" s="26"/>
      <c r="DF181" s="26"/>
      <c r="DG181" s="26"/>
      <c r="DH181" s="26"/>
      <c r="DI181" s="26"/>
      <c r="DJ181" s="26">
        <v>1965</v>
      </c>
      <c r="DK181" s="26">
        <v>2010</v>
      </c>
      <c r="DL181" s="26" t="s">
        <v>139</v>
      </c>
      <c r="DM181" s="26">
        <v>7.6</v>
      </c>
      <c r="DN181" s="26">
        <v>12</v>
      </c>
      <c r="DO181" s="26">
        <v>12</v>
      </c>
      <c r="DP181" s="26" t="e">
        <v>#N/A</v>
      </c>
      <c r="DQ181" s="26" t="e">
        <v>#N/A</v>
      </c>
      <c r="DR181" s="26" t="s">
        <v>149</v>
      </c>
      <c r="DS181" s="26" t="s">
        <v>156</v>
      </c>
      <c r="DT181" s="26" t="s">
        <v>150</v>
      </c>
      <c r="DU181" s="26" t="s">
        <v>150</v>
      </c>
      <c r="DV181" s="26" t="s">
        <v>150</v>
      </c>
      <c r="DW181" s="26"/>
      <c r="DX181" s="26"/>
      <c r="DY181" s="26"/>
      <c r="DZ181" s="26">
        <f t="shared" si="235"/>
        <v>1.15599999999995</v>
      </c>
      <c r="EA181" s="26"/>
      <c r="EB181" s="26"/>
      <c r="EC181" s="26"/>
      <c r="ED181" s="26"/>
      <c r="EE181" s="26">
        <v>1.15599999999995</v>
      </c>
      <c r="EF181" s="26"/>
      <c r="EG181" s="26"/>
      <c r="EH181" s="26"/>
      <c r="EI181" s="146">
        <v>0</v>
      </c>
      <c r="EJ181" s="84">
        <f t="shared" si="236"/>
        <v>1.15599999999995</v>
      </c>
      <c r="EK181" s="84">
        <f t="shared" si="237"/>
        <v>0</v>
      </c>
      <c r="EL181" s="84">
        <f t="shared" si="238"/>
        <v>0</v>
      </c>
      <c r="EN181" s="84">
        <f t="shared" si="225"/>
        <v>0</v>
      </c>
    </row>
    <row r="182" s="86" customFormat="1" ht="30" customHeight="1" spans="1:144">
      <c r="A182" s="87" t="str">
        <f t="shared" si="226"/>
        <v>G10716021603</v>
      </c>
      <c r="B182" s="87" t="e">
        <f>VLOOKUP(A182,[1]大中修明细表!$A$10:$N$544,14,0)</f>
        <v>#N/A</v>
      </c>
      <c r="C182" s="87" t="str">
        <f t="shared" si="227"/>
        <v>G1071510.741511.74</v>
      </c>
      <c r="D182" s="87" t="e">
        <f>VLOOKUP(C182,[1]大中修明细表!$B$10:$N$544,13,0)</f>
        <v>#N/A</v>
      </c>
      <c r="E182" s="87" t="s">
        <v>371</v>
      </c>
      <c r="F182" s="96">
        <v>159</v>
      </c>
      <c r="G182" s="26" t="s">
        <v>17</v>
      </c>
      <c r="H182" s="26" t="s">
        <v>743</v>
      </c>
      <c r="I182" s="26">
        <v>430621</v>
      </c>
      <c r="J182" s="26" t="s">
        <v>473</v>
      </c>
      <c r="K182" s="26">
        <v>1602</v>
      </c>
      <c r="L182" s="26">
        <v>1603</v>
      </c>
      <c r="M182" s="26" t="s">
        <v>473</v>
      </c>
      <c r="N182" s="26">
        <v>1510.74</v>
      </c>
      <c r="O182" s="26">
        <v>1511.74</v>
      </c>
      <c r="P182" s="26"/>
      <c r="Q182" s="26">
        <f t="shared" si="228"/>
        <v>1</v>
      </c>
      <c r="R182" s="26" t="s">
        <v>739</v>
      </c>
      <c r="S182" s="26">
        <v>15</v>
      </c>
      <c r="T182" s="26">
        <v>12</v>
      </c>
      <c r="U182" s="26">
        <v>15</v>
      </c>
      <c r="V182" s="26" t="s">
        <v>140</v>
      </c>
      <c r="W182" s="96" t="s">
        <v>141</v>
      </c>
      <c r="X182" s="26" t="s">
        <v>140</v>
      </c>
      <c r="Y182" s="26">
        <f t="shared" si="229"/>
        <v>15</v>
      </c>
      <c r="Z182" s="99"/>
      <c r="AA182" s="26" t="s">
        <v>143</v>
      </c>
      <c r="AB182" s="26" t="s">
        <v>144</v>
      </c>
      <c r="AC182" s="26">
        <v>30</v>
      </c>
      <c r="AD182" s="26" t="s">
        <v>145</v>
      </c>
      <c r="AE182" s="26">
        <v>9</v>
      </c>
      <c r="AF182" s="99"/>
      <c r="AG182" s="92">
        <v>220</v>
      </c>
      <c r="AH182" s="92">
        <f t="shared" si="230"/>
        <v>0</v>
      </c>
      <c r="AI182" s="92">
        <f t="shared" si="231"/>
        <v>330</v>
      </c>
      <c r="AJ182" s="26">
        <f t="shared" si="232"/>
        <v>330</v>
      </c>
      <c r="AK182" s="92">
        <v>1991</v>
      </c>
      <c r="AL182" s="26">
        <f>IF(AND(AK182&lt;&gt;"",AM182&lt;&gt;""),"确认折扣年度",IF($V182="大修",IF(AND($V182="大修",AK182="",AM182=""),1,IF(AK182&lt;&gt;"",LOOKUP(AK182,{1900,2016,2017,2018,2019,2020,2021,2022,2023,2024,2025},{1,0.9,0.8,0.7,0.6,0.5,0.4,0.3,0.2,0.1,0}),IF(AM182&lt;&gt;"",LOOKUP(AM182,{1900,2021,2022,2023,2024,2025},{1,0.8,0.6,0.4,0.2,0})))),""))</f>
        <v>1</v>
      </c>
      <c r="AM182" s="92"/>
      <c r="AN182" s="26" t="str">
        <f>IF(AND(AK182&lt;&gt;"",AM182&lt;&gt;""),"确认折扣年度",IF($V182="中修",IF(AND($V182="中修",AK182="",AM182=""),1,IF(AK182&lt;&gt;"",LOOKUP(AK182,{1900,2021,2022,2023,2024,2025},{1,0.8,0.6,0.4,0.2,0}),IF(AM182&lt;&gt;"",LOOKUP(AM182,{1900,2021,2022,2023,2024,2025},{1,0.8,0.6,0.4,0.2,0})))),""))</f>
        <v/>
      </c>
      <c r="AO182" s="26" t="s">
        <v>146</v>
      </c>
      <c r="AP182" s="26" t="s">
        <v>146</v>
      </c>
      <c r="AQ182" s="26" t="s">
        <v>740</v>
      </c>
      <c r="AR182" s="26"/>
      <c r="AS182" s="26"/>
      <c r="AT182" s="26"/>
      <c r="AU182" s="26"/>
      <c r="AV182" s="26"/>
      <c r="AW182" s="26"/>
      <c r="AX182" s="110"/>
      <c r="AY182" s="110"/>
      <c r="AZ182" s="111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26"/>
      <c r="BS182" s="26"/>
      <c r="BT182" s="26"/>
      <c r="BU182" s="26"/>
      <c r="BV182" s="26"/>
      <c r="BW182" s="26">
        <f t="shared" si="239"/>
        <v>1</v>
      </c>
      <c r="BX182" s="26"/>
      <c r="BY182" s="26"/>
      <c r="BZ182" s="26"/>
      <c r="CA182" s="117"/>
      <c r="CB182" s="26"/>
      <c r="CC182" s="26"/>
      <c r="CD182" s="26"/>
      <c r="CE182" s="26"/>
      <c r="CF182" s="84"/>
      <c r="CG182" s="84">
        <f t="shared" si="234"/>
        <v>0</v>
      </c>
      <c r="CH182" s="124">
        <v>6</v>
      </c>
      <c r="CI182" s="84">
        <v>1</v>
      </c>
      <c r="CJ182" s="84"/>
      <c r="CK182" s="84"/>
      <c r="CL182" s="84"/>
      <c r="CM182" s="84"/>
      <c r="CN182" s="84"/>
      <c r="CO182" s="84"/>
      <c r="CP182" s="84"/>
      <c r="CQ182" s="84"/>
      <c r="CR182" s="84"/>
      <c r="CS182" s="84"/>
      <c r="CT182" s="84"/>
      <c r="CU182" s="84"/>
      <c r="CV182" s="84"/>
      <c r="CW182" s="84"/>
      <c r="CX182" s="84"/>
      <c r="CY182" s="84"/>
      <c r="CZ182" s="26" t="s">
        <v>375</v>
      </c>
      <c r="DA182" s="92">
        <v>0</v>
      </c>
      <c r="DB182" s="92"/>
      <c r="DC182" s="92" t="s">
        <v>375</v>
      </c>
      <c r="DD182" s="92"/>
      <c r="DE182" s="26"/>
      <c r="DF182" s="26"/>
      <c r="DG182" s="26"/>
      <c r="DH182" s="26"/>
      <c r="DI182" s="26"/>
      <c r="DJ182" s="26">
        <v>1991</v>
      </c>
      <c r="DK182" s="26"/>
      <c r="DL182" s="26" t="s">
        <v>139</v>
      </c>
      <c r="DM182" s="26">
        <v>12</v>
      </c>
      <c r="DN182" s="26">
        <v>15</v>
      </c>
      <c r="DO182" s="26">
        <v>15</v>
      </c>
      <c r="DP182" s="26" t="e">
        <v>#N/A</v>
      </c>
      <c r="DQ182" s="26" t="e">
        <v>#N/A</v>
      </c>
      <c r="DR182" s="26" t="s">
        <v>149</v>
      </c>
      <c r="DS182" s="26" t="s">
        <v>167</v>
      </c>
      <c r="DT182" s="26" t="s">
        <v>150</v>
      </c>
      <c r="DU182" s="26" t="s">
        <v>150</v>
      </c>
      <c r="DV182" s="26" t="s">
        <v>744</v>
      </c>
      <c r="DW182" s="26"/>
      <c r="DX182" s="26"/>
      <c r="DY182" s="26"/>
      <c r="DZ182" s="26">
        <f t="shared" si="235"/>
        <v>1</v>
      </c>
      <c r="EA182" s="26"/>
      <c r="EB182" s="26"/>
      <c r="EC182" s="26"/>
      <c r="ED182" s="26"/>
      <c r="EE182" s="26">
        <v>1</v>
      </c>
      <c r="EF182" s="26"/>
      <c r="EG182" s="26"/>
      <c r="EH182" s="26"/>
      <c r="EI182" s="146">
        <v>0</v>
      </c>
      <c r="EJ182" s="84">
        <f t="shared" si="236"/>
        <v>1</v>
      </c>
      <c r="EK182" s="84">
        <f t="shared" si="237"/>
        <v>0</v>
      </c>
      <c r="EL182" s="84">
        <f t="shared" si="238"/>
        <v>0</v>
      </c>
      <c r="EN182" s="84">
        <f t="shared" si="225"/>
        <v>0</v>
      </c>
    </row>
    <row r="183" s="86" customFormat="1" ht="30" customHeight="1" spans="1:144">
      <c r="A183" s="87" t="str">
        <f t="shared" si="226"/>
        <v>G10716031604</v>
      </c>
      <c r="B183" s="87" t="e">
        <f>VLOOKUP(A183,[1]大中修明细表!$A$10:$N$544,14,0)</f>
        <v>#N/A</v>
      </c>
      <c r="C183" s="87" t="str">
        <f t="shared" si="227"/>
        <v>G1071511.741512.74</v>
      </c>
      <c r="D183" s="87" t="e">
        <f>VLOOKUP(C183,[1]大中修明细表!$B$10:$N$544,13,0)</f>
        <v>#N/A</v>
      </c>
      <c r="E183" s="87" t="s">
        <v>371</v>
      </c>
      <c r="F183" s="96">
        <v>160</v>
      </c>
      <c r="G183" s="26" t="s">
        <v>17</v>
      </c>
      <c r="H183" s="26" t="s">
        <v>743</v>
      </c>
      <c r="I183" s="26">
        <v>430621</v>
      </c>
      <c r="J183" s="26" t="s">
        <v>473</v>
      </c>
      <c r="K183" s="26">
        <v>1603</v>
      </c>
      <c r="L183" s="26">
        <v>1604</v>
      </c>
      <c r="M183" s="26" t="s">
        <v>473</v>
      </c>
      <c r="N183" s="26">
        <v>1511.74</v>
      </c>
      <c r="O183" s="26">
        <v>1512.74</v>
      </c>
      <c r="P183" s="26"/>
      <c r="Q183" s="26">
        <f t="shared" si="228"/>
        <v>1</v>
      </c>
      <c r="R183" s="26" t="s">
        <v>739</v>
      </c>
      <c r="S183" s="26">
        <v>15</v>
      </c>
      <c r="T183" s="26">
        <v>12</v>
      </c>
      <c r="U183" s="26">
        <v>15</v>
      </c>
      <c r="V183" s="26" t="s">
        <v>140</v>
      </c>
      <c r="W183" s="96" t="s">
        <v>141</v>
      </c>
      <c r="X183" s="26" t="s">
        <v>140</v>
      </c>
      <c r="Y183" s="26">
        <f t="shared" si="229"/>
        <v>15</v>
      </c>
      <c r="Z183" s="99"/>
      <c r="AA183" s="26" t="s">
        <v>143</v>
      </c>
      <c r="AB183" s="26" t="s">
        <v>144</v>
      </c>
      <c r="AC183" s="26">
        <v>30</v>
      </c>
      <c r="AD183" s="26" t="s">
        <v>145</v>
      </c>
      <c r="AE183" s="26">
        <v>9</v>
      </c>
      <c r="AF183" s="99"/>
      <c r="AG183" s="92">
        <v>220</v>
      </c>
      <c r="AH183" s="92">
        <f t="shared" si="230"/>
        <v>0</v>
      </c>
      <c r="AI183" s="92">
        <f t="shared" si="231"/>
        <v>330</v>
      </c>
      <c r="AJ183" s="26">
        <f t="shared" si="232"/>
        <v>330</v>
      </c>
      <c r="AK183" s="92">
        <v>1991</v>
      </c>
      <c r="AL183" s="26">
        <f>IF(AND(AK183&lt;&gt;"",AM183&lt;&gt;""),"确认折扣年度",IF($V183="大修",IF(AND($V183="大修",AK183="",AM183=""),1,IF(AK183&lt;&gt;"",LOOKUP(AK183,{1900,2016,2017,2018,2019,2020,2021,2022,2023,2024,2025},{1,0.9,0.8,0.7,0.6,0.5,0.4,0.3,0.2,0.1,0}),IF(AM183&lt;&gt;"",LOOKUP(AM183,{1900,2021,2022,2023,2024,2025},{1,0.8,0.6,0.4,0.2,0})))),""))</f>
        <v>1</v>
      </c>
      <c r="AM183" s="92"/>
      <c r="AN183" s="26" t="str">
        <f>IF(AND(AK183&lt;&gt;"",AM183&lt;&gt;""),"确认折扣年度",IF($V183="中修",IF(AND($V183="中修",AK183="",AM183=""),1,IF(AK183&lt;&gt;"",LOOKUP(AK183,{1900,2021,2022,2023,2024,2025},{1,0.8,0.6,0.4,0.2,0}),IF(AM183&lt;&gt;"",LOOKUP(AM183,{1900,2021,2022,2023,2024,2025},{1,0.8,0.6,0.4,0.2,0})))),""))</f>
        <v/>
      </c>
      <c r="AO183" s="26" t="s">
        <v>146</v>
      </c>
      <c r="AP183" s="26" t="s">
        <v>146</v>
      </c>
      <c r="AQ183" s="26" t="s">
        <v>740</v>
      </c>
      <c r="AR183" s="26"/>
      <c r="AS183" s="26"/>
      <c r="AT183" s="26"/>
      <c r="AU183" s="26"/>
      <c r="AV183" s="26"/>
      <c r="AW183" s="26"/>
      <c r="AX183" s="110"/>
      <c r="AY183" s="110"/>
      <c r="AZ183" s="111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  <c r="BM183" s="26"/>
      <c r="BN183" s="26"/>
      <c r="BO183" s="26"/>
      <c r="BP183" s="26"/>
      <c r="BQ183" s="26"/>
      <c r="BR183" s="26"/>
      <c r="BS183" s="26"/>
      <c r="BT183" s="26"/>
      <c r="BU183" s="26"/>
      <c r="BV183" s="26"/>
      <c r="BW183" s="26">
        <f t="shared" si="239"/>
        <v>1</v>
      </c>
      <c r="BX183" s="26"/>
      <c r="BY183" s="26"/>
      <c r="BZ183" s="26"/>
      <c r="CA183" s="117"/>
      <c r="CB183" s="26"/>
      <c r="CC183" s="26"/>
      <c r="CD183" s="26"/>
      <c r="CE183" s="26"/>
      <c r="CF183" s="84"/>
      <c r="CG183" s="84">
        <f t="shared" si="234"/>
        <v>0</v>
      </c>
      <c r="CH183" s="124">
        <v>6</v>
      </c>
      <c r="CI183" s="84">
        <v>1</v>
      </c>
      <c r="CJ183" s="84"/>
      <c r="CK183" s="84"/>
      <c r="CL183" s="84"/>
      <c r="CM183" s="84"/>
      <c r="CN183" s="84"/>
      <c r="CO183" s="84"/>
      <c r="CP183" s="84"/>
      <c r="CQ183" s="84"/>
      <c r="CR183" s="84"/>
      <c r="CS183" s="84"/>
      <c r="CT183" s="84"/>
      <c r="CU183" s="84"/>
      <c r="CV183" s="84"/>
      <c r="CW183" s="84"/>
      <c r="CX183" s="84"/>
      <c r="CY183" s="84"/>
      <c r="CZ183" s="26" t="s">
        <v>375</v>
      </c>
      <c r="DA183" s="92">
        <v>0</v>
      </c>
      <c r="DB183" s="92"/>
      <c r="DC183" s="92" t="s">
        <v>375</v>
      </c>
      <c r="DD183" s="92"/>
      <c r="DE183" s="26"/>
      <c r="DF183" s="26"/>
      <c r="DG183" s="26"/>
      <c r="DH183" s="26"/>
      <c r="DI183" s="26"/>
      <c r="DJ183" s="26">
        <v>1991</v>
      </c>
      <c r="DK183" s="26"/>
      <c r="DL183" s="26" t="s">
        <v>139</v>
      </c>
      <c r="DM183" s="26">
        <v>12</v>
      </c>
      <c r="DN183" s="26">
        <v>15</v>
      </c>
      <c r="DO183" s="26">
        <v>15</v>
      </c>
      <c r="DP183" s="26" t="e">
        <v>#N/A</v>
      </c>
      <c r="DQ183" s="26" t="e">
        <v>#N/A</v>
      </c>
      <c r="DR183" s="26" t="s">
        <v>149</v>
      </c>
      <c r="DS183" s="26" t="s">
        <v>167</v>
      </c>
      <c r="DT183" s="26" t="s">
        <v>150</v>
      </c>
      <c r="DU183" s="26" t="s">
        <v>150</v>
      </c>
      <c r="DV183" s="26" t="s">
        <v>744</v>
      </c>
      <c r="DW183" s="26"/>
      <c r="DX183" s="26"/>
      <c r="DY183" s="26"/>
      <c r="DZ183" s="26">
        <f t="shared" si="235"/>
        <v>1</v>
      </c>
      <c r="EA183" s="26"/>
      <c r="EB183" s="26"/>
      <c r="EC183" s="26"/>
      <c r="ED183" s="26"/>
      <c r="EE183" s="26">
        <v>1</v>
      </c>
      <c r="EF183" s="26"/>
      <c r="EG183" s="26"/>
      <c r="EH183" s="26"/>
      <c r="EI183" s="146">
        <v>0</v>
      </c>
      <c r="EJ183" s="84">
        <f t="shared" si="236"/>
        <v>1</v>
      </c>
      <c r="EK183" s="84">
        <f t="shared" si="237"/>
        <v>0</v>
      </c>
      <c r="EL183" s="84">
        <f t="shared" si="238"/>
        <v>0</v>
      </c>
      <c r="EN183" s="84">
        <f t="shared" si="225"/>
        <v>0</v>
      </c>
    </row>
    <row r="184" s="86" customFormat="1" ht="30" customHeight="1" spans="1:144">
      <c r="A184" s="87" t="str">
        <f t="shared" si="226"/>
        <v>G10716041605.1</v>
      </c>
      <c r="B184" s="87" t="e">
        <f>VLOOKUP(A184,[1]大中修明细表!$A$10:$N$544,14,0)</f>
        <v>#N/A</v>
      </c>
      <c r="C184" s="87" t="str">
        <f t="shared" si="227"/>
        <v>G1071512.741513.84</v>
      </c>
      <c r="D184" s="87" t="e">
        <f>VLOOKUP(C184,[1]大中修明细表!$B$10:$N$544,13,0)</f>
        <v>#N/A</v>
      </c>
      <c r="E184" s="87" t="s">
        <v>371</v>
      </c>
      <c r="F184" s="96">
        <v>161</v>
      </c>
      <c r="G184" s="26" t="s">
        <v>17</v>
      </c>
      <c r="H184" s="26" t="s">
        <v>743</v>
      </c>
      <c r="I184" s="26">
        <v>430621</v>
      </c>
      <c r="J184" s="26" t="s">
        <v>473</v>
      </c>
      <c r="K184" s="26">
        <v>1604</v>
      </c>
      <c r="L184" s="26">
        <v>1605.1</v>
      </c>
      <c r="M184" s="26" t="s">
        <v>473</v>
      </c>
      <c r="N184" s="26">
        <v>1512.74</v>
      </c>
      <c r="O184" s="26">
        <v>1513.84</v>
      </c>
      <c r="P184" s="26"/>
      <c r="Q184" s="26">
        <f t="shared" si="228"/>
        <v>1.09999999999991</v>
      </c>
      <c r="R184" s="26" t="s">
        <v>739</v>
      </c>
      <c r="S184" s="26">
        <v>15</v>
      </c>
      <c r="T184" s="26">
        <v>12</v>
      </c>
      <c r="U184" s="26">
        <v>15</v>
      </c>
      <c r="V184" s="26" t="s">
        <v>140</v>
      </c>
      <c r="W184" s="96" t="s">
        <v>141</v>
      </c>
      <c r="X184" s="26" t="s">
        <v>140</v>
      </c>
      <c r="Y184" s="26">
        <f t="shared" si="229"/>
        <v>15</v>
      </c>
      <c r="Z184" s="99"/>
      <c r="AA184" s="26" t="s">
        <v>143</v>
      </c>
      <c r="AB184" s="26" t="s">
        <v>144</v>
      </c>
      <c r="AC184" s="26">
        <v>30</v>
      </c>
      <c r="AD184" s="26" t="s">
        <v>145</v>
      </c>
      <c r="AE184" s="26">
        <v>9</v>
      </c>
      <c r="AF184" s="99"/>
      <c r="AG184" s="92">
        <v>220</v>
      </c>
      <c r="AH184" s="92">
        <f t="shared" si="230"/>
        <v>0</v>
      </c>
      <c r="AI184" s="92">
        <f t="shared" si="231"/>
        <v>363</v>
      </c>
      <c r="AJ184" s="26">
        <f t="shared" si="232"/>
        <v>363</v>
      </c>
      <c r="AK184" s="92">
        <v>1991</v>
      </c>
      <c r="AL184" s="26">
        <f>IF(AND(AK184&lt;&gt;"",AM184&lt;&gt;""),"确认折扣年度",IF($V184="大修",IF(AND($V184="大修",AK184="",AM184=""),1,IF(AK184&lt;&gt;"",LOOKUP(AK184,{1900,2016,2017,2018,2019,2020,2021,2022,2023,2024,2025},{1,0.9,0.8,0.7,0.6,0.5,0.4,0.3,0.2,0.1,0}),IF(AM184&lt;&gt;"",LOOKUP(AM184,{1900,2021,2022,2023,2024,2025},{1,0.8,0.6,0.4,0.2,0})))),""))</f>
        <v>1</v>
      </c>
      <c r="AM184" s="92"/>
      <c r="AN184" s="26" t="str">
        <f>IF(AND(AK184&lt;&gt;"",AM184&lt;&gt;""),"确认折扣年度",IF($V184="中修",IF(AND($V184="中修",AK184="",AM184=""),1,IF(AK184&lt;&gt;"",LOOKUP(AK184,{1900,2021,2022,2023,2024,2025},{1,0.8,0.6,0.4,0.2,0}),IF(AM184&lt;&gt;"",LOOKUP(AM184,{1900,2021,2022,2023,2024,2025},{1,0.8,0.6,0.4,0.2,0})))),""))</f>
        <v/>
      </c>
      <c r="AO184" s="26" t="s">
        <v>146</v>
      </c>
      <c r="AP184" s="26" t="s">
        <v>146</v>
      </c>
      <c r="AQ184" s="26" t="s">
        <v>740</v>
      </c>
      <c r="AR184" s="26"/>
      <c r="AS184" s="26"/>
      <c r="AT184" s="26"/>
      <c r="AU184" s="26"/>
      <c r="AV184" s="26"/>
      <c r="AW184" s="26"/>
      <c r="AX184" s="110"/>
      <c r="AY184" s="110"/>
      <c r="AZ184" s="111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  <c r="BM184" s="26"/>
      <c r="BN184" s="26"/>
      <c r="BO184" s="26"/>
      <c r="BP184" s="26"/>
      <c r="BQ184" s="26"/>
      <c r="BR184" s="26"/>
      <c r="BS184" s="26"/>
      <c r="BT184" s="26"/>
      <c r="BU184" s="26"/>
      <c r="BV184" s="26"/>
      <c r="BW184" s="26">
        <f t="shared" si="239"/>
        <v>1.09999999999991</v>
      </c>
      <c r="BX184" s="26"/>
      <c r="BY184" s="26"/>
      <c r="BZ184" s="26"/>
      <c r="CA184" s="117"/>
      <c r="CB184" s="26"/>
      <c r="CC184" s="26"/>
      <c r="CD184" s="26"/>
      <c r="CE184" s="26"/>
      <c r="CF184" s="84"/>
      <c r="CG184" s="84">
        <f t="shared" si="234"/>
        <v>0</v>
      </c>
      <c r="CH184" s="124">
        <v>6</v>
      </c>
      <c r="CI184" s="84">
        <v>1</v>
      </c>
      <c r="CJ184" s="84"/>
      <c r="CK184" s="84"/>
      <c r="CL184" s="84"/>
      <c r="CM184" s="84"/>
      <c r="CN184" s="84"/>
      <c r="CO184" s="84"/>
      <c r="CP184" s="84"/>
      <c r="CQ184" s="84"/>
      <c r="CR184" s="84"/>
      <c r="CS184" s="84"/>
      <c r="CT184" s="84"/>
      <c r="CU184" s="84"/>
      <c r="CV184" s="84"/>
      <c r="CW184" s="84"/>
      <c r="CX184" s="84"/>
      <c r="CY184" s="84"/>
      <c r="CZ184" s="26" t="s">
        <v>375</v>
      </c>
      <c r="DA184" s="92">
        <v>0</v>
      </c>
      <c r="DB184" s="92"/>
      <c r="DC184" s="92" t="s">
        <v>375</v>
      </c>
      <c r="DD184" s="92"/>
      <c r="DE184" s="26"/>
      <c r="DF184" s="26"/>
      <c r="DG184" s="26"/>
      <c r="DH184" s="26"/>
      <c r="DI184" s="26"/>
      <c r="DJ184" s="26">
        <v>1991</v>
      </c>
      <c r="DK184" s="26"/>
      <c r="DL184" s="26" t="s">
        <v>139</v>
      </c>
      <c r="DM184" s="26">
        <v>12</v>
      </c>
      <c r="DN184" s="26">
        <v>15</v>
      </c>
      <c r="DO184" s="26">
        <v>15</v>
      </c>
      <c r="DP184" s="26" t="e">
        <v>#N/A</v>
      </c>
      <c r="DQ184" s="26" t="e">
        <v>#N/A</v>
      </c>
      <c r="DR184" s="26" t="s">
        <v>149</v>
      </c>
      <c r="DS184" s="26" t="s">
        <v>167</v>
      </c>
      <c r="DT184" s="26" t="s">
        <v>150</v>
      </c>
      <c r="DU184" s="26" t="s">
        <v>150</v>
      </c>
      <c r="DV184" s="26" t="s">
        <v>744</v>
      </c>
      <c r="DW184" s="26"/>
      <c r="DX184" s="26"/>
      <c r="DY184" s="26"/>
      <c r="DZ184" s="26">
        <f t="shared" si="235"/>
        <v>1.09999999999991</v>
      </c>
      <c r="EA184" s="26"/>
      <c r="EB184" s="26"/>
      <c r="EC184" s="26"/>
      <c r="ED184" s="26"/>
      <c r="EE184" s="26">
        <v>1.09999999999991</v>
      </c>
      <c r="EF184" s="26"/>
      <c r="EG184" s="26"/>
      <c r="EH184" s="26"/>
      <c r="EI184" s="146">
        <v>0</v>
      </c>
      <c r="EJ184" s="84">
        <f t="shared" si="236"/>
        <v>1.09999999999991</v>
      </c>
      <c r="EK184" s="84">
        <f t="shared" si="237"/>
        <v>0</v>
      </c>
      <c r="EL184" s="84">
        <f t="shared" si="238"/>
        <v>0</v>
      </c>
      <c r="EN184" s="84">
        <f t="shared" si="225"/>
        <v>0</v>
      </c>
    </row>
    <row r="185" s="86" customFormat="1" ht="30" customHeight="1" spans="1:144">
      <c r="A185" s="87" t="str">
        <f t="shared" si="226"/>
        <v>G10716101611</v>
      </c>
      <c r="B185" s="87" t="e">
        <f>VLOOKUP(A185,[1]大中修明细表!$A$10:$N$544,14,0)</f>
        <v>#N/A</v>
      </c>
      <c r="C185" s="87" t="str">
        <f t="shared" si="227"/>
        <v>G1071518.741519.74</v>
      </c>
      <c r="D185" s="87" t="e">
        <f>VLOOKUP(C185,[1]大中修明细表!$B$10:$N$544,13,0)</f>
        <v>#N/A</v>
      </c>
      <c r="E185" s="87" t="s">
        <v>371</v>
      </c>
      <c r="F185" s="96">
        <v>162</v>
      </c>
      <c r="G185" s="26" t="s">
        <v>17</v>
      </c>
      <c r="H185" s="26" t="s">
        <v>743</v>
      </c>
      <c r="I185" s="26">
        <v>430621</v>
      </c>
      <c r="J185" s="26" t="s">
        <v>473</v>
      </c>
      <c r="K185" s="26">
        <v>1610</v>
      </c>
      <c r="L185" s="26">
        <v>1611</v>
      </c>
      <c r="M185" s="26" t="s">
        <v>473</v>
      </c>
      <c r="N185" s="26">
        <v>1518.74</v>
      </c>
      <c r="O185" s="26">
        <v>1519.74</v>
      </c>
      <c r="P185" s="26"/>
      <c r="Q185" s="26">
        <f t="shared" si="228"/>
        <v>1</v>
      </c>
      <c r="R185" s="26" t="s">
        <v>739</v>
      </c>
      <c r="S185" s="26">
        <v>15</v>
      </c>
      <c r="T185" s="26">
        <v>12</v>
      </c>
      <c r="U185" s="26">
        <v>15</v>
      </c>
      <c r="V185" s="26" t="s">
        <v>140</v>
      </c>
      <c r="W185" s="96" t="s">
        <v>141</v>
      </c>
      <c r="X185" s="26" t="s">
        <v>140</v>
      </c>
      <c r="Y185" s="26">
        <f t="shared" si="229"/>
        <v>15</v>
      </c>
      <c r="Z185" s="99"/>
      <c r="AA185" s="26" t="s">
        <v>143</v>
      </c>
      <c r="AB185" s="26" t="s">
        <v>144</v>
      </c>
      <c r="AC185" s="26">
        <v>30</v>
      </c>
      <c r="AD185" s="26" t="s">
        <v>145</v>
      </c>
      <c r="AE185" s="26">
        <v>9</v>
      </c>
      <c r="AF185" s="99"/>
      <c r="AG185" s="92">
        <v>220</v>
      </c>
      <c r="AH185" s="92">
        <f t="shared" si="230"/>
        <v>0</v>
      </c>
      <c r="AI185" s="92">
        <f t="shared" si="231"/>
        <v>330</v>
      </c>
      <c r="AJ185" s="26">
        <f t="shared" si="232"/>
        <v>330</v>
      </c>
      <c r="AK185" s="92">
        <v>1991</v>
      </c>
      <c r="AL185" s="26">
        <f>IF(AND(AK185&lt;&gt;"",AM185&lt;&gt;""),"确认折扣年度",IF($V185="大修",IF(AND($V185="大修",AK185="",AM185=""),1,IF(AK185&lt;&gt;"",LOOKUP(AK185,{1900,2016,2017,2018,2019,2020,2021,2022,2023,2024,2025},{1,0.9,0.8,0.7,0.6,0.5,0.4,0.3,0.2,0.1,0}),IF(AM185&lt;&gt;"",LOOKUP(AM185,{1900,2021,2022,2023,2024,2025},{1,0.8,0.6,0.4,0.2,0})))),""))</f>
        <v>1</v>
      </c>
      <c r="AM185" s="92"/>
      <c r="AN185" s="26" t="str">
        <f>IF(AND(AK185&lt;&gt;"",AM185&lt;&gt;""),"确认折扣年度",IF($V185="中修",IF(AND($V185="中修",AK185="",AM185=""),1,IF(AK185&lt;&gt;"",LOOKUP(AK185,{1900,2021,2022,2023,2024,2025},{1,0.8,0.6,0.4,0.2,0}),IF(AM185&lt;&gt;"",LOOKUP(AM185,{1900,2021,2022,2023,2024,2025},{1,0.8,0.6,0.4,0.2,0})))),""))</f>
        <v/>
      </c>
      <c r="AO185" s="26" t="s">
        <v>146</v>
      </c>
      <c r="AP185" s="26" t="s">
        <v>146</v>
      </c>
      <c r="AQ185" s="26" t="s">
        <v>740</v>
      </c>
      <c r="AR185" s="26"/>
      <c r="AS185" s="26"/>
      <c r="AT185" s="26"/>
      <c r="AU185" s="26"/>
      <c r="AV185" s="26"/>
      <c r="AW185" s="26"/>
      <c r="AX185" s="110"/>
      <c r="AY185" s="110"/>
      <c r="AZ185" s="111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  <c r="BM185" s="26"/>
      <c r="BN185" s="26"/>
      <c r="BO185" s="26"/>
      <c r="BP185" s="26"/>
      <c r="BQ185" s="26"/>
      <c r="BR185" s="26"/>
      <c r="BS185" s="26"/>
      <c r="BT185" s="26"/>
      <c r="BU185" s="26"/>
      <c r="BV185" s="26"/>
      <c r="BW185" s="26">
        <f t="shared" si="239"/>
        <v>1</v>
      </c>
      <c r="BX185" s="26"/>
      <c r="BY185" s="26"/>
      <c r="BZ185" s="26"/>
      <c r="CA185" s="117"/>
      <c r="CB185" s="26"/>
      <c r="CC185" s="26"/>
      <c r="CD185" s="26"/>
      <c r="CE185" s="26"/>
      <c r="CF185" s="84"/>
      <c r="CG185" s="84">
        <f t="shared" si="234"/>
        <v>0</v>
      </c>
      <c r="CH185" s="124">
        <v>6</v>
      </c>
      <c r="CI185" s="84">
        <v>1</v>
      </c>
      <c r="CJ185" s="84"/>
      <c r="CK185" s="84"/>
      <c r="CL185" s="84"/>
      <c r="CM185" s="84"/>
      <c r="CN185" s="84"/>
      <c r="CO185" s="84"/>
      <c r="CP185" s="84"/>
      <c r="CQ185" s="84"/>
      <c r="CR185" s="84"/>
      <c r="CS185" s="84"/>
      <c r="CT185" s="84"/>
      <c r="CU185" s="84"/>
      <c r="CV185" s="84"/>
      <c r="CW185" s="84"/>
      <c r="CX185" s="84"/>
      <c r="CY185" s="84"/>
      <c r="CZ185" s="26" t="s">
        <v>375</v>
      </c>
      <c r="DA185" s="92">
        <v>0</v>
      </c>
      <c r="DB185" s="92"/>
      <c r="DC185" s="92" t="s">
        <v>375</v>
      </c>
      <c r="DD185" s="92"/>
      <c r="DE185" s="26"/>
      <c r="DF185" s="26"/>
      <c r="DG185" s="26"/>
      <c r="DH185" s="26"/>
      <c r="DI185" s="26"/>
      <c r="DJ185" s="26">
        <v>1991</v>
      </c>
      <c r="DK185" s="26"/>
      <c r="DL185" s="26" t="s">
        <v>139</v>
      </c>
      <c r="DM185" s="26">
        <v>12</v>
      </c>
      <c r="DN185" s="26">
        <v>15</v>
      </c>
      <c r="DO185" s="26">
        <v>15</v>
      </c>
      <c r="DP185" s="26" t="e">
        <v>#N/A</v>
      </c>
      <c r="DQ185" s="26" t="e">
        <v>#N/A</v>
      </c>
      <c r="DR185" s="26" t="s">
        <v>149</v>
      </c>
      <c r="DS185" s="26" t="s">
        <v>167</v>
      </c>
      <c r="DT185" s="26" t="s">
        <v>150</v>
      </c>
      <c r="DU185" s="26" t="s">
        <v>150</v>
      </c>
      <c r="DV185" s="26" t="s">
        <v>744</v>
      </c>
      <c r="DW185" s="26"/>
      <c r="DX185" s="26"/>
      <c r="DY185" s="26"/>
      <c r="DZ185" s="26">
        <f t="shared" si="235"/>
        <v>1</v>
      </c>
      <c r="EA185" s="26"/>
      <c r="EB185" s="26"/>
      <c r="EC185" s="26"/>
      <c r="ED185" s="26"/>
      <c r="EE185" s="26">
        <v>1</v>
      </c>
      <c r="EF185" s="26"/>
      <c r="EG185" s="26"/>
      <c r="EH185" s="26"/>
      <c r="EI185" s="146">
        <v>0</v>
      </c>
      <c r="EJ185" s="84">
        <f t="shared" si="236"/>
        <v>1</v>
      </c>
      <c r="EK185" s="84">
        <f t="shared" si="237"/>
        <v>0</v>
      </c>
      <c r="EL185" s="84">
        <f t="shared" si="238"/>
        <v>0</v>
      </c>
      <c r="EN185" s="84">
        <f t="shared" si="225"/>
        <v>0</v>
      </c>
    </row>
    <row r="186" s="86" customFormat="1" ht="30" customHeight="1" spans="1:144">
      <c r="A186" s="87" t="str">
        <f t="shared" si="226"/>
        <v>G10716291630.2</v>
      </c>
      <c r="B186" s="87" t="e">
        <f>VLOOKUP(A186,[1]大中修明细表!$A$10:$N$544,14,0)</f>
        <v>#N/A</v>
      </c>
      <c r="C186" s="87" t="str">
        <f t="shared" si="227"/>
        <v>G1071537.741538.94</v>
      </c>
      <c r="D186" s="87" t="e">
        <f>VLOOKUP(C186,[1]大中修明细表!$B$10:$N$544,13,0)</f>
        <v>#N/A</v>
      </c>
      <c r="E186" s="87" t="s">
        <v>371</v>
      </c>
      <c r="F186" s="96">
        <v>163</v>
      </c>
      <c r="G186" s="26" t="s">
        <v>17</v>
      </c>
      <c r="H186" s="26" t="s">
        <v>743</v>
      </c>
      <c r="I186" s="26">
        <v>430681</v>
      </c>
      <c r="J186" s="26" t="s">
        <v>473</v>
      </c>
      <c r="K186" s="26">
        <v>1629</v>
      </c>
      <c r="L186" s="26">
        <v>1630.2</v>
      </c>
      <c r="M186" s="26" t="s">
        <v>473</v>
      </c>
      <c r="N186" s="26">
        <v>1537.74</v>
      </c>
      <c r="O186" s="26">
        <v>1538.94</v>
      </c>
      <c r="P186" s="26"/>
      <c r="Q186" s="26">
        <f t="shared" si="228"/>
        <v>1.20000000000005</v>
      </c>
      <c r="R186" s="26" t="s">
        <v>739</v>
      </c>
      <c r="S186" s="26">
        <v>15</v>
      </c>
      <c r="T186" s="26">
        <v>12</v>
      </c>
      <c r="U186" s="26">
        <v>15</v>
      </c>
      <c r="V186" s="26" t="s">
        <v>140</v>
      </c>
      <c r="W186" s="96" t="s">
        <v>141</v>
      </c>
      <c r="X186" s="26" t="s">
        <v>140</v>
      </c>
      <c r="Y186" s="26">
        <f t="shared" si="229"/>
        <v>15</v>
      </c>
      <c r="Z186" s="99"/>
      <c r="AA186" s="26" t="s">
        <v>143</v>
      </c>
      <c r="AB186" s="26" t="s">
        <v>144</v>
      </c>
      <c r="AC186" s="26">
        <v>30</v>
      </c>
      <c r="AD186" s="26" t="s">
        <v>145</v>
      </c>
      <c r="AE186" s="26">
        <v>9</v>
      </c>
      <c r="AF186" s="99"/>
      <c r="AG186" s="92">
        <v>220</v>
      </c>
      <c r="AH186" s="92">
        <f t="shared" si="230"/>
        <v>0</v>
      </c>
      <c r="AI186" s="92">
        <f t="shared" si="231"/>
        <v>396</v>
      </c>
      <c r="AJ186" s="26">
        <f t="shared" si="232"/>
        <v>396</v>
      </c>
      <c r="AK186" s="92">
        <v>1991</v>
      </c>
      <c r="AL186" s="26">
        <f>IF(AND(AK186&lt;&gt;"",AM186&lt;&gt;""),"确认折扣年度",IF($V186="大修",IF(AND($V186="大修",AK186="",AM186=""),1,IF(AK186&lt;&gt;"",LOOKUP(AK186,{1900,2016,2017,2018,2019,2020,2021,2022,2023,2024,2025},{1,0.9,0.8,0.7,0.6,0.5,0.4,0.3,0.2,0.1,0}),IF(AM186&lt;&gt;"",LOOKUP(AM186,{1900,2021,2022,2023,2024,2025},{1,0.8,0.6,0.4,0.2,0})))),""))</f>
        <v>1</v>
      </c>
      <c r="AM186" s="92"/>
      <c r="AN186" s="26" t="str">
        <f>IF(AND(AK186&lt;&gt;"",AM186&lt;&gt;""),"确认折扣年度",IF($V186="中修",IF(AND($V186="中修",AK186="",AM186=""),1,IF(AK186&lt;&gt;"",LOOKUP(AK186,{1900,2021,2022,2023,2024,2025},{1,0.8,0.6,0.4,0.2,0}),IF(AM186&lt;&gt;"",LOOKUP(AM186,{1900,2021,2022,2023,2024,2025},{1,0.8,0.6,0.4,0.2,0})))),""))</f>
        <v/>
      </c>
      <c r="AO186" s="26" t="s">
        <v>146</v>
      </c>
      <c r="AP186" s="26" t="s">
        <v>146</v>
      </c>
      <c r="AQ186" s="26" t="s">
        <v>740</v>
      </c>
      <c r="AR186" s="26"/>
      <c r="AS186" s="26"/>
      <c r="AT186" s="26"/>
      <c r="AU186" s="26"/>
      <c r="AV186" s="26"/>
      <c r="AW186" s="26"/>
      <c r="AX186" s="110"/>
      <c r="AY186" s="110"/>
      <c r="AZ186" s="111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  <c r="BM186" s="26"/>
      <c r="BN186" s="26"/>
      <c r="BO186" s="26"/>
      <c r="BP186" s="26"/>
      <c r="BQ186" s="26"/>
      <c r="BR186" s="26"/>
      <c r="BS186" s="26"/>
      <c r="BT186" s="26"/>
      <c r="BU186" s="26"/>
      <c r="BV186" s="26"/>
      <c r="BW186" s="26">
        <f t="shared" si="239"/>
        <v>1.20000000000005</v>
      </c>
      <c r="BX186" s="26"/>
      <c r="BY186" s="26"/>
      <c r="BZ186" s="26"/>
      <c r="CA186" s="117"/>
      <c r="CB186" s="26"/>
      <c r="CC186" s="26"/>
      <c r="CD186" s="26"/>
      <c r="CE186" s="26"/>
      <c r="CF186" s="84"/>
      <c r="CG186" s="84">
        <f t="shared" si="234"/>
        <v>0</v>
      </c>
      <c r="CH186" s="124">
        <v>6</v>
      </c>
      <c r="CI186" s="84">
        <v>1</v>
      </c>
      <c r="CJ186" s="84"/>
      <c r="CK186" s="84"/>
      <c r="CL186" s="84"/>
      <c r="CM186" s="84"/>
      <c r="CN186" s="84"/>
      <c r="CO186" s="84"/>
      <c r="CP186" s="84"/>
      <c r="CQ186" s="84"/>
      <c r="CR186" s="84"/>
      <c r="CS186" s="84"/>
      <c r="CT186" s="84"/>
      <c r="CU186" s="84"/>
      <c r="CV186" s="84"/>
      <c r="CW186" s="84"/>
      <c r="CX186" s="84"/>
      <c r="CY186" s="84"/>
      <c r="CZ186" s="26" t="s">
        <v>375</v>
      </c>
      <c r="DA186" s="92">
        <v>0</v>
      </c>
      <c r="DB186" s="92"/>
      <c r="DC186" s="92" t="s">
        <v>375</v>
      </c>
      <c r="DD186" s="92"/>
      <c r="DE186" s="26"/>
      <c r="DF186" s="26"/>
      <c r="DG186" s="26"/>
      <c r="DH186" s="26"/>
      <c r="DI186" s="26"/>
      <c r="DJ186" s="26">
        <v>1991</v>
      </c>
      <c r="DK186" s="26"/>
      <c r="DL186" s="26" t="s">
        <v>139</v>
      </c>
      <c r="DM186" s="26">
        <v>12</v>
      </c>
      <c r="DN186" s="26">
        <v>15</v>
      </c>
      <c r="DO186" s="26">
        <v>15</v>
      </c>
      <c r="DP186" s="26" t="e">
        <v>#N/A</v>
      </c>
      <c r="DQ186" s="26" t="e">
        <v>#N/A</v>
      </c>
      <c r="DR186" s="26" t="s">
        <v>149</v>
      </c>
      <c r="DS186" s="26" t="s">
        <v>167</v>
      </c>
      <c r="DT186" s="26" t="s">
        <v>150</v>
      </c>
      <c r="DU186" s="26" t="s">
        <v>150</v>
      </c>
      <c r="DV186" s="26" t="s">
        <v>744</v>
      </c>
      <c r="DW186" s="26" t="s">
        <v>745</v>
      </c>
      <c r="DX186" s="26"/>
      <c r="DY186" s="26"/>
      <c r="DZ186" s="26">
        <f t="shared" si="235"/>
        <v>1.20000000000005</v>
      </c>
      <c r="EA186" s="26"/>
      <c r="EB186" s="26"/>
      <c r="EC186" s="26"/>
      <c r="ED186" s="26"/>
      <c r="EE186" s="26">
        <v>1.20000000000005</v>
      </c>
      <c r="EF186" s="26"/>
      <c r="EG186" s="26"/>
      <c r="EH186" s="26"/>
      <c r="EI186" s="146">
        <v>0</v>
      </c>
      <c r="EJ186" s="84">
        <f t="shared" si="236"/>
        <v>1.20000000000005</v>
      </c>
      <c r="EK186" s="84">
        <f t="shared" si="237"/>
        <v>-4.44089209850063e-15</v>
      </c>
      <c r="EL186" s="84">
        <f t="shared" si="238"/>
        <v>0</v>
      </c>
      <c r="EN186" s="84">
        <f t="shared" si="225"/>
        <v>0</v>
      </c>
    </row>
    <row r="187" s="86" customFormat="1" ht="30" customHeight="1" spans="1:144">
      <c r="A187" s="87" t="str">
        <f t="shared" si="226"/>
        <v>G10716631664</v>
      </c>
      <c r="B187" s="87" t="e">
        <f>VLOOKUP(A187,[1]大中修明细表!$A$10:$N$544,14,0)</f>
        <v>#N/A</v>
      </c>
      <c r="C187" s="87" t="str">
        <f t="shared" si="227"/>
        <v>G1071754.261755.26</v>
      </c>
      <c r="D187" s="87" t="e">
        <f>VLOOKUP(C187,[1]大中修明细表!$B$10:$N$544,13,0)</f>
        <v>#N/A</v>
      </c>
      <c r="E187" s="87" t="s">
        <v>371</v>
      </c>
      <c r="F187" s="96">
        <v>164</v>
      </c>
      <c r="G187" s="26" t="s">
        <v>17</v>
      </c>
      <c r="H187" s="26" t="s">
        <v>743</v>
      </c>
      <c r="I187" s="26">
        <v>430681</v>
      </c>
      <c r="J187" s="26" t="s">
        <v>473</v>
      </c>
      <c r="K187" s="26">
        <v>1663</v>
      </c>
      <c r="L187" s="26">
        <v>1664</v>
      </c>
      <c r="M187" s="26" t="s">
        <v>473</v>
      </c>
      <c r="N187" s="26">
        <v>1754.26</v>
      </c>
      <c r="O187" s="26">
        <v>1755.26</v>
      </c>
      <c r="P187" s="26"/>
      <c r="Q187" s="26">
        <f t="shared" si="228"/>
        <v>1</v>
      </c>
      <c r="R187" s="26" t="s">
        <v>739</v>
      </c>
      <c r="S187" s="26">
        <v>15</v>
      </c>
      <c r="T187" s="26">
        <v>12</v>
      </c>
      <c r="U187" s="26">
        <v>15</v>
      </c>
      <c r="V187" s="26" t="s">
        <v>140</v>
      </c>
      <c r="W187" s="96" t="s">
        <v>141</v>
      </c>
      <c r="X187" s="26" t="s">
        <v>140</v>
      </c>
      <c r="Y187" s="26">
        <f t="shared" si="229"/>
        <v>15</v>
      </c>
      <c r="Z187" s="99"/>
      <c r="AA187" s="26" t="s">
        <v>143</v>
      </c>
      <c r="AB187" s="26" t="s">
        <v>144</v>
      </c>
      <c r="AC187" s="26">
        <v>30</v>
      </c>
      <c r="AD187" s="26" t="s">
        <v>145</v>
      </c>
      <c r="AE187" s="26">
        <v>9</v>
      </c>
      <c r="AF187" s="99"/>
      <c r="AG187" s="92">
        <v>220</v>
      </c>
      <c r="AH187" s="92">
        <f t="shared" si="230"/>
        <v>0</v>
      </c>
      <c r="AI187" s="92">
        <f t="shared" si="231"/>
        <v>330</v>
      </c>
      <c r="AJ187" s="26">
        <f t="shared" si="232"/>
        <v>330</v>
      </c>
      <c r="AK187" s="92">
        <v>1991</v>
      </c>
      <c r="AL187" s="26">
        <f>IF(AND(AK187&lt;&gt;"",AM187&lt;&gt;""),"确认折扣年度",IF($V187="大修",IF(AND($V187="大修",AK187="",AM187=""),1,IF(AK187&lt;&gt;"",LOOKUP(AK187,{1900,2016,2017,2018,2019,2020,2021,2022,2023,2024,2025},{1,0.9,0.8,0.7,0.6,0.5,0.4,0.3,0.2,0.1,0}),IF(AM187&lt;&gt;"",LOOKUP(AM187,{1900,2021,2022,2023,2024,2025},{1,0.8,0.6,0.4,0.2,0})))),""))</f>
        <v>1</v>
      </c>
      <c r="AM187" s="92"/>
      <c r="AN187" s="26" t="str">
        <f>IF(AND(AK187&lt;&gt;"",AM187&lt;&gt;""),"确认折扣年度",IF($V187="中修",IF(AND($V187="中修",AK187="",AM187=""),1,IF(AK187&lt;&gt;"",LOOKUP(AK187,{1900,2021,2022,2023,2024,2025},{1,0.8,0.6,0.4,0.2,0}),IF(AM187&lt;&gt;"",LOOKUP(AM187,{1900,2021,2022,2023,2024,2025},{1,0.8,0.6,0.4,0.2,0})))),""))</f>
        <v/>
      </c>
      <c r="AO187" s="26" t="s">
        <v>146</v>
      </c>
      <c r="AP187" s="26" t="s">
        <v>146</v>
      </c>
      <c r="AQ187" s="26" t="s">
        <v>740</v>
      </c>
      <c r="AR187" s="26"/>
      <c r="AS187" s="26"/>
      <c r="AT187" s="26"/>
      <c r="AU187" s="26"/>
      <c r="AV187" s="26"/>
      <c r="AW187" s="26"/>
      <c r="AX187" s="110"/>
      <c r="AY187" s="110"/>
      <c r="AZ187" s="111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  <c r="BM187" s="26"/>
      <c r="BN187" s="26"/>
      <c r="BO187" s="26"/>
      <c r="BP187" s="26"/>
      <c r="BQ187" s="26"/>
      <c r="BR187" s="26"/>
      <c r="BS187" s="26"/>
      <c r="BT187" s="26"/>
      <c r="BU187" s="26"/>
      <c r="BV187" s="26"/>
      <c r="BW187" s="26">
        <f t="shared" si="239"/>
        <v>1</v>
      </c>
      <c r="BX187" s="26"/>
      <c r="BY187" s="26"/>
      <c r="BZ187" s="26"/>
      <c r="CA187" s="117"/>
      <c r="CB187" s="26"/>
      <c r="CC187" s="26"/>
      <c r="CD187" s="26"/>
      <c r="CE187" s="26"/>
      <c r="CF187" s="84"/>
      <c r="CG187" s="84">
        <f t="shared" si="234"/>
        <v>0</v>
      </c>
      <c r="CH187" s="124">
        <v>6</v>
      </c>
      <c r="CI187" s="84">
        <v>1</v>
      </c>
      <c r="CJ187" s="84"/>
      <c r="CK187" s="84"/>
      <c r="CL187" s="84"/>
      <c r="CM187" s="84"/>
      <c r="CN187" s="84"/>
      <c r="CO187" s="84"/>
      <c r="CP187" s="84"/>
      <c r="CQ187" s="84"/>
      <c r="CR187" s="84"/>
      <c r="CS187" s="84"/>
      <c r="CT187" s="84"/>
      <c r="CU187" s="84"/>
      <c r="CV187" s="84"/>
      <c r="CW187" s="84"/>
      <c r="CX187" s="84"/>
      <c r="CY187" s="84"/>
      <c r="CZ187" s="26" t="s">
        <v>375</v>
      </c>
      <c r="DA187" s="92">
        <v>0</v>
      </c>
      <c r="DB187" s="92"/>
      <c r="DC187" s="92" t="s">
        <v>375</v>
      </c>
      <c r="DD187" s="92"/>
      <c r="DE187" s="26"/>
      <c r="DF187" s="26"/>
      <c r="DG187" s="26"/>
      <c r="DH187" s="26"/>
      <c r="DI187" s="26"/>
      <c r="DJ187" s="26">
        <v>1991</v>
      </c>
      <c r="DK187" s="26"/>
      <c r="DL187" s="26" t="s">
        <v>139</v>
      </c>
      <c r="DM187" s="26">
        <v>12</v>
      </c>
      <c r="DN187" s="26">
        <v>15</v>
      </c>
      <c r="DO187" s="26">
        <v>15</v>
      </c>
      <c r="DP187" s="26" t="e">
        <v>#N/A</v>
      </c>
      <c r="DQ187" s="26" t="e">
        <v>#N/A</v>
      </c>
      <c r="DR187" s="26" t="s">
        <v>149</v>
      </c>
      <c r="DS187" s="26" t="s">
        <v>156</v>
      </c>
      <c r="DT187" s="26" t="s">
        <v>150</v>
      </c>
      <c r="DU187" s="26" t="s">
        <v>150</v>
      </c>
      <c r="DV187" s="26" t="s">
        <v>746</v>
      </c>
      <c r="DW187" s="26"/>
      <c r="DX187" s="26"/>
      <c r="DY187" s="26"/>
      <c r="DZ187" s="26">
        <f t="shared" si="235"/>
        <v>1</v>
      </c>
      <c r="EA187" s="26"/>
      <c r="EB187" s="26"/>
      <c r="EC187" s="26"/>
      <c r="ED187" s="26"/>
      <c r="EE187" s="26">
        <v>1</v>
      </c>
      <c r="EF187" s="26"/>
      <c r="EG187" s="26"/>
      <c r="EH187" s="26"/>
      <c r="EI187" s="146">
        <v>0</v>
      </c>
      <c r="EJ187" s="84">
        <f t="shared" si="236"/>
        <v>1</v>
      </c>
      <c r="EK187" s="84">
        <f t="shared" si="237"/>
        <v>0</v>
      </c>
      <c r="EL187" s="84">
        <f t="shared" si="238"/>
        <v>0</v>
      </c>
      <c r="EN187" s="84">
        <f t="shared" si="225"/>
        <v>0</v>
      </c>
    </row>
    <row r="188" s="86" customFormat="1" ht="30" customHeight="1" spans="1:144">
      <c r="A188" s="87" t="str">
        <f t="shared" si="226"/>
        <v>G23420222023</v>
      </c>
      <c r="B188" s="87" t="e">
        <f>VLOOKUP(A188,[1]大中修明细表!$A$10:$N$544,14,0)</f>
        <v>#N/A</v>
      </c>
      <c r="C188" s="87" t="str">
        <f t="shared" si="227"/>
        <v>S306183184</v>
      </c>
      <c r="D188" s="87" t="e">
        <f>VLOOKUP(C188,[1]大中修明细表!$B$10:$N$544,13,0)</f>
        <v>#N/A</v>
      </c>
      <c r="E188" s="87" t="s">
        <v>371</v>
      </c>
      <c r="F188" s="96">
        <v>165</v>
      </c>
      <c r="G188" s="26" t="s">
        <v>17</v>
      </c>
      <c r="H188" s="26" t="s">
        <v>747</v>
      </c>
      <c r="I188" s="26">
        <v>430623</v>
      </c>
      <c r="J188" s="26" t="s">
        <v>138</v>
      </c>
      <c r="K188" s="26">
        <v>2022</v>
      </c>
      <c r="L188" s="26">
        <v>2023</v>
      </c>
      <c r="M188" s="26" t="s">
        <v>748</v>
      </c>
      <c r="N188" s="26">
        <v>183</v>
      </c>
      <c r="O188" s="26">
        <v>184</v>
      </c>
      <c r="P188" s="26"/>
      <c r="Q188" s="26">
        <f t="shared" si="228"/>
        <v>1</v>
      </c>
      <c r="R188" s="26" t="s">
        <v>739</v>
      </c>
      <c r="S188" s="26">
        <v>12</v>
      </c>
      <c r="T188" s="26">
        <v>9</v>
      </c>
      <c r="U188" s="26">
        <v>12</v>
      </c>
      <c r="V188" s="26" t="s">
        <v>140</v>
      </c>
      <c r="W188" s="96" t="s">
        <v>141</v>
      </c>
      <c r="X188" s="26" t="s">
        <v>140</v>
      </c>
      <c r="Y188" s="26">
        <f t="shared" si="229"/>
        <v>12</v>
      </c>
      <c r="Z188" s="99"/>
      <c r="AA188" s="26" t="s">
        <v>143</v>
      </c>
      <c r="AB188" s="26" t="s">
        <v>144</v>
      </c>
      <c r="AC188" s="26">
        <v>30</v>
      </c>
      <c r="AD188" s="26" t="s">
        <v>145</v>
      </c>
      <c r="AE188" s="26">
        <v>9</v>
      </c>
      <c r="AF188" s="99"/>
      <c r="AG188" s="92">
        <v>220</v>
      </c>
      <c r="AH188" s="92">
        <f t="shared" si="230"/>
        <v>0</v>
      </c>
      <c r="AI188" s="92">
        <f t="shared" si="231"/>
        <v>264</v>
      </c>
      <c r="AJ188" s="26">
        <f t="shared" si="232"/>
        <v>264</v>
      </c>
      <c r="AK188" s="92">
        <v>1970</v>
      </c>
      <c r="AL188" s="26">
        <f>IF(AND(AK188&lt;&gt;"",AM188&lt;&gt;""),"确认折扣年度",IF($V188="大修",IF(AND($V188="大修",AK188="",AM188=""),1,IF(AK188&lt;&gt;"",LOOKUP(AK188,{1900,2016,2017,2018,2019,2020,2021,2022,2023,2024,2025},{1,0.9,0.8,0.7,0.6,0.5,0.4,0.3,0.2,0.1,0}),IF(AM188&lt;&gt;"",LOOKUP(AM188,{1900,2021,2022,2023,2024,2025},{1,0.8,0.6,0.4,0.2,0})))),""))</f>
        <v>1</v>
      </c>
      <c r="AM188" s="92"/>
      <c r="AN188" s="26" t="str">
        <f>IF(AND(AK188&lt;&gt;"",AM188&lt;&gt;""),"确认折扣年度",IF($V188="中修",IF(AND($V188="中修",AK188="",AM188=""),1,IF(AK188&lt;&gt;"",LOOKUP(AK188,{1900,2021,2022,2023,2024,2025},{1,0.8,0.6,0.4,0.2,0}),IF(AM188&lt;&gt;"",LOOKUP(AM188,{1900,2021,2022,2023,2024,2025},{1,0.8,0.6,0.4,0.2,0})))),""))</f>
        <v/>
      </c>
      <c r="AO188" s="26" t="s">
        <v>146</v>
      </c>
      <c r="AP188" s="26" t="s">
        <v>146</v>
      </c>
      <c r="AQ188" s="26" t="s">
        <v>740</v>
      </c>
      <c r="AR188" s="26"/>
      <c r="AS188" s="26"/>
      <c r="AT188" s="26"/>
      <c r="AU188" s="26"/>
      <c r="AV188" s="26"/>
      <c r="AW188" s="26"/>
      <c r="AX188" s="110"/>
      <c r="AY188" s="110"/>
      <c r="AZ188" s="111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  <c r="BM188" s="26"/>
      <c r="BN188" s="26"/>
      <c r="BO188" s="26"/>
      <c r="BP188" s="26"/>
      <c r="BQ188" s="26"/>
      <c r="BR188" s="26"/>
      <c r="BS188" s="26"/>
      <c r="BT188" s="26"/>
      <c r="BU188" s="26"/>
      <c r="BV188" s="26"/>
      <c r="BW188" s="26">
        <f t="shared" si="239"/>
        <v>1</v>
      </c>
      <c r="BX188" s="26"/>
      <c r="BY188" s="26"/>
      <c r="BZ188" s="26"/>
      <c r="CA188" s="117"/>
      <c r="CB188" s="26"/>
      <c r="CC188" s="26"/>
      <c r="CD188" s="26"/>
      <c r="CE188" s="26"/>
      <c r="CF188" s="84"/>
      <c r="CG188" s="84">
        <f t="shared" si="234"/>
        <v>0</v>
      </c>
      <c r="CH188" s="124">
        <v>6</v>
      </c>
      <c r="CI188" s="84">
        <v>1</v>
      </c>
      <c r="CJ188" s="84"/>
      <c r="CK188" s="84"/>
      <c r="CL188" s="84"/>
      <c r="CM188" s="84"/>
      <c r="CN188" s="84"/>
      <c r="CO188" s="84"/>
      <c r="CP188" s="84"/>
      <c r="CQ188" s="84"/>
      <c r="CR188" s="84"/>
      <c r="CS188" s="84"/>
      <c r="CT188" s="84"/>
      <c r="CU188" s="84"/>
      <c r="CV188" s="84"/>
      <c r="CW188" s="84"/>
      <c r="CX188" s="84"/>
      <c r="CY188" s="84"/>
      <c r="CZ188" s="26" t="s">
        <v>375</v>
      </c>
      <c r="DA188" s="92">
        <v>0</v>
      </c>
      <c r="DB188" s="92"/>
      <c r="DC188" s="92" t="s">
        <v>375</v>
      </c>
      <c r="DD188" s="92"/>
      <c r="DE188" s="26"/>
      <c r="DF188" s="26"/>
      <c r="DG188" s="26"/>
      <c r="DH188" s="26"/>
      <c r="DI188" s="26"/>
      <c r="DJ188" s="26">
        <v>1970</v>
      </c>
      <c r="DK188" s="26"/>
      <c r="DL188" s="26" t="s">
        <v>139</v>
      </c>
      <c r="DM188" s="26">
        <v>9</v>
      </c>
      <c r="DN188" s="26">
        <v>12</v>
      </c>
      <c r="DO188" s="26">
        <v>12</v>
      </c>
      <c r="DP188" s="26" t="e">
        <v>#N/A</v>
      </c>
      <c r="DQ188" s="26" t="e">
        <v>#N/A</v>
      </c>
      <c r="DR188" s="26" t="s">
        <v>149</v>
      </c>
      <c r="DS188" s="26" t="s">
        <v>156</v>
      </c>
      <c r="DT188" s="26" t="s">
        <v>150</v>
      </c>
      <c r="DU188" s="26" t="s">
        <v>150</v>
      </c>
      <c r="DV188" s="26" t="s">
        <v>150</v>
      </c>
      <c r="DW188" s="26"/>
      <c r="DX188" s="26"/>
      <c r="DY188" s="26"/>
      <c r="DZ188" s="26">
        <f t="shared" si="235"/>
        <v>1</v>
      </c>
      <c r="EA188" s="26"/>
      <c r="EB188" s="26"/>
      <c r="EC188" s="26"/>
      <c r="ED188" s="26"/>
      <c r="EE188" s="26">
        <v>1</v>
      </c>
      <c r="EF188" s="26"/>
      <c r="EG188" s="26"/>
      <c r="EH188" s="26"/>
      <c r="EI188" s="146">
        <v>0</v>
      </c>
      <c r="EJ188" s="84">
        <f t="shared" si="236"/>
        <v>1</v>
      </c>
      <c r="EK188" s="84">
        <f t="shared" si="237"/>
        <v>0</v>
      </c>
      <c r="EL188" s="84">
        <f t="shared" si="238"/>
        <v>0</v>
      </c>
      <c r="EN188" s="84">
        <f t="shared" si="225"/>
        <v>0</v>
      </c>
    </row>
    <row r="189" s="86" customFormat="1" ht="30" customHeight="1" spans="1:144">
      <c r="A189" s="87" t="str">
        <f t="shared" si="226"/>
        <v>G23420262026.615</v>
      </c>
      <c r="B189" s="87" t="e">
        <f>VLOOKUP(A189,[1]大中修明细表!$A$10:$N$544,14,0)</f>
        <v>#N/A</v>
      </c>
      <c r="C189" s="87" t="str">
        <f t="shared" si="227"/>
        <v>S306187187.615</v>
      </c>
      <c r="D189" s="87" t="e">
        <f>VLOOKUP(C189,[1]大中修明细表!$B$10:$N$544,13,0)</f>
        <v>#N/A</v>
      </c>
      <c r="E189" s="87" t="s">
        <v>371</v>
      </c>
      <c r="F189" s="96">
        <v>166</v>
      </c>
      <c r="G189" s="26" t="s">
        <v>17</v>
      </c>
      <c r="H189" s="26" t="s">
        <v>747</v>
      </c>
      <c r="I189" s="26">
        <v>430623</v>
      </c>
      <c r="J189" s="26" t="s">
        <v>138</v>
      </c>
      <c r="K189" s="26">
        <v>2026</v>
      </c>
      <c r="L189" s="26">
        <v>2026.615</v>
      </c>
      <c r="M189" s="26" t="s">
        <v>748</v>
      </c>
      <c r="N189" s="26">
        <v>187</v>
      </c>
      <c r="O189" s="26">
        <v>187.615</v>
      </c>
      <c r="P189" s="26"/>
      <c r="Q189" s="26">
        <f t="shared" si="228"/>
        <v>0.615000000000009</v>
      </c>
      <c r="R189" s="26" t="s">
        <v>739</v>
      </c>
      <c r="S189" s="26">
        <v>16</v>
      </c>
      <c r="T189" s="26">
        <v>15</v>
      </c>
      <c r="U189" s="26">
        <v>16</v>
      </c>
      <c r="V189" s="26" t="s">
        <v>140</v>
      </c>
      <c r="W189" s="96" t="s">
        <v>141</v>
      </c>
      <c r="X189" s="26" t="s">
        <v>140</v>
      </c>
      <c r="Y189" s="26">
        <f t="shared" si="229"/>
        <v>16</v>
      </c>
      <c r="Z189" s="99"/>
      <c r="AA189" s="26" t="s">
        <v>143</v>
      </c>
      <c r="AB189" s="26" t="s">
        <v>144</v>
      </c>
      <c r="AC189" s="26">
        <v>30</v>
      </c>
      <c r="AD189" s="26" t="s">
        <v>145</v>
      </c>
      <c r="AE189" s="26">
        <v>9</v>
      </c>
      <c r="AF189" s="99"/>
      <c r="AG189" s="92">
        <v>220</v>
      </c>
      <c r="AH189" s="92">
        <f t="shared" si="230"/>
        <v>0</v>
      </c>
      <c r="AI189" s="92">
        <f t="shared" si="231"/>
        <v>216</v>
      </c>
      <c r="AJ189" s="26">
        <f t="shared" si="232"/>
        <v>216</v>
      </c>
      <c r="AK189" s="92">
        <v>2000</v>
      </c>
      <c r="AL189" s="26">
        <f>IF(AND(AK189&lt;&gt;"",AM189&lt;&gt;""),"确认折扣年度",IF($V189="大修",IF(AND($V189="大修",AK189="",AM189=""),1,IF(AK189&lt;&gt;"",LOOKUP(AK189,{1900,2016,2017,2018,2019,2020,2021,2022,2023,2024,2025},{1,0.9,0.8,0.7,0.6,0.5,0.4,0.3,0.2,0.1,0}),IF(AM189&lt;&gt;"",LOOKUP(AM189,{1900,2021,2022,2023,2024,2025},{1,0.8,0.6,0.4,0.2,0})))),""))</f>
        <v>1</v>
      </c>
      <c r="AM189" s="92"/>
      <c r="AN189" s="26" t="str">
        <f>IF(AND(AK189&lt;&gt;"",AM189&lt;&gt;""),"确认折扣年度",IF($V189="中修",IF(AND($V189="中修",AK189="",AM189=""),1,IF(AK189&lt;&gt;"",LOOKUP(AK189,{1900,2021,2022,2023,2024,2025},{1,0.8,0.6,0.4,0.2,0}),IF(AM189&lt;&gt;"",LOOKUP(AM189,{1900,2021,2022,2023,2024,2025},{1,0.8,0.6,0.4,0.2,0})))),""))</f>
        <v/>
      </c>
      <c r="AO189" s="26" t="s">
        <v>146</v>
      </c>
      <c r="AP189" s="26" t="s">
        <v>146</v>
      </c>
      <c r="AQ189" s="26" t="s">
        <v>740</v>
      </c>
      <c r="AR189" s="26"/>
      <c r="AS189" s="26"/>
      <c r="AT189" s="26"/>
      <c r="AU189" s="26"/>
      <c r="AV189" s="26"/>
      <c r="AW189" s="26"/>
      <c r="AX189" s="110"/>
      <c r="AY189" s="110"/>
      <c r="AZ189" s="111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  <c r="BM189" s="26"/>
      <c r="BN189" s="26"/>
      <c r="BO189" s="26"/>
      <c r="BP189" s="26"/>
      <c r="BQ189" s="26"/>
      <c r="BR189" s="26"/>
      <c r="BS189" s="26"/>
      <c r="BT189" s="26"/>
      <c r="BU189" s="26"/>
      <c r="BV189" s="26"/>
      <c r="BW189" s="26">
        <f t="shared" si="239"/>
        <v>0.615000000000009</v>
      </c>
      <c r="BX189" s="26"/>
      <c r="BY189" s="26"/>
      <c r="BZ189" s="26"/>
      <c r="CA189" s="117"/>
      <c r="CB189" s="26"/>
      <c r="CC189" s="26"/>
      <c r="CD189" s="26"/>
      <c r="CE189" s="26"/>
      <c r="CF189" s="84"/>
      <c r="CG189" s="84">
        <f t="shared" si="234"/>
        <v>0</v>
      </c>
      <c r="CH189" s="124">
        <v>6</v>
      </c>
      <c r="CI189" s="84">
        <v>1</v>
      </c>
      <c r="CJ189" s="84"/>
      <c r="CK189" s="84"/>
      <c r="CL189" s="84"/>
      <c r="CM189" s="84"/>
      <c r="CN189" s="84"/>
      <c r="CO189" s="84"/>
      <c r="CP189" s="84"/>
      <c r="CQ189" s="84"/>
      <c r="CR189" s="84"/>
      <c r="CS189" s="84"/>
      <c r="CT189" s="84"/>
      <c r="CU189" s="84"/>
      <c r="CV189" s="84"/>
      <c r="CW189" s="84"/>
      <c r="CX189" s="84"/>
      <c r="CY189" s="84"/>
      <c r="CZ189" s="26" t="s">
        <v>375</v>
      </c>
      <c r="DA189" s="92">
        <v>0</v>
      </c>
      <c r="DB189" s="92"/>
      <c r="DC189" s="92" t="s">
        <v>375</v>
      </c>
      <c r="DD189" s="92"/>
      <c r="DE189" s="26"/>
      <c r="DF189" s="26"/>
      <c r="DG189" s="26"/>
      <c r="DH189" s="26"/>
      <c r="DI189" s="26"/>
      <c r="DJ189" s="26" t="s">
        <v>749</v>
      </c>
      <c r="DK189" s="26" t="s">
        <v>750</v>
      </c>
      <c r="DL189" s="26" t="s">
        <v>139</v>
      </c>
      <c r="DM189" s="26" t="s">
        <v>751</v>
      </c>
      <c r="DN189" s="26">
        <v>16</v>
      </c>
      <c r="DO189" s="26" t="s">
        <v>752</v>
      </c>
      <c r="DP189" s="26" t="e">
        <v>#N/A</v>
      </c>
      <c r="DQ189" s="26" t="e">
        <v>#N/A</v>
      </c>
      <c r="DR189" s="26" t="s">
        <v>149</v>
      </c>
      <c r="DS189" s="26" t="s">
        <v>156</v>
      </c>
      <c r="DT189" s="26" t="s">
        <v>150</v>
      </c>
      <c r="DU189" s="26" t="s">
        <v>150</v>
      </c>
      <c r="DV189" s="26" t="s">
        <v>150</v>
      </c>
      <c r="DW189" s="26"/>
      <c r="DX189" s="26"/>
      <c r="DY189" s="26"/>
      <c r="DZ189" s="26">
        <f t="shared" si="235"/>
        <v>0.615</v>
      </c>
      <c r="EA189" s="26"/>
      <c r="EB189" s="26"/>
      <c r="EC189" s="26"/>
      <c r="ED189" s="26"/>
      <c r="EE189" s="26">
        <v>0.615</v>
      </c>
      <c r="EF189" s="26"/>
      <c r="EG189" s="26"/>
      <c r="EH189" s="26"/>
      <c r="EI189" s="146">
        <v>0</v>
      </c>
      <c r="EJ189" s="84">
        <f t="shared" si="236"/>
        <v>0.615000000000009</v>
      </c>
      <c r="EK189" s="84">
        <f t="shared" si="237"/>
        <v>9.10382880192628e-15</v>
      </c>
      <c r="EL189" s="84">
        <f t="shared" si="238"/>
        <v>-8.99280649946377e-15</v>
      </c>
      <c r="EN189" s="84">
        <f t="shared" si="225"/>
        <v>0</v>
      </c>
    </row>
    <row r="190" ht="30" customHeight="1" spans="1:144">
      <c r="A190" s="87" t="str">
        <f t="shared" si="226"/>
        <v>G2401472.5391473</v>
      </c>
      <c r="B190" s="87" t="e">
        <f>VLOOKUP(A190,[1]大中修明细表!$A$10:$N$544,14,0)</f>
        <v>#N/A</v>
      </c>
      <c r="C190" s="87" t="str">
        <f t="shared" si="227"/>
        <v>S2026.1846.645</v>
      </c>
      <c r="D190" s="87" t="e">
        <f>VLOOKUP(C190,[1]大中修明细表!$B$10:$N$544,13,0)</f>
        <v>#N/A</v>
      </c>
      <c r="E190" s="87" t="s">
        <v>371</v>
      </c>
      <c r="F190" s="96">
        <v>167</v>
      </c>
      <c r="G190" s="26" t="s">
        <v>17</v>
      </c>
      <c r="H190" s="26" t="s">
        <v>747</v>
      </c>
      <c r="I190" s="26"/>
      <c r="J190" s="26" t="s">
        <v>195</v>
      </c>
      <c r="K190" s="26">
        <v>1472.539</v>
      </c>
      <c r="L190" s="26">
        <v>1473</v>
      </c>
      <c r="M190" s="26" t="s">
        <v>170</v>
      </c>
      <c r="N190" s="26">
        <v>6.184</v>
      </c>
      <c r="O190" s="26">
        <v>6.645</v>
      </c>
      <c r="P190" s="26">
        <f>L190-K190</f>
        <v>0.461000000000013</v>
      </c>
      <c r="Q190" s="26">
        <f t="shared" si="228"/>
        <v>0.461000000000013</v>
      </c>
      <c r="R190" s="26" t="s">
        <v>139</v>
      </c>
      <c r="S190" s="26">
        <v>9</v>
      </c>
      <c r="T190" s="26">
        <v>9</v>
      </c>
      <c r="U190" s="26">
        <v>12</v>
      </c>
      <c r="V190" s="26" t="s">
        <v>140</v>
      </c>
      <c r="W190" s="26" t="s">
        <v>141</v>
      </c>
      <c r="X190" s="26" t="s">
        <v>142</v>
      </c>
      <c r="Y190" s="26">
        <f t="shared" si="229"/>
        <v>9</v>
      </c>
      <c r="Z190" s="99"/>
      <c r="AA190" s="26" t="s">
        <v>143</v>
      </c>
      <c r="AB190" s="26" t="s">
        <v>144</v>
      </c>
      <c r="AC190" s="26">
        <v>30</v>
      </c>
      <c r="AD190" s="26" t="s">
        <v>145</v>
      </c>
      <c r="AE190" s="26">
        <v>9</v>
      </c>
      <c r="AF190" s="99"/>
      <c r="AG190" s="92">
        <v>220</v>
      </c>
      <c r="AH190" s="92">
        <f t="shared" si="230"/>
        <v>91</v>
      </c>
      <c r="AI190" s="92">
        <f t="shared" si="231"/>
        <v>91</v>
      </c>
      <c r="AJ190" s="26">
        <f t="shared" si="232"/>
        <v>91</v>
      </c>
      <c r="AK190" s="92">
        <f>BH190</f>
        <v>2010</v>
      </c>
      <c r="AL190" s="26">
        <f>IF(AND(AK190&lt;&gt;"",AM190&lt;&gt;""),"确认折扣年度",IF($V190="大修",IF(AND($V190="大修",AK190="",AM190=""),1,IF(AK190&lt;&gt;"",LOOKUP(AK190,{1900,2016,2017,2018,2019,2020,2021,2022,2023,2024,2025},{1,0.9,0.8,0.7,0.6,0.5,0.4,0.3,0.2,0.1,0}),IF(AM190&lt;&gt;"",LOOKUP(AM190,{1900,2021,2022,2023,2024,2025},{1,0.8,0.6,0.4,0.2,0})))),""))</f>
        <v>1</v>
      </c>
      <c r="AM190" s="92"/>
      <c r="AN190" s="26" t="str">
        <f>IF(AND(AK190&lt;&gt;"",AM190&lt;&gt;""),"确认折扣年度",IF($V190="中修",IF(AND($V190="中修",AK190="",AM190=""),1,IF(AK190&lt;&gt;"",LOOKUP(AK190,{1900,2021,2022,2023,2024,2025},{1,0.8,0.6,0.4,0.2,0}),IF(AM190&lt;&gt;"",LOOKUP(AM190,{1900,2021,2022,2023,2024,2025},{1,0.8,0.6,0.4,0.2,0})))),""))</f>
        <v/>
      </c>
      <c r="AO190" s="26" t="s">
        <v>146</v>
      </c>
      <c r="AP190" s="26" t="s">
        <v>146</v>
      </c>
      <c r="AQ190" s="26" t="s">
        <v>197</v>
      </c>
      <c r="AR190" s="26"/>
      <c r="AS190" s="26" t="s">
        <v>753</v>
      </c>
      <c r="AT190" s="26"/>
      <c r="AU190" s="26"/>
      <c r="AV190" s="26"/>
      <c r="AW190" s="26"/>
      <c r="AX190" s="110"/>
      <c r="AY190" s="110"/>
      <c r="AZ190" s="111"/>
      <c r="BA190" s="26">
        <v>220</v>
      </c>
      <c r="BB190" s="26">
        <v>91.28</v>
      </c>
      <c r="BC190" s="26">
        <v>91.28</v>
      </c>
      <c r="BD190" s="26">
        <v>0</v>
      </c>
      <c r="BE190" s="26" t="s">
        <v>149</v>
      </c>
      <c r="BF190" s="26" t="s">
        <v>150</v>
      </c>
      <c r="BG190" s="26"/>
      <c r="BH190" s="26">
        <v>2010</v>
      </c>
      <c r="BI190" s="26" t="s">
        <v>150</v>
      </c>
      <c r="BJ190" s="26" t="s">
        <v>754</v>
      </c>
      <c r="BK190" s="26" t="s">
        <v>150</v>
      </c>
      <c r="BL190" s="26" t="s">
        <v>755</v>
      </c>
      <c r="BM190" s="26"/>
      <c r="BN190" s="26"/>
      <c r="BO190" s="26"/>
      <c r="BP190" s="26"/>
      <c r="BQ190" s="26" t="s">
        <v>170</v>
      </c>
      <c r="BR190" s="26">
        <v>6.539</v>
      </c>
      <c r="BS190" s="26">
        <v>7</v>
      </c>
      <c r="BT190" s="26">
        <f>SUM(BU190:BZ190)</f>
        <v>0.461000000000013</v>
      </c>
      <c r="BU190" s="26"/>
      <c r="BV190" s="26"/>
      <c r="BW190" s="26">
        <f>CE190+CF190</f>
        <v>0</v>
      </c>
      <c r="BX190" s="26">
        <v>0.461000000000013</v>
      </c>
      <c r="BY190" s="26">
        <v>0</v>
      </c>
      <c r="BZ190" s="26"/>
      <c r="CA190" s="119"/>
      <c r="CB190" s="120" t="s">
        <v>154</v>
      </c>
      <c r="CC190" s="120">
        <v>0</v>
      </c>
      <c r="CD190" s="120">
        <v>0</v>
      </c>
      <c r="CE190" s="120">
        <v>0</v>
      </c>
      <c r="CF190" s="92">
        <f>CC190+CD190</f>
        <v>0</v>
      </c>
      <c r="CG190" s="84">
        <f t="shared" si="234"/>
        <v>-2.77555756156289e-16</v>
      </c>
      <c r="CH190" s="124">
        <v>6</v>
      </c>
      <c r="CI190" s="84">
        <v>1</v>
      </c>
      <c r="CJ190" s="84"/>
      <c r="CL190" s="84"/>
      <c r="CM190" s="84"/>
      <c r="CN190" s="84"/>
      <c r="CO190" s="84"/>
      <c r="CP190" s="84"/>
      <c r="CQ190" s="84"/>
      <c r="CR190" s="84"/>
      <c r="CT190" s="84"/>
      <c r="CU190" s="84"/>
      <c r="CV190" s="84"/>
      <c r="CW190" s="84" t="str">
        <f>J190&amp;K190&amp;L190</f>
        <v>G2401472.5391473</v>
      </c>
      <c r="CX190" s="84" t="s">
        <v>140</v>
      </c>
      <c r="CZ190" s="26" t="s">
        <v>375</v>
      </c>
      <c r="DA190" s="92">
        <v>0</v>
      </c>
      <c r="DB190" s="92"/>
      <c r="DC190" s="92" t="s">
        <v>375</v>
      </c>
      <c r="DD190" s="92"/>
      <c r="DE190" s="26"/>
      <c r="DF190" s="26"/>
      <c r="DG190" s="26"/>
      <c r="DH190" s="26"/>
      <c r="DI190" s="26"/>
      <c r="DJ190" s="26">
        <v>1969</v>
      </c>
      <c r="DK190" s="26">
        <v>2010</v>
      </c>
      <c r="DL190" s="26" t="s">
        <v>139</v>
      </c>
      <c r="DM190" s="26">
        <v>9</v>
      </c>
      <c r="DN190" s="26">
        <v>9</v>
      </c>
      <c r="DO190" s="26">
        <v>12</v>
      </c>
      <c r="DP190" s="26" t="e">
        <v>#N/A</v>
      </c>
      <c r="DQ190" s="26" t="e">
        <v>#N/A</v>
      </c>
      <c r="DR190" s="26" t="s">
        <v>149</v>
      </c>
      <c r="DS190" s="26" t="s">
        <v>156</v>
      </c>
      <c r="DT190" s="26" t="s">
        <v>150</v>
      </c>
      <c r="DU190" s="26" t="s">
        <v>150</v>
      </c>
      <c r="DV190" s="26" t="s">
        <v>755</v>
      </c>
      <c r="DW190" s="26"/>
      <c r="DX190" s="26"/>
      <c r="DY190" s="26"/>
      <c r="DZ190" s="26">
        <f t="shared" si="235"/>
        <v>0.461000000000013</v>
      </c>
      <c r="EA190" s="26">
        <v>0.461000000000013</v>
      </c>
      <c r="EB190" s="26">
        <v>0.461000000000013</v>
      </c>
      <c r="EC190" s="26"/>
      <c r="ED190" s="26"/>
      <c r="EE190" s="26"/>
      <c r="EF190" s="26">
        <v>0.461000000000013</v>
      </c>
      <c r="EG190" s="26"/>
      <c r="EH190" s="26"/>
      <c r="EI190" s="146">
        <f>P190-DZ190</f>
        <v>0</v>
      </c>
      <c r="EJ190" s="84">
        <f t="shared" si="236"/>
        <v>0.461000000000013</v>
      </c>
      <c r="EK190" s="84">
        <f t="shared" si="237"/>
        <v>0</v>
      </c>
      <c r="EL190" s="84">
        <f t="shared" si="238"/>
        <v>0</v>
      </c>
      <c r="EN190" s="84">
        <f t="shared" si="225"/>
        <v>0.461000000000013</v>
      </c>
    </row>
    <row r="191" ht="30" customHeight="1" spans="1:144">
      <c r="A191" s="87" t="str">
        <f t="shared" si="226"/>
        <v>G24014731474</v>
      </c>
      <c r="B191" s="87">
        <f>VLOOKUP(A191,[1]大中修明细表!$A$10:$N$544,14,0)</f>
        <v>1</v>
      </c>
      <c r="C191" s="87" t="str">
        <f t="shared" si="227"/>
        <v>S2026.6457.645</v>
      </c>
      <c r="D191" s="87">
        <f>VLOOKUP(C191,[1]大中修明细表!$B$10:$N$544,13,0)</f>
        <v>1</v>
      </c>
      <c r="E191" s="87"/>
      <c r="F191" s="96">
        <v>168</v>
      </c>
      <c r="G191" s="26" t="s">
        <v>17</v>
      </c>
      <c r="H191" s="26" t="s">
        <v>747</v>
      </c>
      <c r="I191" s="26">
        <v>430623</v>
      </c>
      <c r="J191" s="26" t="s">
        <v>195</v>
      </c>
      <c r="K191" s="26">
        <v>1473</v>
      </c>
      <c r="L191" s="26">
        <v>1474</v>
      </c>
      <c r="M191" s="26" t="s">
        <v>170</v>
      </c>
      <c r="N191" s="26">
        <v>6.645</v>
      </c>
      <c r="O191" s="26">
        <v>7.645</v>
      </c>
      <c r="P191" s="26">
        <f>L191-K191</f>
        <v>1</v>
      </c>
      <c r="Q191" s="26">
        <f t="shared" si="228"/>
        <v>1</v>
      </c>
      <c r="R191" s="26" t="s">
        <v>139</v>
      </c>
      <c r="S191" s="26">
        <v>9</v>
      </c>
      <c r="T191" s="26">
        <v>9</v>
      </c>
      <c r="U191" s="26">
        <v>12</v>
      </c>
      <c r="V191" s="26" t="s">
        <v>140</v>
      </c>
      <c r="W191" s="26" t="s">
        <v>141</v>
      </c>
      <c r="X191" s="26" t="s">
        <v>142</v>
      </c>
      <c r="Y191" s="26">
        <f t="shared" si="229"/>
        <v>9</v>
      </c>
      <c r="Z191" s="99"/>
      <c r="AA191" s="26" t="s">
        <v>143</v>
      </c>
      <c r="AB191" s="26" t="s">
        <v>144</v>
      </c>
      <c r="AC191" s="26">
        <v>30</v>
      </c>
      <c r="AD191" s="26" t="s">
        <v>145</v>
      </c>
      <c r="AE191" s="26">
        <v>9</v>
      </c>
      <c r="AF191" s="99"/>
      <c r="AG191" s="92">
        <v>220</v>
      </c>
      <c r="AH191" s="92">
        <f t="shared" si="230"/>
        <v>198</v>
      </c>
      <c r="AI191" s="92">
        <f t="shared" si="231"/>
        <v>198</v>
      </c>
      <c r="AJ191" s="26">
        <f t="shared" si="232"/>
        <v>198</v>
      </c>
      <c r="AK191" s="92">
        <v>2010</v>
      </c>
      <c r="AL191" s="26">
        <f>IF(AND(AK191&lt;&gt;"",AM191&lt;&gt;""),"确认折扣年度",IF($V191="大修",IF(AND($V191="大修",AK191="",AM191=""),1,IF(AK191&lt;&gt;"",LOOKUP(AK191,{1900,2016,2017,2018,2019,2020,2021,2022,2023,2024,2025},{1,0.9,0.8,0.7,0.6,0.5,0.4,0.3,0.2,0.1,0}),IF(AM191&lt;&gt;"",LOOKUP(AM191,{1900,2021,2022,2023,2024,2025},{1,0.8,0.6,0.4,0.2,0})))),""))</f>
        <v>1</v>
      </c>
      <c r="AM191" s="92"/>
      <c r="AN191" s="26" t="str">
        <f>IF(AND(AK191&lt;&gt;"",AM191&lt;&gt;""),"确认折扣年度",IF($V191="中修",IF(AND($V191="中修",AK191="",AM191=""),1,IF(AK191&lt;&gt;"",LOOKUP(AK191,{1900,2021,2022,2023,2024,2025},{1,0.8,0.6,0.4,0.2,0}),IF(AM191&lt;&gt;"",LOOKUP(AM191,{1900,2021,2022,2023,2024,2025},{1,0.8,0.6,0.4,0.2,0})))),""))</f>
        <v/>
      </c>
      <c r="AO191" s="26" t="s">
        <v>146</v>
      </c>
      <c r="AP191" s="26" t="s">
        <v>146</v>
      </c>
      <c r="AQ191" s="26" t="s">
        <v>197</v>
      </c>
      <c r="AR191" s="26" t="s">
        <v>756</v>
      </c>
      <c r="AS191" s="26" t="s">
        <v>753</v>
      </c>
      <c r="AT191" s="26"/>
      <c r="AU191" s="26" t="s">
        <v>146</v>
      </c>
      <c r="AV191" s="26" t="s">
        <v>197</v>
      </c>
      <c r="AW191" s="26"/>
      <c r="AX191" s="110"/>
      <c r="AY191" s="110"/>
      <c r="AZ191" s="109"/>
      <c r="BA191" s="26">
        <v>220</v>
      </c>
      <c r="BB191" s="26">
        <v>198</v>
      </c>
      <c r="BC191" s="26">
        <v>198</v>
      </c>
      <c r="BD191" s="26">
        <v>0</v>
      </c>
      <c r="BE191" s="26" t="s">
        <v>149</v>
      </c>
      <c r="BF191" s="26" t="s">
        <v>150</v>
      </c>
      <c r="BG191" s="26"/>
      <c r="BH191" s="26">
        <v>2010</v>
      </c>
      <c r="BI191" s="26" t="s">
        <v>150</v>
      </c>
      <c r="BJ191" s="26" t="s">
        <v>754</v>
      </c>
      <c r="BK191" s="26" t="s">
        <v>150</v>
      </c>
      <c r="BL191" s="26" t="s">
        <v>150</v>
      </c>
      <c r="BM191" s="26"/>
      <c r="BN191" s="26"/>
      <c r="BO191" s="26"/>
      <c r="BP191" s="26"/>
      <c r="BQ191" s="26" t="s">
        <v>170</v>
      </c>
      <c r="BR191" s="26">
        <v>7</v>
      </c>
      <c r="BS191" s="26">
        <v>8</v>
      </c>
      <c r="BT191" s="26">
        <f>SUM(BU191:BZ191)</f>
        <v>1</v>
      </c>
      <c r="BU191" s="26"/>
      <c r="BV191" s="26"/>
      <c r="BW191" s="26">
        <f>CE191+CF191</f>
        <v>0</v>
      </c>
      <c r="BX191" s="26">
        <v>1</v>
      </c>
      <c r="BY191" s="26">
        <v>0</v>
      </c>
      <c r="BZ191" s="26"/>
      <c r="CA191" s="117"/>
      <c r="CB191" s="26" t="s">
        <v>166</v>
      </c>
      <c r="CC191" s="26">
        <v>0</v>
      </c>
      <c r="CD191" s="26">
        <v>0</v>
      </c>
      <c r="CE191" s="26">
        <v>0</v>
      </c>
      <c r="CF191" s="92">
        <f>CC191+CD191</f>
        <v>0</v>
      </c>
      <c r="CG191" s="84">
        <f t="shared" si="234"/>
        <v>0</v>
      </c>
      <c r="CH191" s="124">
        <v>6</v>
      </c>
      <c r="CI191" s="84">
        <v>1</v>
      </c>
      <c r="CJ191" s="84"/>
      <c r="CK191" s="84">
        <v>209</v>
      </c>
      <c r="CL191" s="84"/>
      <c r="CM191" s="84"/>
      <c r="CN191" s="84"/>
      <c r="CO191" s="84"/>
      <c r="CP191" s="84"/>
      <c r="CQ191" s="84"/>
      <c r="CR191" s="84"/>
      <c r="CT191" s="84"/>
      <c r="CU191" s="84"/>
      <c r="CV191" s="84"/>
      <c r="CW191" s="84" t="str">
        <f>J191&amp;K191&amp;L191</f>
        <v>G24014731474</v>
      </c>
      <c r="CX191" s="84" t="s">
        <v>140</v>
      </c>
      <c r="CZ191" s="26"/>
      <c r="DA191" s="92">
        <v>1</v>
      </c>
      <c r="DB191" s="92"/>
      <c r="DC191" s="92"/>
      <c r="DD191" s="92"/>
      <c r="DE191" s="26"/>
      <c r="DF191" s="26"/>
      <c r="DG191" s="26"/>
      <c r="DH191" s="26"/>
      <c r="DI191" s="26"/>
      <c r="DJ191" s="26">
        <v>1969</v>
      </c>
      <c r="DK191" s="26">
        <v>2010</v>
      </c>
      <c r="DL191" s="26" t="s">
        <v>139</v>
      </c>
      <c r="DM191" s="26">
        <v>9</v>
      </c>
      <c r="DN191" s="26">
        <v>9</v>
      </c>
      <c r="DO191" s="26">
        <v>12</v>
      </c>
      <c r="DP191" s="26" t="b">
        <v>1</v>
      </c>
      <c r="DQ191" s="26">
        <v>1</v>
      </c>
      <c r="DR191" s="26" t="s">
        <v>149</v>
      </c>
      <c r="DS191" s="26" t="s">
        <v>156</v>
      </c>
      <c r="DT191" s="26" t="s">
        <v>150</v>
      </c>
      <c r="DU191" s="26" t="s">
        <v>150</v>
      </c>
      <c r="DV191" s="26" t="s">
        <v>150</v>
      </c>
      <c r="DW191" s="26"/>
      <c r="DX191" s="26"/>
      <c r="DY191" s="26"/>
      <c r="DZ191" s="26">
        <f t="shared" si="235"/>
        <v>1</v>
      </c>
      <c r="EA191" s="26">
        <v>1</v>
      </c>
      <c r="EB191" s="26">
        <v>0</v>
      </c>
      <c r="EC191" s="26">
        <v>0</v>
      </c>
      <c r="ED191" s="26">
        <v>0</v>
      </c>
      <c r="EE191" s="26">
        <v>0</v>
      </c>
      <c r="EF191" s="26">
        <v>1</v>
      </c>
      <c r="EG191" s="26">
        <v>0</v>
      </c>
      <c r="EH191" s="26">
        <v>0</v>
      </c>
      <c r="EI191" s="146">
        <f>P191-DZ191</f>
        <v>0</v>
      </c>
      <c r="EJ191" s="84">
        <f t="shared" si="236"/>
        <v>1</v>
      </c>
      <c r="EK191" s="84">
        <f t="shared" si="237"/>
        <v>0</v>
      </c>
      <c r="EL191" s="84">
        <f t="shared" si="238"/>
        <v>0</v>
      </c>
      <c r="EN191" s="84">
        <f t="shared" si="225"/>
        <v>1</v>
      </c>
    </row>
    <row r="192" s="86" customFormat="1" ht="30" customHeight="1" spans="1:144">
      <c r="A192" s="87" t="str">
        <f t="shared" si="226"/>
        <v>G24014741475</v>
      </c>
      <c r="B192" s="87" t="e">
        <f>VLOOKUP(A192,[1]大中修明细表!$A$10:$N$544,14,0)</f>
        <v>#N/A</v>
      </c>
      <c r="C192" s="87" t="str">
        <f t="shared" si="227"/>
        <v>S20289</v>
      </c>
      <c r="D192" s="87" t="e">
        <f>VLOOKUP(C192,[1]大中修明细表!$B$10:$N$544,13,0)</f>
        <v>#N/A</v>
      </c>
      <c r="E192" s="87" t="s">
        <v>371</v>
      </c>
      <c r="F192" s="96">
        <v>169</v>
      </c>
      <c r="G192" s="26" t="s">
        <v>17</v>
      </c>
      <c r="H192" s="26" t="s">
        <v>747</v>
      </c>
      <c r="I192" s="26">
        <v>430623</v>
      </c>
      <c r="J192" s="26" t="s">
        <v>195</v>
      </c>
      <c r="K192" s="26">
        <v>1474</v>
      </c>
      <c r="L192" s="26">
        <v>1475</v>
      </c>
      <c r="M192" s="26" t="s">
        <v>170</v>
      </c>
      <c r="N192" s="26">
        <v>8</v>
      </c>
      <c r="O192" s="26">
        <v>9</v>
      </c>
      <c r="P192" s="26"/>
      <c r="Q192" s="26">
        <f t="shared" si="228"/>
        <v>1</v>
      </c>
      <c r="R192" s="26" t="s">
        <v>739</v>
      </c>
      <c r="S192" s="26">
        <v>12</v>
      </c>
      <c r="T192" s="26">
        <v>9</v>
      </c>
      <c r="U192" s="26">
        <v>12</v>
      </c>
      <c r="V192" s="26" t="s">
        <v>140</v>
      </c>
      <c r="W192" s="96" t="s">
        <v>141</v>
      </c>
      <c r="X192" s="26" t="s">
        <v>140</v>
      </c>
      <c r="Y192" s="26">
        <f t="shared" si="229"/>
        <v>12</v>
      </c>
      <c r="Z192" s="99"/>
      <c r="AA192" s="26" t="s">
        <v>143</v>
      </c>
      <c r="AB192" s="26" t="s">
        <v>144</v>
      </c>
      <c r="AC192" s="26">
        <v>30</v>
      </c>
      <c r="AD192" s="26" t="s">
        <v>145</v>
      </c>
      <c r="AE192" s="26">
        <v>9</v>
      </c>
      <c r="AF192" s="99"/>
      <c r="AG192" s="92">
        <v>220</v>
      </c>
      <c r="AH192" s="92">
        <f t="shared" si="230"/>
        <v>0</v>
      </c>
      <c r="AI192" s="92">
        <f t="shared" si="231"/>
        <v>264</v>
      </c>
      <c r="AJ192" s="26">
        <f t="shared" si="232"/>
        <v>264</v>
      </c>
      <c r="AK192" s="92">
        <v>2010</v>
      </c>
      <c r="AL192" s="26">
        <f>IF(AND(AK192&lt;&gt;"",AM192&lt;&gt;""),"确认折扣年度",IF($V192="大修",IF(AND($V192="大修",AK192="",AM192=""),1,IF(AK192&lt;&gt;"",LOOKUP(AK192,{1900,2016,2017,2018,2019,2020,2021,2022,2023,2024,2025},{1,0.9,0.8,0.7,0.6,0.5,0.4,0.3,0.2,0.1,0}),IF(AM192&lt;&gt;"",LOOKUP(AM192,{1900,2021,2022,2023,2024,2025},{1,0.8,0.6,0.4,0.2,0})))),""))</f>
        <v>1</v>
      </c>
      <c r="AM192" s="92"/>
      <c r="AN192" s="26" t="str">
        <f>IF(AND(AK192&lt;&gt;"",AM192&lt;&gt;""),"确认折扣年度",IF($V192="中修",IF(AND($V192="中修",AK192="",AM192=""),1,IF(AK192&lt;&gt;"",LOOKUP(AK192,{1900,2021,2022,2023,2024,2025},{1,0.8,0.6,0.4,0.2,0}),IF(AM192&lt;&gt;"",LOOKUP(AM192,{1900,2021,2022,2023,2024,2025},{1,0.8,0.6,0.4,0.2,0})))),""))</f>
        <v/>
      </c>
      <c r="AO192" s="26" t="s">
        <v>146</v>
      </c>
      <c r="AP192" s="26" t="s">
        <v>146</v>
      </c>
      <c r="AQ192" s="26" t="s">
        <v>740</v>
      </c>
      <c r="AR192" s="26" t="s">
        <v>757</v>
      </c>
      <c r="AS192" s="26"/>
      <c r="AT192" s="26"/>
      <c r="AU192" s="26"/>
      <c r="AV192" s="26"/>
      <c r="AW192" s="26"/>
      <c r="AX192" s="110"/>
      <c r="AY192" s="110"/>
      <c r="AZ192" s="111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6"/>
      <c r="BO192" s="26"/>
      <c r="BP192" s="26"/>
      <c r="BQ192" s="26"/>
      <c r="BR192" s="26"/>
      <c r="BS192" s="26"/>
      <c r="BT192" s="26"/>
      <c r="BU192" s="26"/>
      <c r="BV192" s="26"/>
      <c r="BW192" s="26">
        <f t="shared" ref="BW192:BW195" si="240">Q192</f>
        <v>1</v>
      </c>
      <c r="BX192" s="26"/>
      <c r="BY192" s="26"/>
      <c r="BZ192" s="26"/>
      <c r="CA192" s="117"/>
      <c r="CB192" s="26"/>
      <c r="CC192" s="26"/>
      <c r="CD192" s="26"/>
      <c r="CE192" s="26"/>
      <c r="CF192" s="84"/>
      <c r="CG192" s="84">
        <f t="shared" si="234"/>
        <v>0</v>
      </c>
      <c r="CH192" s="124">
        <v>6</v>
      </c>
      <c r="CI192" s="84">
        <v>1</v>
      </c>
      <c r="CJ192" s="84"/>
      <c r="CK192" s="84"/>
      <c r="CL192" s="84"/>
      <c r="CM192" s="84"/>
      <c r="CN192" s="84"/>
      <c r="CO192" s="84"/>
      <c r="CP192" s="84"/>
      <c r="CQ192" s="84"/>
      <c r="CR192" s="84"/>
      <c r="CS192" s="84"/>
      <c r="CT192" s="84"/>
      <c r="CU192" s="84"/>
      <c r="CV192" s="84"/>
      <c r="CW192" s="84"/>
      <c r="CX192" s="84"/>
      <c r="CY192" s="84"/>
      <c r="CZ192" s="26" t="s">
        <v>375</v>
      </c>
      <c r="DA192" s="92">
        <v>0</v>
      </c>
      <c r="DB192" s="92"/>
      <c r="DC192" s="92" t="s">
        <v>375</v>
      </c>
      <c r="DD192" s="92"/>
      <c r="DE192" s="26"/>
      <c r="DF192" s="26"/>
      <c r="DG192" s="26"/>
      <c r="DH192" s="26"/>
      <c r="DI192" s="26"/>
      <c r="DJ192" s="26">
        <v>1969</v>
      </c>
      <c r="DK192" s="26">
        <v>2010</v>
      </c>
      <c r="DL192" s="26" t="s">
        <v>139</v>
      </c>
      <c r="DM192" s="26">
        <v>9</v>
      </c>
      <c r="DN192" s="26">
        <v>12</v>
      </c>
      <c r="DO192" s="26">
        <v>12</v>
      </c>
      <c r="DP192" s="26" t="e">
        <v>#N/A</v>
      </c>
      <c r="DQ192" s="26" t="e">
        <v>#N/A</v>
      </c>
      <c r="DR192" s="26" t="s">
        <v>149</v>
      </c>
      <c r="DS192" s="26" t="s">
        <v>156</v>
      </c>
      <c r="DT192" s="26" t="s">
        <v>150</v>
      </c>
      <c r="DU192" s="26" t="s">
        <v>150</v>
      </c>
      <c r="DV192" s="26" t="s">
        <v>150</v>
      </c>
      <c r="DW192" s="26"/>
      <c r="DX192" s="26"/>
      <c r="DY192" s="26"/>
      <c r="DZ192" s="26">
        <f t="shared" si="235"/>
        <v>1</v>
      </c>
      <c r="EA192" s="26"/>
      <c r="EB192" s="26"/>
      <c r="EC192" s="26"/>
      <c r="ED192" s="26"/>
      <c r="EE192" s="26">
        <v>1</v>
      </c>
      <c r="EF192" s="26"/>
      <c r="EG192" s="26"/>
      <c r="EH192" s="26"/>
      <c r="EI192" s="146">
        <v>0</v>
      </c>
      <c r="EJ192" s="84">
        <f t="shared" si="236"/>
        <v>1</v>
      </c>
      <c r="EK192" s="84">
        <f t="shared" si="237"/>
        <v>0</v>
      </c>
      <c r="EL192" s="84">
        <f t="shared" si="238"/>
        <v>0</v>
      </c>
      <c r="EN192" s="84">
        <f t="shared" si="225"/>
        <v>0</v>
      </c>
    </row>
    <row r="193" s="86" customFormat="1" ht="30" customHeight="1" spans="1:144">
      <c r="A193" s="87" t="str">
        <f t="shared" si="226"/>
        <v>G24014751476</v>
      </c>
      <c r="B193" s="87" t="e">
        <f>VLOOKUP(A193,[1]大中修明细表!$A$10:$N$544,14,0)</f>
        <v>#N/A</v>
      </c>
      <c r="C193" s="87" t="str">
        <f t="shared" si="227"/>
        <v>S202910</v>
      </c>
      <c r="D193" s="87" t="e">
        <f>VLOOKUP(C193,[1]大中修明细表!$B$10:$N$544,13,0)</f>
        <v>#N/A</v>
      </c>
      <c r="E193" s="87" t="s">
        <v>371</v>
      </c>
      <c r="F193" s="96">
        <v>170</v>
      </c>
      <c r="G193" s="26" t="s">
        <v>17</v>
      </c>
      <c r="H193" s="26" t="s">
        <v>747</v>
      </c>
      <c r="I193" s="26">
        <v>430623</v>
      </c>
      <c r="J193" s="26" t="s">
        <v>195</v>
      </c>
      <c r="K193" s="26">
        <v>1475</v>
      </c>
      <c r="L193" s="26">
        <v>1476</v>
      </c>
      <c r="M193" s="26" t="s">
        <v>170</v>
      </c>
      <c r="N193" s="26">
        <v>9</v>
      </c>
      <c r="O193" s="26">
        <v>10</v>
      </c>
      <c r="P193" s="26"/>
      <c r="Q193" s="26">
        <f t="shared" si="228"/>
        <v>1</v>
      </c>
      <c r="R193" s="26" t="s">
        <v>739</v>
      </c>
      <c r="S193" s="26">
        <v>12</v>
      </c>
      <c r="T193" s="26">
        <v>9</v>
      </c>
      <c r="U193" s="26">
        <v>12</v>
      </c>
      <c r="V193" s="26" t="s">
        <v>140</v>
      </c>
      <c r="W193" s="96" t="s">
        <v>141</v>
      </c>
      <c r="X193" s="26" t="s">
        <v>140</v>
      </c>
      <c r="Y193" s="26">
        <f t="shared" si="229"/>
        <v>12</v>
      </c>
      <c r="Z193" s="99"/>
      <c r="AA193" s="26" t="s">
        <v>143</v>
      </c>
      <c r="AB193" s="26" t="s">
        <v>144</v>
      </c>
      <c r="AC193" s="26">
        <v>30</v>
      </c>
      <c r="AD193" s="26" t="s">
        <v>145</v>
      </c>
      <c r="AE193" s="26">
        <v>9</v>
      </c>
      <c r="AF193" s="99"/>
      <c r="AG193" s="92">
        <v>220</v>
      </c>
      <c r="AH193" s="92">
        <f t="shared" si="230"/>
        <v>0</v>
      </c>
      <c r="AI193" s="92">
        <f t="shared" si="231"/>
        <v>264</v>
      </c>
      <c r="AJ193" s="26">
        <f t="shared" si="232"/>
        <v>264</v>
      </c>
      <c r="AK193" s="92">
        <v>2010</v>
      </c>
      <c r="AL193" s="26">
        <f>IF(AND(AK193&lt;&gt;"",AM193&lt;&gt;""),"确认折扣年度",IF($V193="大修",IF(AND($V193="大修",AK193="",AM193=""),1,IF(AK193&lt;&gt;"",LOOKUP(AK193,{1900,2016,2017,2018,2019,2020,2021,2022,2023,2024,2025},{1,0.9,0.8,0.7,0.6,0.5,0.4,0.3,0.2,0.1,0}),IF(AM193&lt;&gt;"",LOOKUP(AM193,{1900,2021,2022,2023,2024,2025},{1,0.8,0.6,0.4,0.2,0})))),""))</f>
        <v>1</v>
      </c>
      <c r="AM193" s="92"/>
      <c r="AN193" s="26" t="str">
        <f>IF(AND(AK193&lt;&gt;"",AM193&lt;&gt;""),"确认折扣年度",IF($V193="中修",IF(AND($V193="中修",AK193="",AM193=""),1,IF(AK193&lt;&gt;"",LOOKUP(AK193,{1900,2021,2022,2023,2024,2025},{1,0.8,0.6,0.4,0.2,0}),IF(AM193&lt;&gt;"",LOOKUP(AM193,{1900,2021,2022,2023,2024,2025},{1,0.8,0.6,0.4,0.2,0})))),""))</f>
        <v/>
      </c>
      <c r="AO193" s="26" t="s">
        <v>146</v>
      </c>
      <c r="AP193" s="26" t="s">
        <v>146</v>
      </c>
      <c r="AQ193" s="26" t="s">
        <v>740</v>
      </c>
      <c r="AR193" s="26" t="s">
        <v>757</v>
      </c>
      <c r="AS193" s="26"/>
      <c r="AT193" s="26"/>
      <c r="AU193" s="26"/>
      <c r="AV193" s="26"/>
      <c r="AW193" s="26"/>
      <c r="AX193" s="110"/>
      <c r="AY193" s="110"/>
      <c r="AZ193" s="111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  <c r="BM193" s="26"/>
      <c r="BN193" s="26"/>
      <c r="BO193" s="26"/>
      <c r="BP193" s="26"/>
      <c r="BQ193" s="26"/>
      <c r="BR193" s="26"/>
      <c r="BS193" s="26"/>
      <c r="BT193" s="26"/>
      <c r="BU193" s="26"/>
      <c r="BV193" s="26"/>
      <c r="BW193" s="26">
        <f t="shared" si="240"/>
        <v>1</v>
      </c>
      <c r="BX193" s="26"/>
      <c r="BY193" s="26"/>
      <c r="BZ193" s="26"/>
      <c r="CA193" s="117"/>
      <c r="CB193" s="26"/>
      <c r="CC193" s="26"/>
      <c r="CD193" s="26"/>
      <c r="CE193" s="26"/>
      <c r="CF193" s="84"/>
      <c r="CG193" s="84">
        <f t="shared" si="234"/>
        <v>0</v>
      </c>
      <c r="CH193" s="124">
        <v>6</v>
      </c>
      <c r="CI193" s="84">
        <v>1</v>
      </c>
      <c r="CJ193" s="84"/>
      <c r="CK193" s="84"/>
      <c r="CL193" s="84"/>
      <c r="CM193" s="84"/>
      <c r="CN193" s="84"/>
      <c r="CO193" s="84"/>
      <c r="CP193" s="84"/>
      <c r="CQ193" s="84"/>
      <c r="CR193" s="84"/>
      <c r="CS193" s="84"/>
      <c r="CT193" s="84"/>
      <c r="CU193" s="84"/>
      <c r="CV193" s="84"/>
      <c r="CW193" s="84"/>
      <c r="CX193" s="84"/>
      <c r="CY193" s="84"/>
      <c r="CZ193" s="26" t="s">
        <v>375</v>
      </c>
      <c r="DA193" s="92">
        <v>0</v>
      </c>
      <c r="DB193" s="92"/>
      <c r="DC193" s="92" t="s">
        <v>375</v>
      </c>
      <c r="DD193" s="92"/>
      <c r="DE193" s="26"/>
      <c r="DF193" s="26"/>
      <c r="DG193" s="26"/>
      <c r="DH193" s="26"/>
      <c r="DI193" s="26"/>
      <c r="DJ193" s="26">
        <v>1969</v>
      </c>
      <c r="DK193" s="26">
        <v>2010</v>
      </c>
      <c r="DL193" s="26" t="s">
        <v>139</v>
      </c>
      <c r="DM193" s="26">
        <v>9</v>
      </c>
      <c r="DN193" s="26">
        <v>12</v>
      </c>
      <c r="DO193" s="26">
        <v>12</v>
      </c>
      <c r="DP193" s="26" t="e">
        <v>#N/A</v>
      </c>
      <c r="DQ193" s="26" t="e">
        <v>#N/A</v>
      </c>
      <c r="DR193" s="26" t="s">
        <v>149</v>
      </c>
      <c r="DS193" s="26" t="s">
        <v>156</v>
      </c>
      <c r="DT193" s="26" t="s">
        <v>150</v>
      </c>
      <c r="DU193" s="26" t="s">
        <v>150</v>
      </c>
      <c r="DV193" s="26" t="s">
        <v>150</v>
      </c>
      <c r="DW193" s="26"/>
      <c r="DX193" s="26"/>
      <c r="DY193" s="26"/>
      <c r="DZ193" s="26">
        <f t="shared" si="235"/>
        <v>1</v>
      </c>
      <c r="EA193" s="26"/>
      <c r="EB193" s="26"/>
      <c r="EC193" s="26"/>
      <c r="ED193" s="26"/>
      <c r="EE193" s="26">
        <v>1</v>
      </c>
      <c r="EF193" s="26"/>
      <c r="EG193" s="26"/>
      <c r="EH193" s="26"/>
      <c r="EI193" s="146">
        <v>0</v>
      </c>
      <c r="EJ193" s="84">
        <f t="shared" si="236"/>
        <v>1</v>
      </c>
      <c r="EK193" s="84">
        <f t="shared" si="237"/>
        <v>0</v>
      </c>
      <c r="EL193" s="84">
        <f t="shared" si="238"/>
        <v>0</v>
      </c>
      <c r="EN193" s="84">
        <f t="shared" si="225"/>
        <v>0</v>
      </c>
    </row>
    <row r="194" s="86" customFormat="1" ht="30" customHeight="1" spans="1:144">
      <c r="A194" s="87" t="str">
        <f t="shared" si="226"/>
        <v>G24014761477</v>
      </c>
      <c r="B194" s="87" t="e">
        <f>VLOOKUP(A194,[1]大中修明细表!$A$10:$N$544,14,0)</f>
        <v>#N/A</v>
      </c>
      <c r="C194" s="87" t="str">
        <f t="shared" si="227"/>
        <v>S2021011</v>
      </c>
      <c r="D194" s="87" t="e">
        <f>VLOOKUP(C194,[1]大中修明细表!$B$10:$N$544,13,0)</f>
        <v>#N/A</v>
      </c>
      <c r="E194" s="87" t="s">
        <v>371</v>
      </c>
      <c r="F194" s="96">
        <v>171</v>
      </c>
      <c r="G194" s="26" t="s">
        <v>17</v>
      </c>
      <c r="H194" s="26" t="s">
        <v>747</v>
      </c>
      <c r="I194" s="26">
        <v>430623</v>
      </c>
      <c r="J194" s="26" t="s">
        <v>195</v>
      </c>
      <c r="K194" s="26">
        <v>1476</v>
      </c>
      <c r="L194" s="26">
        <v>1477</v>
      </c>
      <c r="M194" s="26" t="s">
        <v>170</v>
      </c>
      <c r="N194" s="26">
        <v>10</v>
      </c>
      <c r="O194" s="26">
        <v>11</v>
      </c>
      <c r="P194" s="26"/>
      <c r="Q194" s="26">
        <f t="shared" si="228"/>
        <v>1</v>
      </c>
      <c r="R194" s="26" t="s">
        <v>739</v>
      </c>
      <c r="S194" s="26">
        <v>12</v>
      </c>
      <c r="T194" s="26">
        <v>9</v>
      </c>
      <c r="U194" s="26">
        <v>12</v>
      </c>
      <c r="V194" s="26" t="s">
        <v>140</v>
      </c>
      <c r="W194" s="96" t="s">
        <v>141</v>
      </c>
      <c r="X194" s="26" t="s">
        <v>140</v>
      </c>
      <c r="Y194" s="26">
        <f t="shared" si="229"/>
        <v>12</v>
      </c>
      <c r="Z194" s="99"/>
      <c r="AA194" s="26" t="s">
        <v>143</v>
      </c>
      <c r="AB194" s="26" t="s">
        <v>144</v>
      </c>
      <c r="AC194" s="26">
        <v>30</v>
      </c>
      <c r="AD194" s="26" t="s">
        <v>145</v>
      </c>
      <c r="AE194" s="26">
        <v>9</v>
      </c>
      <c r="AF194" s="99"/>
      <c r="AG194" s="92">
        <v>220</v>
      </c>
      <c r="AH194" s="92">
        <f t="shared" si="230"/>
        <v>0</v>
      </c>
      <c r="AI194" s="92">
        <f t="shared" si="231"/>
        <v>264</v>
      </c>
      <c r="AJ194" s="26">
        <f t="shared" si="232"/>
        <v>264</v>
      </c>
      <c r="AK194" s="92">
        <v>2010</v>
      </c>
      <c r="AL194" s="26">
        <f>IF(AND(AK194&lt;&gt;"",AM194&lt;&gt;""),"确认折扣年度",IF($V194="大修",IF(AND($V194="大修",AK194="",AM194=""),1,IF(AK194&lt;&gt;"",LOOKUP(AK194,{1900,2016,2017,2018,2019,2020,2021,2022,2023,2024,2025},{1,0.9,0.8,0.7,0.6,0.5,0.4,0.3,0.2,0.1,0}),IF(AM194&lt;&gt;"",LOOKUP(AM194,{1900,2021,2022,2023,2024,2025},{1,0.8,0.6,0.4,0.2,0})))),""))</f>
        <v>1</v>
      </c>
      <c r="AM194" s="92"/>
      <c r="AN194" s="26" t="str">
        <f>IF(AND(AK194&lt;&gt;"",AM194&lt;&gt;""),"确认折扣年度",IF($V194="中修",IF(AND($V194="中修",AK194="",AM194=""),1,IF(AK194&lt;&gt;"",LOOKUP(AK194,{1900,2021,2022,2023,2024,2025},{1,0.8,0.6,0.4,0.2,0}),IF(AM194&lt;&gt;"",LOOKUP(AM194,{1900,2021,2022,2023,2024,2025},{1,0.8,0.6,0.4,0.2,0})))),""))</f>
        <v/>
      </c>
      <c r="AO194" s="26" t="s">
        <v>146</v>
      </c>
      <c r="AP194" s="26" t="s">
        <v>146</v>
      </c>
      <c r="AQ194" s="26" t="s">
        <v>740</v>
      </c>
      <c r="AR194" s="26" t="s">
        <v>757</v>
      </c>
      <c r="AS194" s="26"/>
      <c r="AT194" s="26"/>
      <c r="AU194" s="26"/>
      <c r="AV194" s="26"/>
      <c r="AW194" s="26"/>
      <c r="AX194" s="110"/>
      <c r="AY194" s="110"/>
      <c r="AZ194" s="111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  <c r="BM194" s="26"/>
      <c r="BN194" s="26"/>
      <c r="BO194" s="26"/>
      <c r="BP194" s="26"/>
      <c r="BQ194" s="26"/>
      <c r="BR194" s="26"/>
      <c r="BS194" s="26"/>
      <c r="BT194" s="26"/>
      <c r="BU194" s="26"/>
      <c r="BV194" s="26"/>
      <c r="BW194" s="26">
        <f t="shared" si="240"/>
        <v>1</v>
      </c>
      <c r="BX194" s="26"/>
      <c r="BY194" s="26"/>
      <c r="BZ194" s="26"/>
      <c r="CA194" s="117"/>
      <c r="CB194" s="26"/>
      <c r="CC194" s="26"/>
      <c r="CD194" s="26"/>
      <c r="CE194" s="26"/>
      <c r="CF194" s="84"/>
      <c r="CG194" s="84">
        <f t="shared" si="234"/>
        <v>0</v>
      </c>
      <c r="CH194" s="124">
        <v>6</v>
      </c>
      <c r="CI194" s="84">
        <v>1</v>
      </c>
      <c r="CJ194" s="84"/>
      <c r="CK194" s="84"/>
      <c r="CL194" s="84"/>
      <c r="CM194" s="84"/>
      <c r="CN194" s="84"/>
      <c r="CO194" s="84"/>
      <c r="CP194" s="84"/>
      <c r="CQ194" s="84"/>
      <c r="CR194" s="84"/>
      <c r="CS194" s="84"/>
      <c r="CT194" s="84"/>
      <c r="CU194" s="84"/>
      <c r="CV194" s="84"/>
      <c r="CW194" s="84"/>
      <c r="CX194" s="84"/>
      <c r="CY194" s="84"/>
      <c r="CZ194" s="26" t="s">
        <v>375</v>
      </c>
      <c r="DA194" s="92">
        <v>0</v>
      </c>
      <c r="DB194" s="92"/>
      <c r="DC194" s="92" t="s">
        <v>375</v>
      </c>
      <c r="DD194" s="92"/>
      <c r="DE194" s="26"/>
      <c r="DF194" s="26"/>
      <c r="DG194" s="26"/>
      <c r="DH194" s="26"/>
      <c r="DI194" s="26"/>
      <c r="DJ194" s="26">
        <v>1969</v>
      </c>
      <c r="DK194" s="26">
        <v>2010</v>
      </c>
      <c r="DL194" s="26" t="s">
        <v>139</v>
      </c>
      <c r="DM194" s="26">
        <v>9</v>
      </c>
      <c r="DN194" s="26">
        <v>12</v>
      </c>
      <c r="DO194" s="26">
        <v>12</v>
      </c>
      <c r="DP194" s="26" t="e">
        <v>#N/A</v>
      </c>
      <c r="DQ194" s="26" t="e">
        <v>#N/A</v>
      </c>
      <c r="DR194" s="26" t="s">
        <v>149</v>
      </c>
      <c r="DS194" s="26" t="s">
        <v>156</v>
      </c>
      <c r="DT194" s="26" t="s">
        <v>150</v>
      </c>
      <c r="DU194" s="26" t="s">
        <v>150</v>
      </c>
      <c r="DV194" s="26" t="s">
        <v>150</v>
      </c>
      <c r="DW194" s="26"/>
      <c r="DX194" s="26"/>
      <c r="DY194" s="26"/>
      <c r="DZ194" s="26">
        <f t="shared" si="235"/>
        <v>1</v>
      </c>
      <c r="EA194" s="26"/>
      <c r="EB194" s="26"/>
      <c r="EC194" s="26"/>
      <c r="ED194" s="26"/>
      <c r="EE194" s="26">
        <v>1</v>
      </c>
      <c r="EF194" s="26"/>
      <c r="EG194" s="26"/>
      <c r="EH194" s="26"/>
      <c r="EI194" s="146">
        <v>0</v>
      </c>
      <c r="EJ194" s="84">
        <f t="shared" si="236"/>
        <v>1</v>
      </c>
      <c r="EK194" s="84">
        <f t="shared" si="237"/>
        <v>0</v>
      </c>
      <c r="EL194" s="84">
        <f t="shared" si="238"/>
        <v>0</v>
      </c>
      <c r="EN194" s="84">
        <f t="shared" si="225"/>
        <v>0</v>
      </c>
    </row>
    <row r="195" s="86" customFormat="1" ht="30" customHeight="1" spans="1:144">
      <c r="A195" s="87" t="str">
        <f t="shared" si="226"/>
        <v>G24014771478</v>
      </c>
      <c r="B195" s="87" t="e">
        <f>VLOOKUP(A195,[1]大中修明细表!$A$10:$N$544,14,0)</f>
        <v>#N/A</v>
      </c>
      <c r="C195" s="87" t="str">
        <f t="shared" si="227"/>
        <v>S2021112</v>
      </c>
      <c r="D195" s="87" t="e">
        <f>VLOOKUP(C195,[1]大中修明细表!$B$10:$N$544,13,0)</f>
        <v>#N/A</v>
      </c>
      <c r="E195" s="87" t="s">
        <v>371</v>
      </c>
      <c r="F195" s="96">
        <v>172</v>
      </c>
      <c r="G195" s="26" t="s">
        <v>17</v>
      </c>
      <c r="H195" s="26" t="s">
        <v>747</v>
      </c>
      <c r="I195" s="26">
        <v>430623</v>
      </c>
      <c r="J195" s="26" t="s">
        <v>195</v>
      </c>
      <c r="K195" s="26">
        <v>1477</v>
      </c>
      <c r="L195" s="26">
        <v>1478</v>
      </c>
      <c r="M195" s="26" t="s">
        <v>170</v>
      </c>
      <c r="N195" s="26">
        <v>11</v>
      </c>
      <c r="O195" s="26">
        <v>12</v>
      </c>
      <c r="P195" s="26"/>
      <c r="Q195" s="26">
        <f t="shared" si="228"/>
        <v>1</v>
      </c>
      <c r="R195" s="26" t="s">
        <v>739</v>
      </c>
      <c r="S195" s="26">
        <v>12</v>
      </c>
      <c r="T195" s="26">
        <v>9</v>
      </c>
      <c r="U195" s="26">
        <v>12</v>
      </c>
      <c r="V195" s="26" t="s">
        <v>140</v>
      </c>
      <c r="W195" s="96" t="s">
        <v>141</v>
      </c>
      <c r="X195" s="26" t="s">
        <v>140</v>
      </c>
      <c r="Y195" s="26">
        <f t="shared" si="229"/>
        <v>12</v>
      </c>
      <c r="Z195" s="99"/>
      <c r="AA195" s="26" t="s">
        <v>143</v>
      </c>
      <c r="AB195" s="26" t="s">
        <v>144</v>
      </c>
      <c r="AC195" s="26">
        <v>30</v>
      </c>
      <c r="AD195" s="26" t="s">
        <v>145</v>
      </c>
      <c r="AE195" s="26">
        <v>9</v>
      </c>
      <c r="AF195" s="99"/>
      <c r="AG195" s="92">
        <v>220</v>
      </c>
      <c r="AH195" s="92">
        <f t="shared" si="230"/>
        <v>0</v>
      </c>
      <c r="AI195" s="92">
        <f t="shared" si="231"/>
        <v>264</v>
      </c>
      <c r="AJ195" s="26">
        <f t="shared" si="232"/>
        <v>264</v>
      </c>
      <c r="AK195" s="92">
        <v>2010</v>
      </c>
      <c r="AL195" s="26">
        <f>IF(AND(AK195&lt;&gt;"",AM195&lt;&gt;""),"确认折扣年度",IF($V195="大修",IF(AND($V195="大修",AK195="",AM195=""),1,IF(AK195&lt;&gt;"",LOOKUP(AK195,{1900,2016,2017,2018,2019,2020,2021,2022,2023,2024,2025},{1,0.9,0.8,0.7,0.6,0.5,0.4,0.3,0.2,0.1,0}),IF(AM195&lt;&gt;"",LOOKUP(AM195,{1900,2021,2022,2023,2024,2025},{1,0.8,0.6,0.4,0.2,0})))),""))</f>
        <v>1</v>
      </c>
      <c r="AM195" s="92"/>
      <c r="AN195" s="26" t="str">
        <f>IF(AND(AK195&lt;&gt;"",AM195&lt;&gt;""),"确认折扣年度",IF($V195="中修",IF(AND($V195="中修",AK195="",AM195=""),1,IF(AK195&lt;&gt;"",LOOKUP(AK195,{1900,2021,2022,2023,2024,2025},{1,0.8,0.6,0.4,0.2,0}),IF(AM195&lt;&gt;"",LOOKUP(AM195,{1900,2021,2022,2023,2024,2025},{1,0.8,0.6,0.4,0.2,0})))),""))</f>
        <v/>
      </c>
      <c r="AO195" s="26" t="s">
        <v>146</v>
      </c>
      <c r="AP195" s="26" t="s">
        <v>146</v>
      </c>
      <c r="AQ195" s="26" t="s">
        <v>740</v>
      </c>
      <c r="AR195" s="26" t="s">
        <v>757</v>
      </c>
      <c r="AS195" s="26"/>
      <c r="AT195" s="26"/>
      <c r="AU195" s="26"/>
      <c r="AV195" s="26"/>
      <c r="AW195" s="26"/>
      <c r="AX195" s="110"/>
      <c r="AY195" s="110"/>
      <c r="AZ195" s="111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  <c r="BM195" s="26"/>
      <c r="BN195" s="26"/>
      <c r="BO195" s="26"/>
      <c r="BP195" s="26"/>
      <c r="BQ195" s="26"/>
      <c r="BR195" s="26"/>
      <c r="BS195" s="26"/>
      <c r="BT195" s="26"/>
      <c r="BU195" s="26"/>
      <c r="BV195" s="26"/>
      <c r="BW195" s="26">
        <f t="shared" si="240"/>
        <v>1</v>
      </c>
      <c r="BX195" s="26"/>
      <c r="BY195" s="26"/>
      <c r="BZ195" s="26"/>
      <c r="CA195" s="117"/>
      <c r="CB195" s="26"/>
      <c r="CC195" s="26"/>
      <c r="CD195" s="26"/>
      <c r="CE195" s="26"/>
      <c r="CF195" s="84"/>
      <c r="CG195" s="84">
        <f t="shared" si="234"/>
        <v>0</v>
      </c>
      <c r="CH195" s="124">
        <v>6</v>
      </c>
      <c r="CI195" s="84">
        <v>1</v>
      </c>
      <c r="CJ195" s="84"/>
      <c r="CK195" s="84"/>
      <c r="CL195" s="84"/>
      <c r="CM195" s="84"/>
      <c r="CN195" s="84"/>
      <c r="CO195" s="84"/>
      <c r="CP195" s="84"/>
      <c r="CQ195" s="84"/>
      <c r="CR195" s="84"/>
      <c r="CS195" s="84"/>
      <c r="CT195" s="84"/>
      <c r="CU195" s="84"/>
      <c r="CV195" s="84"/>
      <c r="CW195" s="84"/>
      <c r="CX195" s="84"/>
      <c r="CY195" s="84"/>
      <c r="CZ195" s="26" t="s">
        <v>375</v>
      </c>
      <c r="DA195" s="92">
        <v>0</v>
      </c>
      <c r="DB195" s="92"/>
      <c r="DC195" s="92" t="s">
        <v>375</v>
      </c>
      <c r="DD195" s="92"/>
      <c r="DE195" s="26"/>
      <c r="DF195" s="26"/>
      <c r="DG195" s="26"/>
      <c r="DH195" s="26"/>
      <c r="DI195" s="26"/>
      <c r="DJ195" s="26">
        <v>1969</v>
      </c>
      <c r="DK195" s="26">
        <v>2010</v>
      </c>
      <c r="DL195" s="26" t="s">
        <v>139</v>
      </c>
      <c r="DM195" s="26">
        <v>9</v>
      </c>
      <c r="DN195" s="26">
        <v>12</v>
      </c>
      <c r="DO195" s="26">
        <v>12</v>
      </c>
      <c r="DP195" s="26" t="e">
        <v>#N/A</v>
      </c>
      <c r="DQ195" s="26" t="e">
        <v>#N/A</v>
      </c>
      <c r="DR195" s="26" t="s">
        <v>149</v>
      </c>
      <c r="DS195" s="26" t="s">
        <v>156</v>
      </c>
      <c r="DT195" s="26" t="s">
        <v>150</v>
      </c>
      <c r="DU195" s="26" t="s">
        <v>150</v>
      </c>
      <c r="DV195" s="26" t="s">
        <v>150</v>
      </c>
      <c r="DW195" s="26"/>
      <c r="DX195" s="26"/>
      <c r="DY195" s="26"/>
      <c r="DZ195" s="26">
        <f t="shared" si="235"/>
        <v>1</v>
      </c>
      <c r="EA195" s="26"/>
      <c r="EB195" s="26"/>
      <c r="EC195" s="26"/>
      <c r="ED195" s="26"/>
      <c r="EE195" s="26">
        <v>1</v>
      </c>
      <c r="EF195" s="26"/>
      <c r="EG195" s="26"/>
      <c r="EH195" s="26"/>
      <c r="EI195" s="146">
        <v>0</v>
      </c>
      <c r="EJ195" s="84">
        <f t="shared" si="236"/>
        <v>1</v>
      </c>
      <c r="EK195" s="84">
        <f t="shared" si="237"/>
        <v>0</v>
      </c>
      <c r="EL195" s="84">
        <f t="shared" si="238"/>
        <v>0</v>
      </c>
      <c r="EN195" s="84">
        <f t="shared" si="225"/>
        <v>0</v>
      </c>
    </row>
    <row r="196" s="86" customFormat="1" ht="30" customHeight="1" spans="1:144">
      <c r="A196" s="87" t="str">
        <f t="shared" si="226"/>
        <v>G24014781479</v>
      </c>
      <c r="B196" s="87" t="e">
        <f>VLOOKUP(A196,[1]大中修明细表!$A$10:$N$544,14,0)</f>
        <v>#N/A</v>
      </c>
      <c r="C196" s="87" t="str">
        <f t="shared" si="227"/>
        <v>S2021213</v>
      </c>
      <c r="D196" s="87" t="e">
        <f>VLOOKUP(C196,[1]大中修明细表!$B$10:$N$544,13,0)</f>
        <v>#N/A</v>
      </c>
      <c r="E196" s="87" t="s">
        <v>371</v>
      </c>
      <c r="F196" s="96">
        <v>173</v>
      </c>
      <c r="G196" s="26" t="s">
        <v>17</v>
      </c>
      <c r="H196" s="26" t="s">
        <v>747</v>
      </c>
      <c r="I196" s="26">
        <v>430623</v>
      </c>
      <c r="J196" s="26" t="s">
        <v>195</v>
      </c>
      <c r="K196" s="26">
        <v>1478</v>
      </c>
      <c r="L196" s="26">
        <v>1479</v>
      </c>
      <c r="M196" s="26" t="s">
        <v>170</v>
      </c>
      <c r="N196" s="26">
        <v>12</v>
      </c>
      <c r="O196" s="26">
        <v>13</v>
      </c>
      <c r="P196" s="26"/>
      <c r="Q196" s="26">
        <f t="shared" si="228"/>
        <v>1</v>
      </c>
      <c r="R196" s="26" t="s">
        <v>739</v>
      </c>
      <c r="S196" s="26">
        <v>12</v>
      </c>
      <c r="T196" s="26">
        <v>9</v>
      </c>
      <c r="U196" s="26">
        <v>12</v>
      </c>
      <c r="V196" s="26" t="s">
        <v>140</v>
      </c>
      <c r="W196" s="96" t="s">
        <v>141</v>
      </c>
      <c r="X196" s="26" t="s">
        <v>140</v>
      </c>
      <c r="Y196" s="26">
        <f t="shared" si="229"/>
        <v>12</v>
      </c>
      <c r="Z196" s="99"/>
      <c r="AA196" s="26" t="s">
        <v>143</v>
      </c>
      <c r="AB196" s="26" t="s">
        <v>144</v>
      </c>
      <c r="AC196" s="26">
        <v>30</v>
      </c>
      <c r="AD196" s="26" t="s">
        <v>145</v>
      </c>
      <c r="AE196" s="26">
        <v>9</v>
      </c>
      <c r="AF196" s="99"/>
      <c r="AG196" s="92">
        <v>220</v>
      </c>
      <c r="AH196" s="92">
        <f t="shared" si="230"/>
        <v>0</v>
      </c>
      <c r="AI196" s="92">
        <f t="shared" si="231"/>
        <v>264</v>
      </c>
      <c r="AJ196" s="26">
        <f t="shared" si="232"/>
        <v>264</v>
      </c>
      <c r="AK196" s="92">
        <v>2010</v>
      </c>
      <c r="AL196" s="26">
        <f>IF(AND(AK196&lt;&gt;"",AM196&lt;&gt;""),"确认折扣年度",IF($V196="大修",IF(AND($V196="大修",AK196="",AM196=""),1,IF(AK196&lt;&gt;"",LOOKUP(AK196,{1900,2016,2017,2018,2019,2020,2021,2022,2023,2024,2025},{1,0.9,0.8,0.7,0.6,0.5,0.4,0.3,0.2,0.1,0}),IF(AM196&lt;&gt;"",LOOKUP(AM196,{1900,2021,2022,2023,2024,2025},{1,0.8,0.6,0.4,0.2,0})))),""))</f>
        <v>1</v>
      </c>
      <c r="AM196" s="92"/>
      <c r="AN196" s="26" t="str">
        <f>IF(AND(AK196&lt;&gt;"",AM196&lt;&gt;""),"确认折扣年度",IF($V196="中修",IF(AND($V196="中修",AK196="",AM196=""),1,IF(AK196&lt;&gt;"",LOOKUP(AK196,{1900,2021,2022,2023,2024,2025},{1,0.8,0.6,0.4,0.2,0}),IF(AM196&lt;&gt;"",LOOKUP(AM196,{1900,2021,2022,2023,2024,2025},{1,0.8,0.6,0.4,0.2,0})))),""))</f>
        <v/>
      </c>
      <c r="AO196" s="26" t="s">
        <v>146</v>
      </c>
      <c r="AP196" s="26" t="s">
        <v>146</v>
      </c>
      <c r="AQ196" s="26" t="s">
        <v>740</v>
      </c>
      <c r="AR196" s="26" t="s">
        <v>757</v>
      </c>
      <c r="AS196" s="26"/>
      <c r="AT196" s="26"/>
      <c r="AU196" s="26"/>
      <c r="AV196" s="26"/>
      <c r="AW196" s="26"/>
      <c r="AX196" s="110"/>
      <c r="AY196" s="110"/>
      <c r="AZ196" s="111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  <c r="BM196" s="26"/>
      <c r="BN196" s="26"/>
      <c r="BO196" s="26"/>
      <c r="BP196" s="26"/>
      <c r="BQ196" s="26"/>
      <c r="BR196" s="26"/>
      <c r="BS196" s="26"/>
      <c r="BT196" s="26"/>
      <c r="BU196" s="26"/>
      <c r="BV196" s="26"/>
      <c r="BW196" s="26"/>
      <c r="BX196" s="26">
        <f t="shared" ref="BX196:BX200" si="241">Q196</f>
        <v>1</v>
      </c>
      <c r="BY196" s="26"/>
      <c r="BZ196" s="26"/>
      <c r="CA196" s="117"/>
      <c r="CB196" s="26"/>
      <c r="CC196" s="26"/>
      <c r="CD196" s="26"/>
      <c r="CE196" s="26"/>
      <c r="CF196" s="84"/>
      <c r="CG196" s="84">
        <f t="shared" si="234"/>
        <v>0</v>
      </c>
      <c r="CH196" s="124">
        <v>6</v>
      </c>
      <c r="CI196" s="84">
        <v>1</v>
      </c>
      <c r="CJ196" s="84"/>
      <c r="CK196" s="84"/>
      <c r="CL196" s="84"/>
      <c r="CM196" s="84"/>
      <c r="CN196" s="84"/>
      <c r="CO196" s="84"/>
      <c r="CP196" s="84"/>
      <c r="CQ196" s="84"/>
      <c r="CR196" s="84"/>
      <c r="CS196" s="84"/>
      <c r="CT196" s="84"/>
      <c r="CU196" s="84"/>
      <c r="CV196" s="84"/>
      <c r="CW196" s="84"/>
      <c r="CX196" s="84"/>
      <c r="CY196" s="84"/>
      <c r="CZ196" s="26" t="s">
        <v>375</v>
      </c>
      <c r="DA196" s="92">
        <v>0</v>
      </c>
      <c r="DB196" s="92"/>
      <c r="DC196" s="92" t="s">
        <v>375</v>
      </c>
      <c r="DD196" s="92"/>
      <c r="DE196" s="26"/>
      <c r="DF196" s="26"/>
      <c r="DG196" s="26"/>
      <c r="DH196" s="26"/>
      <c r="DI196" s="26"/>
      <c r="DJ196" s="26">
        <v>1969</v>
      </c>
      <c r="DK196" s="26">
        <v>2010</v>
      </c>
      <c r="DL196" s="26" t="s">
        <v>139</v>
      </c>
      <c r="DM196" s="26">
        <v>9</v>
      </c>
      <c r="DN196" s="26">
        <v>12</v>
      </c>
      <c r="DO196" s="26">
        <v>12</v>
      </c>
      <c r="DP196" s="26" t="e">
        <v>#N/A</v>
      </c>
      <c r="DQ196" s="26" t="e">
        <v>#N/A</v>
      </c>
      <c r="DR196" s="26" t="s">
        <v>149</v>
      </c>
      <c r="DS196" s="26" t="s">
        <v>156</v>
      </c>
      <c r="DT196" s="26" t="s">
        <v>150</v>
      </c>
      <c r="DU196" s="26" t="s">
        <v>150</v>
      </c>
      <c r="DV196" s="26" t="s">
        <v>150</v>
      </c>
      <c r="DW196" s="26"/>
      <c r="DX196" s="26"/>
      <c r="DY196" s="26"/>
      <c r="DZ196" s="26">
        <f t="shared" si="235"/>
        <v>1</v>
      </c>
      <c r="EA196" s="26"/>
      <c r="EB196" s="26"/>
      <c r="EC196" s="26"/>
      <c r="ED196" s="26"/>
      <c r="EE196" s="26"/>
      <c r="EF196" s="26">
        <v>1</v>
      </c>
      <c r="EG196" s="26"/>
      <c r="EH196" s="26"/>
      <c r="EI196" s="146">
        <v>0</v>
      </c>
      <c r="EJ196" s="84">
        <f t="shared" si="236"/>
        <v>1</v>
      </c>
      <c r="EK196" s="84">
        <f t="shared" si="237"/>
        <v>0</v>
      </c>
      <c r="EL196" s="84">
        <f t="shared" si="238"/>
        <v>0</v>
      </c>
      <c r="EN196" s="84">
        <f t="shared" si="225"/>
        <v>1</v>
      </c>
    </row>
    <row r="197" s="86" customFormat="1" ht="30" customHeight="1" spans="1:144">
      <c r="A197" s="87" t="str">
        <f t="shared" si="226"/>
        <v>G24014791480</v>
      </c>
      <c r="B197" s="87" t="e">
        <f>VLOOKUP(A197,[1]大中修明细表!$A$10:$N$544,14,0)</f>
        <v>#N/A</v>
      </c>
      <c r="C197" s="87" t="str">
        <f t="shared" si="227"/>
        <v>S2021314</v>
      </c>
      <c r="D197" s="87" t="e">
        <f>VLOOKUP(C197,[1]大中修明细表!$B$10:$N$544,13,0)</f>
        <v>#N/A</v>
      </c>
      <c r="E197" s="87" t="s">
        <v>371</v>
      </c>
      <c r="F197" s="96">
        <v>174</v>
      </c>
      <c r="G197" s="26" t="s">
        <v>17</v>
      </c>
      <c r="H197" s="26" t="s">
        <v>747</v>
      </c>
      <c r="I197" s="26">
        <v>430623</v>
      </c>
      <c r="J197" s="26" t="s">
        <v>195</v>
      </c>
      <c r="K197" s="26">
        <v>1479</v>
      </c>
      <c r="L197" s="26">
        <v>1480</v>
      </c>
      <c r="M197" s="26" t="s">
        <v>170</v>
      </c>
      <c r="N197" s="26">
        <v>13</v>
      </c>
      <c r="O197" s="26">
        <v>14</v>
      </c>
      <c r="P197" s="26"/>
      <c r="Q197" s="26">
        <f t="shared" si="228"/>
        <v>1</v>
      </c>
      <c r="R197" s="26" t="s">
        <v>739</v>
      </c>
      <c r="S197" s="26">
        <v>12</v>
      </c>
      <c r="T197" s="26">
        <v>9</v>
      </c>
      <c r="U197" s="26">
        <v>12</v>
      </c>
      <c r="V197" s="26" t="s">
        <v>140</v>
      </c>
      <c r="W197" s="96" t="s">
        <v>141</v>
      </c>
      <c r="X197" s="26" t="s">
        <v>140</v>
      </c>
      <c r="Y197" s="26">
        <f t="shared" si="229"/>
        <v>12</v>
      </c>
      <c r="Z197" s="99"/>
      <c r="AA197" s="26" t="s">
        <v>143</v>
      </c>
      <c r="AB197" s="26" t="s">
        <v>144</v>
      </c>
      <c r="AC197" s="26">
        <v>30</v>
      </c>
      <c r="AD197" s="26" t="s">
        <v>145</v>
      </c>
      <c r="AE197" s="26">
        <v>9</v>
      </c>
      <c r="AF197" s="99"/>
      <c r="AG197" s="92">
        <v>220</v>
      </c>
      <c r="AH197" s="92">
        <f t="shared" si="230"/>
        <v>0</v>
      </c>
      <c r="AI197" s="92">
        <f t="shared" si="231"/>
        <v>264</v>
      </c>
      <c r="AJ197" s="26">
        <f t="shared" si="232"/>
        <v>264</v>
      </c>
      <c r="AK197" s="92">
        <v>2010</v>
      </c>
      <c r="AL197" s="26">
        <f>IF(AND(AK197&lt;&gt;"",AM197&lt;&gt;""),"确认折扣年度",IF($V197="大修",IF(AND($V197="大修",AK197="",AM197=""),1,IF(AK197&lt;&gt;"",LOOKUP(AK197,{1900,2016,2017,2018,2019,2020,2021,2022,2023,2024,2025},{1,0.9,0.8,0.7,0.6,0.5,0.4,0.3,0.2,0.1,0}),IF(AM197&lt;&gt;"",LOOKUP(AM197,{1900,2021,2022,2023,2024,2025},{1,0.8,0.6,0.4,0.2,0})))),""))</f>
        <v>1</v>
      </c>
      <c r="AM197" s="92"/>
      <c r="AN197" s="26" t="str">
        <f>IF(AND(AK197&lt;&gt;"",AM197&lt;&gt;""),"确认折扣年度",IF($V197="中修",IF(AND($V197="中修",AK197="",AM197=""),1,IF(AK197&lt;&gt;"",LOOKUP(AK197,{1900,2021,2022,2023,2024,2025},{1,0.8,0.6,0.4,0.2,0}),IF(AM197&lt;&gt;"",LOOKUP(AM197,{1900,2021,2022,2023,2024,2025},{1,0.8,0.6,0.4,0.2,0})))),""))</f>
        <v/>
      </c>
      <c r="AO197" s="26" t="s">
        <v>146</v>
      </c>
      <c r="AP197" s="26" t="s">
        <v>146</v>
      </c>
      <c r="AQ197" s="26" t="s">
        <v>740</v>
      </c>
      <c r="AR197" s="26" t="s">
        <v>757</v>
      </c>
      <c r="AS197" s="26"/>
      <c r="AT197" s="26"/>
      <c r="AU197" s="26"/>
      <c r="AV197" s="26"/>
      <c r="AW197" s="26"/>
      <c r="AX197" s="110"/>
      <c r="AY197" s="110"/>
      <c r="AZ197" s="111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  <c r="BM197" s="26"/>
      <c r="BN197" s="26"/>
      <c r="BO197" s="26"/>
      <c r="BP197" s="26"/>
      <c r="BQ197" s="26"/>
      <c r="BR197" s="26"/>
      <c r="BS197" s="26"/>
      <c r="BT197" s="26"/>
      <c r="BU197" s="26"/>
      <c r="BV197" s="26"/>
      <c r="BW197" s="26"/>
      <c r="BX197" s="26">
        <f t="shared" si="241"/>
        <v>1</v>
      </c>
      <c r="BY197" s="26"/>
      <c r="BZ197" s="26"/>
      <c r="CA197" s="117"/>
      <c r="CB197" s="26"/>
      <c r="CC197" s="26"/>
      <c r="CD197" s="26"/>
      <c r="CE197" s="26"/>
      <c r="CF197" s="84"/>
      <c r="CG197" s="84">
        <f t="shared" si="234"/>
        <v>0</v>
      </c>
      <c r="CH197" s="124">
        <v>6</v>
      </c>
      <c r="CI197" s="84">
        <v>1</v>
      </c>
      <c r="CJ197" s="84"/>
      <c r="CK197" s="84"/>
      <c r="CL197" s="84"/>
      <c r="CM197" s="84"/>
      <c r="CN197" s="84"/>
      <c r="CO197" s="84"/>
      <c r="CP197" s="84"/>
      <c r="CQ197" s="84"/>
      <c r="CR197" s="84"/>
      <c r="CS197" s="84"/>
      <c r="CT197" s="84"/>
      <c r="CU197" s="84"/>
      <c r="CV197" s="84"/>
      <c r="CW197" s="84"/>
      <c r="CX197" s="84"/>
      <c r="CY197" s="84"/>
      <c r="CZ197" s="26" t="s">
        <v>375</v>
      </c>
      <c r="DA197" s="92">
        <v>0</v>
      </c>
      <c r="DB197" s="92"/>
      <c r="DC197" s="92" t="s">
        <v>375</v>
      </c>
      <c r="DD197" s="92"/>
      <c r="DE197" s="26"/>
      <c r="DF197" s="26"/>
      <c r="DG197" s="26"/>
      <c r="DH197" s="26"/>
      <c r="DI197" s="26"/>
      <c r="DJ197" s="26">
        <v>1969</v>
      </c>
      <c r="DK197" s="26">
        <v>2010</v>
      </c>
      <c r="DL197" s="26" t="s">
        <v>139</v>
      </c>
      <c r="DM197" s="26">
        <v>9</v>
      </c>
      <c r="DN197" s="26">
        <v>12</v>
      </c>
      <c r="DO197" s="26">
        <v>12</v>
      </c>
      <c r="DP197" s="26" t="e">
        <v>#N/A</v>
      </c>
      <c r="DQ197" s="26" t="e">
        <v>#N/A</v>
      </c>
      <c r="DR197" s="26" t="s">
        <v>149</v>
      </c>
      <c r="DS197" s="26" t="s">
        <v>156</v>
      </c>
      <c r="DT197" s="26" t="s">
        <v>150</v>
      </c>
      <c r="DU197" s="26" t="s">
        <v>150</v>
      </c>
      <c r="DV197" s="26" t="s">
        <v>150</v>
      </c>
      <c r="DW197" s="26"/>
      <c r="DX197" s="26"/>
      <c r="DY197" s="26"/>
      <c r="DZ197" s="26">
        <f t="shared" si="235"/>
        <v>1</v>
      </c>
      <c r="EA197" s="26"/>
      <c r="EB197" s="26"/>
      <c r="EC197" s="26"/>
      <c r="ED197" s="26"/>
      <c r="EE197" s="26"/>
      <c r="EF197" s="26">
        <v>1</v>
      </c>
      <c r="EG197" s="26"/>
      <c r="EH197" s="26"/>
      <c r="EI197" s="146">
        <v>0</v>
      </c>
      <c r="EJ197" s="84">
        <f t="shared" si="236"/>
        <v>1</v>
      </c>
      <c r="EK197" s="84">
        <f t="shared" si="237"/>
        <v>0</v>
      </c>
      <c r="EL197" s="84">
        <f t="shared" si="238"/>
        <v>0</v>
      </c>
      <c r="EN197" s="84">
        <f t="shared" si="225"/>
        <v>1</v>
      </c>
    </row>
    <row r="198" s="86" customFormat="1" ht="30" customHeight="1" spans="1:144">
      <c r="A198" s="87" t="str">
        <f t="shared" si="226"/>
        <v>G24014801481</v>
      </c>
      <c r="B198" s="87" t="e">
        <f>VLOOKUP(A198,[1]大中修明细表!$A$10:$N$544,14,0)</f>
        <v>#N/A</v>
      </c>
      <c r="C198" s="87" t="str">
        <f t="shared" si="227"/>
        <v>S2021415</v>
      </c>
      <c r="D198" s="87" t="e">
        <f>VLOOKUP(C198,[1]大中修明细表!$B$10:$N$544,13,0)</f>
        <v>#N/A</v>
      </c>
      <c r="E198" s="87" t="s">
        <v>371</v>
      </c>
      <c r="F198" s="96">
        <v>175</v>
      </c>
      <c r="G198" s="26" t="s">
        <v>17</v>
      </c>
      <c r="H198" s="26" t="s">
        <v>747</v>
      </c>
      <c r="I198" s="26">
        <v>430623</v>
      </c>
      <c r="J198" s="26" t="s">
        <v>195</v>
      </c>
      <c r="K198" s="26">
        <v>1480</v>
      </c>
      <c r="L198" s="26">
        <v>1481</v>
      </c>
      <c r="M198" s="26" t="s">
        <v>170</v>
      </c>
      <c r="N198" s="26">
        <v>14</v>
      </c>
      <c r="O198" s="26">
        <v>15</v>
      </c>
      <c r="P198" s="26"/>
      <c r="Q198" s="26">
        <f t="shared" si="228"/>
        <v>1</v>
      </c>
      <c r="R198" s="26" t="s">
        <v>739</v>
      </c>
      <c r="S198" s="26">
        <v>12</v>
      </c>
      <c r="T198" s="26">
        <v>9</v>
      </c>
      <c r="U198" s="26">
        <v>12</v>
      </c>
      <c r="V198" s="26" t="s">
        <v>140</v>
      </c>
      <c r="W198" s="96" t="s">
        <v>141</v>
      </c>
      <c r="X198" s="26" t="s">
        <v>140</v>
      </c>
      <c r="Y198" s="26">
        <f t="shared" si="229"/>
        <v>12</v>
      </c>
      <c r="Z198" s="99"/>
      <c r="AA198" s="26" t="s">
        <v>143</v>
      </c>
      <c r="AB198" s="26" t="s">
        <v>144</v>
      </c>
      <c r="AC198" s="26">
        <v>30</v>
      </c>
      <c r="AD198" s="26" t="s">
        <v>145</v>
      </c>
      <c r="AE198" s="26">
        <v>9</v>
      </c>
      <c r="AF198" s="99"/>
      <c r="AG198" s="92">
        <v>220</v>
      </c>
      <c r="AH198" s="92">
        <f t="shared" si="230"/>
        <v>0</v>
      </c>
      <c r="AI198" s="92">
        <f t="shared" si="231"/>
        <v>264</v>
      </c>
      <c r="AJ198" s="26">
        <f t="shared" si="232"/>
        <v>264</v>
      </c>
      <c r="AK198" s="92">
        <v>2010</v>
      </c>
      <c r="AL198" s="26">
        <f>IF(AND(AK198&lt;&gt;"",AM198&lt;&gt;""),"确认折扣年度",IF($V198="大修",IF(AND($V198="大修",AK198="",AM198=""),1,IF(AK198&lt;&gt;"",LOOKUP(AK198,{1900,2016,2017,2018,2019,2020,2021,2022,2023,2024,2025},{1,0.9,0.8,0.7,0.6,0.5,0.4,0.3,0.2,0.1,0}),IF(AM198&lt;&gt;"",LOOKUP(AM198,{1900,2021,2022,2023,2024,2025},{1,0.8,0.6,0.4,0.2,0})))),""))</f>
        <v>1</v>
      </c>
      <c r="AM198" s="92"/>
      <c r="AN198" s="26" t="str">
        <f>IF(AND(AK198&lt;&gt;"",AM198&lt;&gt;""),"确认折扣年度",IF($V198="中修",IF(AND($V198="中修",AK198="",AM198=""),1,IF(AK198&lt;&gt;"",LOOKUP(AK198,{1900,2021,2022,2023,2024,2025},{1,0.8,0.6,0.4,0.2,0}),IF(AM198&lt;&gt;"",LOOKUP(AM198,{1900,2021,2022,2023,2024,2025},{1,0.8,0.6,0.4,0.2,0})))),""))</f>
        <v/>
      </c>
      <c r="AO198" s="26" t="s">
        <v>146</v>
      </c>
      <c r="AP198" s="26" t="s">
        <v>146</v>
      </c>
      <c r="AQ198" s="26" t="s">
        <v>740</v>
      </c>
      <c r="AR198" s="26" t="s">
        <v>757</v>
      </c>
      <c r="AS198" s="26"/>
      <c r="AT198" s="26"/>
      <c r="AU198" s="26"/>
      <c r="AV198" s="26"/>
      <c r="AW198" s="26"/>
      <c r="AX198" s="110"/>
      <c r="AY198" s="110"/>
      <c r="AZ198" s="111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26"/>
      <c r="BP198" s="26"/>
      <c r="BQ198" s="26"/>
      <c r="BR198" s="26"/>
      <c r="BS198" s="26"/>
      <c r="BT198" s="26"/>
      <c r="BU198" s="26"/>
      <c r="BV198" s="26"/>
      <c r="BW198" s="26">
        <f t="shared" ref="BW198:BW202" si="242">Q198</f>
        <v>1</v>
      </c>
      <c r="BX198" s="26"/>
      <c r="BY198" s="26"/>
      <c r="BZ198" s="26"/>
      <c r="CA198" s="117"/>
      <c r="CB198" s="26"/>
      <c r="CC198" s="26"/>
      <c r="CD198" s="26"/>
      <c r="CE198" s="26"/>
      <c r="CF198" s="84"/>
      <c r="CG198" s="84">
        <f t="shared" si="234"/>
        <v>0</v>
      </c>
      <c r="CH198" s="124">
        <v>6</v>
      </c>
      <c r="CI198" s="84">
        <v>1</v>
      </c>
      <c r="CJ198" s="84"/>
      <c r="CK198" s="84"/>
      <c r="CL198" s="84"/>
      <c r="CM198" s="84"/>
      <c r="CN198" s="84"/>
      <c r="CO198" s="84"/>
      <c r="CP198" s="84"/>
      <c r="CQ198" s="84"/>
      <c r="CR198" s="84"/>
      <c r="CS198" s="84"/>
      <c r="CT198" s="84"/>
      <c r="CU198" s="84"/>
      <c r="CV198" s="84"/>
      <c r="CW198" s="84"/>
      <c r="CX198" s="84"/>
      <c r="CY198" s="84"/>
      <c r="CZ198" s="26" t="s">
        <v>375</v>
      </c>
      <c r="DA198" s="92">
        <v>0</v>
      </c>
      <c r="DB198" s="92"/>
      <c r="DC198" s="92" t="s">
        <v>375</v>
      </c>
      <c r="DD198" s="92"/>
      <c r="DE198" s="26"/>
      <c r="DF198" s="26"/>
      <c r="DG198" s="26"/>
      <c r="DH198" s="26"/>
      <c r="DI198" s="26"/>
      <c r="DJ198" s="26">
        <v>1969</v>
      </c>
      <c r="DK198" s="26">
        <v>2010</v>
      </c>
      <c r="DL198" s="26" t="s">
        <v>139</v>
      </c>
      <c r="DM198" s="26">
        <v>9</v>
      </c>
      <c r="DN198" s="26">
        <v>12</v>
      </c>
      <c r="DO198" s="26">
        <v>12</v>
      </c>
      <c r="DP198" s="26" t="e">
        <v>#N/A</v>
      </c>
      <c r="DQ198" s="26" t="e">
        <v>#N/A</v>
      </c>
      <c r="DR198" s="26" t="s">
        <v>149</v>
      </c>
      <c r="DS198" s="26" t="s">
        <v>156</v>
      </c>
      <c r="DT198" s="26" t="s">
        <v>150</v>
      </c>
      <c r="DU198" s="26" t="s">
        <v>150</v>
      </c>
      <c r="DV198" s="26" t="s">
        <v>150</v>
      </c>
      <c r="DW198" s="26"/>
      <c r="DX198" s="26"/>
      <c r="DY198" s="26"/>
      <c r="DZ198" s="26">
        <f t="shared" si="235"/>
        <v>1</v>
      </c>
      <c r="EA198" s="26"/>
      <c r="EB198" s="26"/>
      <c r="EC198" s="26"/>
      <c r="ED198" s="26"/>
      <c r="EE198" s="26">
        <v>1</v>
      </c>
      <c r="EF198" s="26"/>
      <c r="EG198" s="26"/>
      <c r="EH198" s="26"/>
      <c r="EI198" s="146">
        <v>0</v>
      </c>
      <c r="EJ198" s="84">
        <f t="shared" si="236"/>
        <v>1</v>
      </c>
      <c r="EK198" s="84">
        <f t="shared" si="237"/>
        <v>0</v>
      </c>
      <c r="EL198" s="84">
        <f t="shared" si="238"/>
        <v>0</v>
      </c>
      <c r="EN198" s="84">
        <f t="shared" si="225"/>
        <v>0</v>
      </c>
    </row>
    <row r="199" s="86" customFormat="1" ht="30" customHeight="1" spans="1:144">
      <c r="A199" s="87" t="str">
        <f t="shared" si="226"/>
        <v>G24014811482</v>
      </c>
      <c r="B199" s="87" t="e">
        <f>VLOOKUP(A199,[1]大中修明细表!$A$10:$N$544,14,0)</f>
        <v>#N/A</v>
      </c>
      <c r="C199" s="87" t="str">
        <f t="shared" si="227"/>
        <v>S2021516</v>
      </c>
      <c r="D199" s="87" t="e">
        <f>VLOOKUP(C199,[1]大中修明细表!$B$10:$N$544,13,0)</f>
        <v>#N/A</v>
      </c>
      <c r="E199" s="87" t="s">
        <v>371</v>
      </c>
      <c r="F199" s="96">
        <v>176</v>
      </c>
      <c r="G199" s="26" t="s">
        <v>17</v>
      </c>
      <c r="H199" s="26" t="s">
        <v>747</v>
      </c>
      <c r="I199" s="26">
        <v>430623</v>
      </c>
      <c r="J199" s="26" t="s">
        <v>195</v>
      </c>
      <c r="K199" s="26">
        <v>1481</v>
      </c>
      <c r="L199" s="26">
        <v>1482</v>
      </c>
      <c r="M199" s="26" t="s">
        <v>170</v>
      </c>
      <c r="N199" s="26">
        <v>15</v>
      </c>
      <c r="O199" s="26">
        <v>16</v>
      </c>
      <c r="P199" s="26"/>
      <c r="Q199" s="26">
        <f t="shared" si="228"/>
        <v>1</v>
      </c>
      <c r="R199" s="26" t="s">
        <v>739</v>
      </c>
      <c r="S199" s="26">
        <v>12</v>
      </c>
      <c r="T199" s="26">
        <v>9</v>
      </c>
      <c r="U199" s="26">
        <v>12</v>
      </c>
      <c r="V199" s="26" t="s">
        <v>140</v>
      </c>
      <c r="W199" s="96" t="s">
        <v>141</v>
      </c>
      <c r="X199" s="26" t="s">
        <v>140</v>
      </c>
      <c r="Y199" s="26">
        <f t="shared" si="229"/>
        <v>12</v>
      </c>
      <c r="Z199" s="99"/>
      <c r="AA199" s="26" t="s">
        <v>143</v>
      </c>
      <c r="AB199" s="26" t="s">
        <v>144</v>
      </c>
      <c r="AC199" s="26">
        <v>30</v>
      </c>
      <c r="AD199" s="26" t="s">
        <v>145</v>
      </c>
      <c r="AE199" s="26">
        <v>9</v>
      </c>
      <c r="AF199" s="99"/>
      <c r="AG199" s="92">
        <v>220</v>
      </c>
      <c r="AH199" s="92">
        <f t="shared" si="230"/>
        <v>0</v>
      </c>
      <c r="AI199" s="92">
        <f t="shared" si="231"/>
        <v>264</v>
      </c>
      <c r="AJ199" s="26">
        <f t="shared" si="232"/>
        <v>264</v>
      </c>
      <c r="AK199" s="92">
        <v>2010</v>
      </c>
      <c r="AL199" s="26">
        <f>IF(AND(AK199&lt;&gt;"",AM199&lt;&gt;""),"确认折扣年度",IF($V199="大修",IF(AND($V199="大修",AK199="",AM199=""),1,IF(AK199&lt;&gt;"",LOOKUP(AK199,{1900,2016,2017,2018,2019,2020,2021,2022,2023,2024,2025},{1,0.9,0.8,0.7,0.6,0.5,0.4,0.3,0.2,0.1,0}),IF(AM199&lt;&gt;"",LOOKUP(AM199,{1900,2021,2022,2023,2024,2025},{1,0.8,0.6,0.4,0.2,0})))),""))</f>
        <v>1</v>
      </c>
      <c r="AM199" s="92"/>
      <c r="AN199" s="26" t="str">
        <f>IF(AND(AK199&lt;&gt;"",AM199&lt;&gt;""),"确认折扣年度",IF($V199="中修",IF(AND($V199="中修",AK199="",AM199=""),1,IF(AK199&lt;&gt;"",LOOKUP(AK199,{1900,2021,2022,2023,2024,2025},{1,0.8,0.6,0.4,0.2,0}),IF(AM199&lt;&gt;"",LOOKUP(AM199,{1900,2021,2022,2023,2024,2025},{1,0.8,0.6,0.4,0.2,0})))),""))</f>
        <v/>
      </c>
      <c r="AO199" s="26" t="s">
        <v>146</v>
      </c>
      <c r="AP199" s="26" t="s">
        <v>146</v>
      </c>
      <c r="AQ199" s="26" t="s">
        <v>740</v>
      </c>
      <c r="AR199" s="26" t="s">
        <v>757</v>
      </c>
      <c r="AS199" s="26"/>
      <c r="AT199" s="26"/>
      <c r="AU199" s="26"/>
      <c r="AV199" s="26"/>
      <c r="AW199" s="26"/>
      <c r="AX199" s="110"/>
      <c r="AY199" s="110"/>
      <c r="AZ199" s="111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  <c r="BO199" s="26"/>
      <c r="BP199" s="26"/>
      <c r="BQ199" s="26"/>
      <c r="BR199" s="26"/>
      <c r="BS199" s="26"/>
      <c r="BT199" s="26"/>
      <c r="BU199" s="26"/>
      <c r="BV199" s="26"/>
      <c r="BW199" s="26">
        <f t="shared" si="242"/>
        <v>1</v>
      </c>
      <c r="BX199" s="26"/>
      <c r="BY199" s="26"/>
      <c r="BZ199" s="26"/>
      <c r="CA199" s="117"/>
      <c r="CB199" s="26"/>
      <c r="CC199" s="26"/>
      <c r="CD199" s="26"/>
      <c r="CE199" s="26"/>
      <c r="CF199" s="84"/>
      <c r="CG199" s="84">
        <f t="shared" si="234"/>
        <v>0</v>
      </c>
      <c r="CH199" s="124">
        <v>6</v>
      </c>
      <c r="CI199" s="84">
        <v>1</v>
      </c>
      <c r="CJ199" s="84"/>
      <c r="CK199" s="84"/>
      <c r="CL199" s="84"/>
      <c r="CM199" s="84"/>
      <c r="CN199" s="84"/>
      <c r="CO199" s="84"/>
      <c r="CP199" s="84"/>
      <c r="CQ199" s="84"/>
      <c r="CR199" s="84"/>
      <c r="CS199" s="84"/>
      <c r="CT199" s="84"/>
      <c r="CU199" s="84"/>
      <c r="CV199" s="84"/>
      <c r="CW199" s="84"/>
      <c r="CX199" s="84"/>
      <c r="CY199" s="84"/>
      <c r="CZ199" s="26" t="s">
        <v>375</v>
      </c>
      <c r="DA199" s="92">
        <v>0</v>
      </c>
      <c r="DB199" s="92"/>
      <c r="DC199" s="92" t="s">
        <v>375</v>
      </c>
      <c r="DD199" s="92"/>
      <c r="DE199" s="26"/>
      <c r="DF199" s="26"/>
      <c r="DG199" s="26"/>
      <c r="DH199" s="26"/>
      <c r="DI199" s="26"/>
      <c r="DJ199" s="26">
        <v>1969</v>
      </c>
      <c r="DK199" s="26">
        <v>2010</v>
      </c>
      <c r="DL199" s="26" t="s">
        <v>139</v>
      </c>
      <c r="DM199" s="26">
        <v>9</v>
      </c>
      <c r="DN199" s="26">
        <v>12</v>
      </c>
      <c r="DO199" s="26">
        <v>12</v>
      </c>
      <c r="DP199" s="26" t="e">
        <v>#N/A</v>
      </c>
      <c r="DQ199" s="26" t="e">
        <v>#N/A</v>
      </c>
      <c r="DR199" s="26" t="s">
        <v>149</v>
      </c>
      <c r="DS199" s="26" t="s">
        <v>156</v>
      </c>
      <c r="DT199" s="26" t="s">
        <v>150</v>
      </c>
      <c r="DU199" s="26" t="s">
        <v>150</v>
      </c>
      <c r="DV199" s="26" t="s">
        <v>150</v>
      </c>
      <c r="DW199" s="26"/>
      <c r="DX199" s="26"/>
      <c r="DY199" s="26"/>
      <c r="DZ199" s="26">
        <f t="shared" si="235"/>
        <v>1</v>
      </c>
      <c r="EA199" s="26"/>
      <c r="EB199" s="26"/>
      <c r="EC199" s="26"/>
      <c r="ED199" s="26"/>
      <c r="EE199" s="26">
        <v>1</v>
      </c>
      <c r="EF199" s="26"/>
      <c r="EG199" s="26"/>
      <c r="EH199" s="26"/>
      <c r="EI199" s="146">
        <v>0</v>
      </c>
      <c r="EJ199" s="84">
        <f t="shared" si="236"/>
        <v>1</v>
      </c>
      <c r="EK199" s="84">
        <f t="shared" si="237"/>
        <v>0</v>
      </c>
      <c r="EL199" s="84">
        <f t="shared" si="238"/>
        <v>0</v>
      </c>
      <c r="EN199" s="84">
        <f t="shared" si="225"/>
        <v>0</v>
      </c>
    </row>
    <row r="200" s="86" customFormat="1" ht="30" customHeight="1" spans="1:144">
      <c r="A200" s="87" t="str">
        <f t="shared" si="226"/>
        <v>G24014821483</v>
      </c>
      <c r="B200" s="87" t="e">
        <f>VLOOKUP(A200,[1]大中修明细表!$A$10:$N$544,14,0)</f>
        <v>#N/A</v>
      </c>
      <c r="C200" s="87" t="str">
        <f t="shared" si="227"/>
        <v>S2021617</v>
      </c>
      <c r="D200" s="87" t="e">
        <f>VLOOKUP(C200,[1]大中修明细表!$B$10:$N$544,13,0)</f>
        <v>#N/A</v>
      </c>
      <c r="E200" s="87" t="s">
        <v>371</v>
      </c>
      <c r="F200" s="96">
        <v>177</v>
      </c>
      <c r="G200" s="26" t="s">
        <v>17</v>
      </c>
      <c r="H200" s="26" t="s">
        <v>747</v>
      </c>
      <c r="I200" s="26">
        <v>430623</v>
      </c>
      <c r="J200" s="26" t="s">
        <v>195</v>
      </c>
      <c r="K200" s="26">
        <v>1482</v>
      </c>
      <c r="L200" s="26">
        <v>1483</v>
      </c>
      <c r="M200" s="26" t="s">
        <v>170</v>
      </c>
      <c r="N200" s="26">
        <v>16</v>
      </c>
      <c r="O200" s="26">
        <v>17</v>
      </c>
      <c r="P200" s="26"/>
      <c r="Q200" s="26">
        <f t="shared" si="228"/>
        <v>1</v>
      </c>
      <c r="R200" s="26" t="s">
        <v>739</v>
      </c>
      <c r="S200" s="26">
        <v>12</v>
      </c>
      <c r="T200" s="26">
        <v>9</v>
      </c>
      <c r="U200" s="26">
        <v>12</v>
      </c>
      <c r="V200" s="26" t="s">
        <v>140</v>
      </c>
      <c r="W200" s="96" t="s">
        <v>141</v>
      </c>
      <c r="X200" s="26" t="s">
        <v>140</v>
      </c>
      <c r="Y200" s="26">
        <f t="shared" si="229"/>
        <v>12</v>
      </c>
      <c r="Z200" s="99"/>
      <c r="AA200" s="26" t="s">
        <v>143</v>
      </c>
      <c r="AB200" s="26" t="s">
        <v>144</v>
      </c>
      <c r="AC200" s="26">
        <v>30</v>
      </c>
      <c r="AD200" s="26" t="s">
        <v>145</v>
      </c>
      <c r="AE200" s="26">
        <v>9</v>
      </c>
      <c r="AF200" s="99"/>
      <c r="AG200" s="92">
        <v>220</v>
      </c>
      <c r="AH200" s="92">
        <f t="shared" si="230"/>
        <v>0</v>
      </c>
      <c r="AI200" s="92">
        <f t="shared" si="231"/>
        <v>264</v>
      </c>
      <c r="AJ200" s="26">
        <f t="shared" si="232"/>
        <v>264</v>
      </c>
      <c r="AK200" s="92">
        <v>2010</v>
      </c>
      <c r="AL200" s="26">
        <f>IF(AND(AK200&lt;&gt;"",AM200&lt;&gt;""),"确认折扣年度",IF($V200="大修",IF(AND($V200="大修",AK200="",AM200=""),1,IF(AK200&lt;&gt;"",LOOKUP(AK200,{1900,2016,2017,2018,2019,2020,2021,2022,2023,2024,2025},{1,0.9,0.8,0.7,0.6,0.5,0.4,0.3,0.2,0.1,0}),IF(AM200&lt;&gt;"",LOOKUP(AM200,{1900,2021,2022,2023,2024,2025},{1,0.8,0.6,0.4,0.2,0})))),""))</f>
        <v>1</v>
      </c>
      <c r="AM200" s="92"/>
      <c r="AN200" s="26" t="str">
        <f>IF(AND(AK200&lt;&gt;"",AM200&lt;&gt;""),"确认折扣年度",IF($V200="中修",IF(AND($V200="中修",AK200="",AM200=""),1,IF(AK200&lt;&gt;"",LOOKUP(AK200,{1900,2021,2022,2023,2024,2025},{1,0.8,0.6,0.4,0.2,0}),IF(AM200&lt;&gt;"",LOOKUP(AM200,{1900,2021,2022,2023,2024,2025},{1,0.8,0.6,0.4,0.2,0})))),""))</f>
        <v/>
      </c>
      <c r="AO200" s="26" t="s">
        <v>146</v>
      </c>
      <c r="AP200" s="26" t="s">
        <v>146</v>
      </c>
      <c r="AQ200" s="26" t="s">
        <v>740</v>
      </c>
      <c r="AR200" s="26" t="s">
        <v>757</v>
      </c>
      <c r="AS200" s="26"/>
      <c r="AT200" s="26"/>
      <c r="AU200" s="26"/>
      <c r="AV200" s="26"/>
      <c r="AW200" s="26"/>
      <c r="AX200" s="110"/>
      <c r="AY200" s="110"/>
      <c r="AZ200" s="111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  <c r="BP200" s="26"/>
      <c r="BQ200" s="26"/>
      <c r="BR200" s="26"/>
      <c r="BS200" s="26"/>
      <c r="BT200" s="26"/>
      <c r="BU200" s="26"/>
      <c r="BV200" s="26"/>
      <c r="BW200" s="26"/>
      <c r="BX200" s="26">
        <f t="shared" si="241"/>
        <v>1</v>
      </c>
      <c r="BY200" s="26"/>
      <c r="BZ200" s="26"/>
      <c r="CA200" s="117"/>
      <c r="CB200" s="26"/>
      <c r="CC200" s="26"/>
      <c r="CD200" s="26"/>
      <c r="CE200" s="26"/>
      <c r="CF200" s="84"/>
      <c r="CG200" s="84">
        <f t="shared" si="234"/>
        <v>0</v>
      </c>
      <c r="CH200" s="124">
        <v>6</v>
      </c>
      <c r="CI200" s="84">
        <v>1</v>
      </c>
      <c r="CJ200" s="84"/>
      <c r="CK200" s="84"/>
      <c r="CL200" s="84"/>
      <c r="CM200" s="84"/>
      <c r="CN200" s="84"/>
      <c r="CO200" s="84"/>
      <c r="CP200" s="84"/>
      <c r="CQ200" s="84"/>
      <c r="CR200" s="84"/>
      <c r="CS200" s="84"/>
      <c r="CT200" s="84"/>
      <c r="CU200" s="84"/>
      <c r="CV200" s="84"/>
      <c r="CW200" s="84"/>
      <c r="CX200" s="84"/>
      <c r="CY200" s="84"/>
      <c r="CZ200" s="26" t="s">
        <v>375</v>
      </c>
      <c r="DA200" s="92">
        <v>0</v>
      </c>
      <c r="DB200" s="92"/>
      <c r="DC200" s="92" t="s">
        <v>375</v>
      </c>
      <c r="DD200" s="92"/>
      <c r="DE200" s="26"/>
      <c r="DF200" s="26"/>
      <c r="DG200" s="26"/>
      <c r="DH200" s="26"/>
      <c r="DI200" s="26"/>
      <c r="DJ200" s="26">
        <v>1969</v>
      </c>
      <c r="DK200" s="26">
        <v>2010</v>
      </c>
      <c r="DL200" s="26" t="s">
        <v>139</v>
      </c>
      <c r="DM200" s="26">
        <v>9</v>
      </c>
      <c r="DN200" s="26">
        <v>12</v>
      </c>
      <c r="DO200" s="26">
        <v>12</v>
      </c>
      <c r="DP200" s="26" t="e">
        <v>#N/A</v>
      </c>
      <c r="DQ200" s="26" t="e">
        <v>#N/A</v>
      </c>
      <c r="DR200" s="26" t="s">
        <v>149</v>
      </c>
      <c r="DS200" s="26" t="s">
        <v>156</v>
      </c>
      <c r="DT200" s="26" t="s">
        <v>150</v>
      </c>
      <c r="DU200" s="26" t="s">
        <v>150</v>
      </c>
      <c r="DV200" s="26" t="s">
        <v>150</v>
      </c>
      <c r="DW200" s="26"/>
      <c r="DX200" s="26"/>
      <c r="DY200" s="26"/>
      <c r="DZ200" s="26">
        <f t="shared" si="235"/>
        <v>1</v>
      </c>
      <c r="EA200" s="26"/>
      <c r="EB200" s="26"/>
      <c r="EC200" s="26"/>
      <c r="ED200" s="26"/>
      <c r="EE200" s="26"/>
      <c r="EF200" s="26">
        <v>1</v>
      </c>
      <c r="EG200" s="26"/>
      <c r="EH200" s="26"/>
      <c r="EI200" s="146">
        <v>0</v>
      </c>
      <c r="EJ200" s="84">
        <f t="shared" si="236"/>
        <v>1</v>
      </c>
      <c r="EK200" s="84">
        <f t="shared" si="237"/>
        <v>0</v>
      </c>
      <c r="EL200" s="84">
        <f t="shared" si="238"/>
        <v>0</v>
      </c>
      <c r="EN200" s="84">
        <f t="shared" si="225"/>
        <v>1</v>
      </c>
    </row>
    <row r="201" s="86" customFormat="1" ht="30" customHeight="1" spans="1:144">
      <c r="A201" s="87" t="str">
        <f t="shared" si="226"/>
        <v>G24014831484</v>
      </c>
      <c r="B201" s="87" t="e">
        <f>VLOOKUP(A201,[1]大中修明细表!$A$10:$N$544,14,0)</f>
        <v>#N/A</v>
      </c>
      <c r="C201" s="87" t="str">
        <f t="shared" si="227"/>
        <v>S2021718</v>
      </c>
      <c r="D201" s="87" t="e">
        <f>VLOOKUP(C201,[1]大中修明细表!$B$10:$N$544,13,0)</f>
        <v>#N/A</v>
      </c>
      <c r="E201" s="87" t="s">
        <v>371</v>
      </c>
      <c r="F201" s="96">
        <v>178</v>
      </c>
      <c r="G201" s="26" t="s">
        <v>17</v>
      </c>
      <c r="H201" s="26" t="s">
        <v>747</v>
      </c>
      <c r="I201" s="26">
        <v>430623</v>
      </c>
      <c r="J201" s="26" t="s">
        <v>195</v>
      </c>
      <c r="K201" s="26">
        <v>1483</v>
      </c>
      <c r="L201" s="26">
        <v>1484</v>
      </c>
      <c r="M201" s="26" t="s">
        <v>170</v>
      </c>
      <c r="N201" s="26">
        <v>17</v>
      </c>
      <c r="O201" s="26">
        <v>18</v>
      </c>
      <c r="P201" s="26"/>
      <c r="Q201" s="26">
        <f t="shared" si="228"/>
        <v>1</v>
      </c>
      <c r="R201" s="26" t="s">
        <v>739</v>
      </c>
      <c r="S201" s="26">
        <v>12</v>
      </c>
      <c r="T201" s="26">
        <v>9</v>
      </c>
      <c r="U201" s="26">
        <v>12</v>
      </c>
      <c r="V201" s="26" t="s">
        <v>140</v>
      </c>
      <c r="W201" s="96" t="s">
        <v>141</v>
      </c>
      <c r="X201" s="26" t="s">
        <v>140</v>
      </c>
      <c r="Y201" s="26">
        <f t="shared" si="229"/>
        <v>12</v>
      </c>
      <c r="Z201" s="99"/>
      <c r="AA201" s="26" t="s">
        <v>143</v>
      </c>
      <c r="AB201" s="26" t="s">
        <v>144</v>
      </c>
      <c r="AC201" s="26">
        <v>30</v>
      </c>
      <c r="AD201" s="26" t="s">
        <v>145</v>
      </c>
      <c r="AE201" s="26">
        <v>9</v>
      </c>
      <c r="AF201" s="99"/>
      <c r="AG201" s="92">
        <v>220</v>
      </c>
      <c r="AH201" s="92">
        <f t="shared" si="230"/>
        <v>0</v>
      </c>
      <c r="AI201" s="92">
        <f t="shared" si="231"/>
        <v>264</v>
      </c>
      <c r="AJ201" s="26">
        <f t="shared" si="232"/>
        <v>264</v>
      </c>
      <c r="AK201" s="92">
        <v>2010</v>
      </c>
      <c r="AL201" s="26">
        <f>IF(AND(AK201&lt;&gt;"",AM201&lt;&gt;""),"确认折扣年度",IF($V201="大修",IF(AND($V201="大修",AK201="",AM201=""),1,IF(AK201&lt;&gt;"",LOOKUP(AK201,{1900,2016,2017,2018,2019,2020,2021,2022,2023,2024,2025},{1,0.9,0.8,0.7,0.6,0.5,0.4,0.3,0.2,0.1,0}),IF(AM201&lt;&gt;"",LOOKUP(AM201,{1900,2021,2022,2023,2024,2025},{1,0.8,0.6,0.4,0.2,0})))),""))</f>
        <v>1</v>
      </c>
      <c r="AM201" s="92"/>
      <c r="AN201" s="26" t="str">
        <f>IF(AND(AK201&lt;&gt;"",AM201&lt;&gt;""),"确认折扣年度",IF($V201="中修",IF(AND($V201="中修",AK201="",AM201=""),1,IF(AK201&lt;&gt;"",LOOKUP(AK201,{1900,2021,2022,2023,2024,2025},{1,0.8,0.6,0.4,0.2,0}),IF(AM201&lt;&gt;"",LOOKUP(AM201,{1900,2021,2022,2023,2024,2025},{1,0.8,0.6,0.4,0.2,0})))),""))</f>
        <v/>
      </c>
      <c r="AO201" s="26" t="s">
        <v>146</v>
      </c>
      <c r="AP201" s="26" t="s">
        <v>146</v>
      </c>
      <c r="AQ201" s="26" t="s">
        <v>740</v>
      </c>
      <c r="AR201" s="26" t="s">
        <v>757</v>
      </c>
      <c r="AS201" s="26"/>
      <c r="AT201" s="26"/>
      <c r="AU201" s="26"/>
      <c r="AV201" s="26"/>
      <c r="AW201" s="26"/>
      <c r="AX201" s="110"/>
      <c r="AY201" s="110"/>
      <c r="AZ201" s="111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6"/>
      <c r="BO201" s="26"/>
      <c r="BP201" s="26"/>
      <c r="BQ201" s="26"/>
      <c r="BR201" s="26"/>
      <c r="BS201" s="26"/>
      <c r="BT201" s="26"/>
      <c r="BU201" s="26"/>
      <c r="BV201" s="26"/>
      <c r="BW201" s="26">
        <f t="shared" si="242"/>
        <v>1</v>
      </c>
      <c r="BX201" s="26"/>
      <c r="BY201" s="26"/>
      <c r="BZ201" s="26"/>
      <c r="CA201" s="117"/>
      <c r="CB201" s="26"/>
      <c r="CC201" s="26"/>
      <c r="CD201" s="26"/>
      <c r="CE201" s="26"/>
      <c r="CF201" s="84"/>
      <c r="CG201" s="84">
        <f t="shared" si="234"/>
        <v>0</v>
      </c>
      <c r="CH201" s="124">
        <v>6</v>
      </c>
      <c r="CI201" s="84">
        <v>1</v>
      </c>
      <c r="CJ201" s="84"/>
      <c r="CK201" s="84"/>
      <c r="CL201" s="84"/>
      <c r="CM201" s="84"/>
      <c r="CN201" s="84"/>
      <c r="CO201" s="84"/>
      <c r="CP201" s="84"/>
      <c r="CQ201" s="84"/>
      <c r="CR201" s="84"/>
      <c r="CS201" s="84"/>
      <c r="CT201" s="84"/>
      <c r="CU201" s="84"/>
      <c r="CV201" s="84"/>
      <c r="CW201" s="84"/>
      <c r="CX201" s="84"/>
      <c r="CY201" s="84"/>
      <c r="CZ201" s="26" t="s">
        <v>375</v>
      </c>
      <c r="DA201" s="92">
        <v>0</v>
      </c>
      <c r="DB201" s="92"/>
      <c r="DC201" s="92" t="s">
        <v>375</v>
      </c>
      <c r="DD201" s="92"/>
      <c r="DE201" s="26"/>
      <c r="DF201" s="26"/>
      <c r="DG201" s="26"/>
      <c r="DH201" s="26"/>
      <c r="DI201" s="26"/>
      <c r="DJ201" s="26">
        <v>1969</v>
      </c>
      <c r="DK201" s="26">
        <v>2010</v>
      </c>
      <c r="DL201" s="26" t="s">
        <v>139</v>
      </c>
      <c r="DM201" s="26">
        <v>9</v>
      </c>
      <c r="DN201" s="26">
        <v>12</v>
      </c>
      <c r="DO201" s="26">
        <v>12</v>
      </c>
      <c r="DP201" s="26" t="e">
        <v>#N/A</v>
      </c>
      <c r="DQ201" s="26" t="e">
        <v>#N/A</v>
      </c>
      <c r="DR201" s="26" t="s">
        <v>149</v>
      </c>
      <c r="DS201" s="26" t="s">
        <v>156</v>
      </c>
      <c r="DT201" s="26" t="s">
        <v>150</v>
      </c>
      <c r="DU201" s="26" t="s">
        <v>150</v>
      </c>
      <c r="DV201" s="26" t="s">
        <v>150</v>
      </c>
      <c r="DW201" s="26"/>
      <c r="DX201" s="26"/>
      <c r="DY201" s="26"/>
      <c r="DZ201" s="26">
        <f t="shared" si="235"/>
        <v>1</v>
      </c>
      <c r="EA201" s="26"/>
      <c r="EB201" s="26"/>
      <c r="EC201" s="26"/>
      <c r="ED201" s="26"/>
      <c r="EE201" s="26">
        <v>1</v>
      </c>
      <c r="EF201" s="26"/>
      <c r="EG201" s="26"/>
      <c r="EH201" s="26"/>
      <c r="EI201" s="146">
        <v>0</v>
      </c>
      <c r="EJ201" s="84">
        <f t="shared" si="236"/>
        <v>1</v>
      </c>
      <c r="EK201" s="84">
        <f t="shared" si="237"/>
        <v>0</v>
      </c>
      <c r="EL201" s="84">
        <f t="shared" si="238"/>
        <v>0</v>
      </c>
      <c r="EN201" s="84">
        <f t="shared" si="225"/>
        <v>0</v>
      </c>
    </row>
    <row r="202" s="86" customFormat="1" ht="30" customHeight="1" spans="1:144">
      <c r="A202" s="87" t="str">
        <f t="shared" si="226"/>
        <v>G24014841485</v>
      </c>
      <c r="B202" s="87" t="e">
        <f>VLOOKUP(A202,[1]大中修明细表!$A$10:$N$544,14,0)</f>
        <v>#N/A</v>
      </c>
      <c r="C202" s="87" t="str">
        <f t="shared" si="227"/>
        <v>S2021819</v>
      </c>
      <c r="D202" s="87" t="e">
        <f>VLOOKUP(C202,[1]大中修明细表!$B$10:$N$544,13,0)</f>
        <v>#N/A</v>
      </c>
      <c r="E202" s="87" t="s">
        <v>371</v>
      </c>
      <c r="F202" s="96">
        <v>179</v>
      </c>
      <c r="G202" s="26" t="s">
        <v>17</v>
      </c>
      <c r="H202" s="26" t="s">
        <v>747</v>
      </c>
      <c r="I202" s="26">
        <v>430623</v>
      </c>
      <c r="J202" s="26" t="s">
        <v>195</v>
      </c>
      <c r="K202" s="26">
        <v>1484</v>
      </c>
      <c r="L202" s="26">
        <v>1485</v>
      </c>
      <c r="M202" s="26" t="s">
        <v>170</v>
      </c>
      <c r="N202" s="26">
        <v>18</v>
      </c>
      <c r="O202" s="26">
        <v>19</v>
      </c>
      <c r="P202" s="26"/>
      <c r="Q202" s="26">
        <f t="shared" si="228"/>
        <v>1</v>
      </c>
      <c r="R202" s="26" t="s">
        <v>739</v>
      </c>
      <c r="S202" s="26">
        <v>12</v>
      </c>
      <c r="T202" s="26">
        <v>9</v>
      </c>
      <c r="U202" s="26">
        <v>12</v>
      </c>
      <c r="V202" s="26" t="s">
        <v>140</v>
      </c>
      <c r="W202" s="96" t="s">
        <v>141</v>
      </c>
      <c r="X202" s="26" t="s">
        <v>140</v>
      </c>
      <c r="Y202" s="26">
        <f t="shared" si="229"/>
        <v>12</v>
      </c>
      <c r="Z202" s="99"/>
      <c r="AA202" s="26" t="s">
        <v>143</v>
      </c>
      <c r="AB202" s="26" t="s">
        <v>144</v>
      </c>
      <c r="AC202" s="26">
        <v>30</v>
      </c>
      <c r="AD202" s="26" t="s">
        <v>145</v>
      </c>
      <c r="AE202" s="26">
        <v>9</v>
      </c>
      <c r="AF202" s="99"/>
      <c r="AG202" s="92">
        <v>220</v>
      </c>
      <c r="AH202" s="92">
        <f t="shared" si="230"/>
        <v>0</v>
      </c>
      <c r="AI202" s="92">
        <f t="shared" si="231"/>
        <v>264</v>
      </c>
      <c r="AJ202" s="26">
        <f t="shared" si="232"/>
        <v>264</v>
      </c>
      <c r="AK202" s="92">
        <v>2010</v>
      </c>
      <c r="AL202" s="26">
        <f>IF(AND(AK202&lt;&gt;"",AM202&lt;&gt;""),"确认折扣年度",IF($V202="大修",IF(AND($V202="大修",AK202="",AM202=""),1,IF(AK202&lt;&gt;"",LOOKUP(AK202,{1900,2016,2017,2018,2019,2020,2021,2022,2023,2024,2025},{1,0.9,0.8,0.7,0.6,0.5,0.4,0.3,0.2,0.1,0}),IF(AM202&lt;&gt;"",LOOKUP(AM202,{1900,2021,2022,2023,2024,2025},{1,0.8,0.6,0.4,0.2,0})))),""))</f>
        <v>1</v>
      </c>
      <c r="AM202" s="92"/>
      <c r="AN202" s="26" t="str">
        <f>IF(AND(AK202&lt;&gt;"",AM202&lt;&gt;""),"确认折扣年度",IF($V202="中修",IF(AND($V202="中修",AK202="",AM202=""),1,IF(AK202&lt;&gt;"",LOOKUP(AK202,{1900,2021,2022,2023,2024,2025},{1,0.8,0.6,0.4,0.2,0}),IF(AM202&lt;&gt;"",LOOKUP(AM202,{1900,2021,2022,2023,2024,2025},{1,0.8,0.6,0.4,0.2,0})))),""))</f>
        <v/>
      </c>
      <c r="AO202" s="26" t="s">
        <v>146</v>
      </c>
      <c r="AP202" s="26" t="s">
        <v>146</v>
      </c>
      <c r="AQ202" s="26" t="s">
        <v>740</v>
      </c>
      <c r="AR202" s="26" t="s">
        <v>757</v>
      </c>
      <c r="AS202" s="26"/>
      <c r="AT202" s="26"/>
      <c r="AU202" s="26"/>
      <c r="AV202" s="26"/>
      <c r="AW202" s="26"/>
      <c r="AX202" s="110"/>
      <c r="AY202" s="110"/>
      <c r="AZ202" s="111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  <c r="BM202" s="26"/>
      <c r="BN202" s="26"/>
      <c r="BO202" s="26"/>
      <c r="BP202" s="26"/>
      <c r="BQ202" s="26"/>
      <c r="BR202" s="26"/>
      <c r="BS202" s="26"/>
      <c r="BT202" s="26"/>
      <c r="BU202" s="26"/>
      <c r="BV202" s="26"/>
      <c r="BW202" s="26">
        <f t="shared" si="242"/>
        <v>1</v>
      </c>
      <c r="BX202" s="26"/>
      <c r="BY202" s="26"/>
      <c r="BZ202" s="26"/>
      <c r="CA202" s="117"/>
      <c r="CB202" s="26"/>
      <c r="CC202" s="26"/>
      <c r="CD202" s="26"/>
      <c r="CE202" s="26"/>
      <c r="CF202" s="84"/>
      <c r="CG202" s="84">
        <f t="shared" si="234"/>
        <v>0</v>
      </c>
      <c r="CH202" s="124">
        <v>6</v>
      </c>
      <c r="CI202" s="84">
        <v>1</v>
      </c>
      <c r="CJ202" s="84"/>
      <c r="CK202" s="84"/>
      <c r="CL202" s="84"/>
      <c r="CM202" s="84"/>
      <c r="CN202" s="84"/>
      <c r="CO202" s="84"/>
      <c r="CP202" s="84"/>
      <c r="CQ202" s="84"/>
      <c r="CR202" s="84"/>
      <c r="CS202" s="84"/>
      <c r="CT202" s="84"/>
      <c r="CU202" s="84"/>
      <c r="CV202" s="84"/>
      <c r="CW202" s="84"/>
      <c r="CX202" s="84"/>
      <c r="CY202" s="84"/>
      <c r="CZ202" s="26" t="s">
        <v>375</v>
      </c>
      <c r="DA202" s="92">
        <v>0</v>
      </c>
      <c r="DB202" s="92"/>
      <c r="DC202" s="92" t="s">
        <v>375</v>
      </c>
      <c r="DD202" s="92"/>
      <c r="DE202" s="26"/>
      <c r="DF202" s="26"/>
      <c r="DG202" s="26"/>
      <c r="DH202" s="26"/>
      <c r="DI202" s="26"/>
      <c r="DJ202" s="26">
        <v>1969</v>
      </c>
      <c r="DK202" s="26">
        <v>2010</v>
      </c>
      <c r="DL202" s="26" t="s">
        <v>139</v>
      </c>
      <c r="DM202" s="26">
        <v>9</v>
      </c>
      <c r="DN202" s="26">
        <v>12</v>
      </c>
      <c r="DO202" s="26">
        <v>12</v>
      </c>
      <c r="DP202" s="26" t="e">
        <v>#N/A</v>
      </c>
      <c r="DQ202" s="26" t="e">
        <v>#N/A</v>
      </c>
      <c r="DR202" s="26" t="s">
        <v>149</v>
      </c>
      <c r="DS202" s="26" t="s">
        <v>156</v>
      </c>
      <c r="DT202" s="26" t="s">
        <v>150</v>
      </c>
      <c r="DU202" s="26" t="s">
        <v>150</v>
      </c>
      <c r="DV202" s="26" t="s">
        <v>150</v>
      </c>
      <c r="DW202" s="26"/>
      <c r="DX202" s="26"/>
      <c r="DY202" s="26"/>
      <c r="DZ202" s="26">
        <f t="shared" si="235"/>
        <v>1</v>
      </c>
      <c r="EA202" s="26"/>
      <c r="EB202" s="26"/>
      <c r="EC202" s="26"/>
      <c r="ED202" s="26"/>
      <c r="EE202" s="26">
        <v>1</v>
      </c>
      <c r="EF202" s="26"/>
      <c r="EG202" s="26"/>
      <c r="EH202" s="26"/>
      <c r="EI202" s="146">
        <v>0</v>
      </c>
      <c r="EJ202" s="84">
        <f t="shared" si="236"/>
        <v>1</v>
      </c>
      <c r="EK202" s="84">
        <f t="shared" si="237"/>
        <v>0</v>
      </c>
      <c r="EL202" s="84">
        <f t="shared" si="238"/>
        <v>0</v>
      </c>
      <c r="EN202" s="84">
        <f t="shared" si="225"/>
        <v>0</v>
      </c>
    </row>
    <row r="203" s="86" customFormat="1" ht="30" customHeight="1" spans="1:144">
      <c r="A203" s="87" t="str">
        <f t="shared" si="226"/>
        <v>G24014851486</v>
      </c>
      <c r="B203" s="87" t="e">
        <f>VLOOKUP(A203,[1]大中修明细表!$A$10:$N$544,14,0)</f>
        <v>#N/A</v>
      </c>
      <c r="C203" s="87" t="str">
        <f t="shared" si="227"/>
        <v>S2021920</v>
      </c>
      <c r="D203" s="87" t="e">
        <f>VLOOKUP(C203,[1]大中修明细表!$B$10:$N$544,13,0)</f>
        <v>#N/A</v>
      </c>
      <c r="E203" s="87" t="s">
        <v>371</v>
      </c>
      <c r="F203" s="96">
        <v>180</v>
      </c>
      <c r="G203" s="26" t="s">
        <v>17</v>
      </c>
      <c r="H203" s="26" t="s">
        <v>747</v>
      </c>
      <c r="I203" s="26">
        <v>430623</v>
      </c>
      <c r="J203" s="26" t="s">
        <v>195</v>
      </c>
      <c r="K203" s="26">
        <v>1485</v>
      </c>
      <c r="L203" s="26">
        <v>1486</v>
      </c>
      <c r="M203" s="26" t="s">
        <v>170</v>
      </c>
      <c r="N203" s="26">
        <v>19</v>
      </c>
      <c r="O203" s="26">
        <v>20</v>
      </c>
      <c r="P203" s="26"/>
      <c r="Q203" s="26">
        <f t="shared" si="228"/>
        <v>1</v>
      </c>
      <c r="R203" s="26" t="s">
        <v>739</v>
      </c>
      <c r="S203" s="26">
        <v>12</v>
      </c>
      <c r="T203" s="26">
        <v>9</v>
      </c>
      <c r="U203" s="26">
        <v>12</v>
      </c>
      <c r="V203" s="26" t="s">
        <v>140</v>
      </c>
      <c r="W203" s="96" t="s">
        <v>141</v>
      </c>
      <c r="X203" s="26" t="s">
        <v>140</v>
      </c>
      <c r="Y203" s="26">
        <f t="shared" si="229"/>
        <v>12</v>
      </c>
      <c r="Z203" s="99"/>
      <c r="AA203" s="26" t="s">
        <v>143</v>
      </c>
      <c r="AB203" s="26" t="s">
        <v>144</v>
      </c>
      <c r="AC203" s="26">
        <v>30</v>
      </c>
      <c r="AD203" s="26" t="s">
        <v>145</v>
      </c>
      <c r="AE203" s="26">
        <v>9</v>
      </c>
      <c r="AF203" s="99"/>
      <c r="AG203" s="92">
        <v>220</v>
      </c>
      <c r="AH203" s="92">
        <f t="shared" si="230"/>
        <v>0</v>
      </c>
      <c r="AI203" s="92">
        <f t="shared" si="231"/>
        <v>264</v>
      </c>
      <c r="AJ203" s="26">
        <f t="shared" si="232"/>
        <v>264</v>
      </c>
      <c r="AK203" s="92">
        <v>2010</v>
      </c>
      <c r="AL203" s="26">
        <f>IF(AND(AK203&lt;&gt;"",AM203&lt;&gt;""),"确认折扣年度",IF($V203="大修",IF(AND($V203="大修",AK203="",AM203=""),1,IF(AK203&lt;&gt;"",LOOKUP(AK203,{1900,2016,2017,2018,2019,2020,2021,2022,2023,2024,2025},{1,0.9,0.8,0.7,0.6,0.5,0.4,0.3,0.2,0.1,0}),IF(AM203&lt;&gt;"",LOOKUP(AM203,{1900,2021,2022,2023,2024,2025},{1,0.8,0.6,0.4,0.2,0})))),""))</f>
        <v>1</v>
      </c>
      <c r="AM203" s="92"/>
      <c r="AN203" s="26" t="str">
        <f>IF(AND(AK203&lt;&gt;"",AM203&lt;&gt;""),"确认折扣年度",IF($V203="中修",IF(AND($V203="中修",AK203="",AM203=""),1,IF(AK203&lt;&gt;"",LOOKUP(AK203,{1900,2021,2022,2023,2024,2025},{1,0.8,0.6,0.4,0.2,0}),IF(AM203&lt;&gt;"",LOOKUP(AM203,{1900,2021,2022,2023,2024,2025},{1,0.8,0.6,0.4,0.2,0})))),""))</f>
        <v/>
      </c>
      <c r="AO203" s="26" t="s">
        <v>146</v>
      </c>
      <c r="AP203" s="26" t="s">
        <v>146</v>
      </c>
      <c r="AQ203" s="26" t="s">
        <v>740</v>
      </c>
      <c r="AR203" s="26" t="s">
        <v>757</v>
      </c>
      <c r="AS203" s="26"/>
      <c r="AT203" s="26"/>
      <c r="AU203" s="26"/>
      <c r="AV203" s="26"/>
      <c r="AW203" s="26"/>
      <c r="AX203" s="110"/>
      <c r="AY203" s="110"/>
      <c r="AZ203" s="111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  <c r="BM203" s="26"/>
      <c r="BN203" s="26"/>
      <c r="BO203" s="26"/>
      <c r="BP203" s="26"/>
      <c r="BQ203" s="26"/>
      <c r="BR203" s="26"/>
      <c r="BS203" s="26"/>
      <c r="BT203" s="26"/>
      <c r="BU203" s="26"/>
      <c r="BV203" s="26"/>
      <c r="BW203" s="26"/>
      <c r="BX203" s="26">
        <f>Q203</f>
        <v>1</v>
      </c>
      <c r="BY203" s="26"/>
      <c r="BZ203" s="26"/>
      <c r="CA203" s="117"/>
      <c r="CB203" s="26"/>
      <c r="CC203" s="26"/>
      <c r="CD203" s="26"/>
      <c r="CE203" s="26"/>
      <c r="CF203" s="84"/>
      <c r="CG203" s="84">
        <f t="shared" si="234"/>
        <v>0</v>
      </c>
      <c r="CH203" s="124">
        <v>6</v>
      </c>
      <c r="CI203" s="84">
        <v>1</v>
      </c>
      <c r="CJ203" s="84"/>
      <c r="CK203" s="84"/>
      <c r="CL203" s="84"/>
      <c r="CM203" s="84"/>
      <c r="CN203" s="84"/>
      <c r="CO203" s="84"/>
      <c r="CP203" s="84"/>
      <c r="CQ203" s="84"/>
      <c r="CR203" s="84"/>
      <c r="CS203" s="84"/>
      <c r="CT203" s="84"/>
      <c r="CU203" s="84"/>
      <c r="CV203" s="84"/>
      <c r="CW203" s="84"/>
      <c r="CX203" s="84"/>
      <c r="CY203" s="84"/>
      <c r="CZ203" s="26" t="s">
        <v>375</v>
      </c>
      <c r="DA203" s="92">
        <v>0</v>
      </c>
      <c r="DB203" s="92"/>
      <c r="DC203" s="92" t="s">
        <v>375</v>
      </c>
      <c r="DD203" s="92"/>
      <c r="DE203" s="26"/>
      <c r="DF203" s="26"/>
      <c r="DG203" s="26"/>
      <c r="DH203" s="26"/>
      <c r="DI203" s="26"/>
      <c r="DJ203" s="26">
        <v>1969</v>
      </c>
      <c r="DK203" s="26">
        <v>2010</v>
      </c>
      <c r="DL203" s="26" t="s">
        <v>139</v>
      </c>
      <c r="DM203" s="26">
        <v>9</v>
      </c>
      <c r="DN203" s="26">
        <v>12</v>
      </c>
      <c r="DO203" s="26">
        <v>12</v>
      </c>
      <c r="DP203" s="26" t="e">
        <v>#N/A</v>
      </c>
      <c r="DQ203" s="26" t="e">
        <v>#N/A</v>
      </c>
      <c r="DR203" s="26" t="s">
        <v>149</v>
      </c>
      <c r="DS203" s="26" t="s">
        <v>156</v>
      </c>
      <c r="DT203" s="26" t="s">
        <v>150</v>
      </c>
      <c r="DU203" s="26" t="s">
        <v>150</v>
      </c>
      <c r="DV203" s="26" t="s">
        <v>150</v>
      </c>
      <c r="DW203" s="26"/>
      <c r="DX203" s="26"/>
      <c r="DY203" s="26"/>
      <c r="DZ203" s="26">
        <f t="shared" si="235"/>
        <v>1</v>
      </c>
      <c r="EA203" s="26"/>
      <c r="EB203" s="26"/>
      <c r="EC203" s="26"/>
      <c r="ED203" s="26"/>
      <c r="EE203" s="26"/>
      <c r="EF203" s="26">
        <v>1</v>
      </c>
      <c r="EG203" s="26"/>
      <c r="EH203" s="26"/>
      <c r="EI203" s="146">
        <v>0</v>
      </c>
      <c r="EJ203" s="84">
        <f t="shared" si="236"/>
        <v>1</v>
      </c>
      <c r="EK203" s="84">
        <f t="shared" si="237"/>
        <v>0</v>
      </c>
      <c r="EL203" s="84">
        <f t="shared" si="238"/>
        <v>0</v>
      </c>
      <c r="EN203" s="84">
        <f t="shared" si="225"/>
        <v>1</v>
      </c>
    </row>
    <row r="204" ht="30" customHeight="1" spans="1:144">
      <c r="A204" s="87" t="str">
        <f t="shared" si="226"/>
        <v>S30868.39373.394</v>
      </c>
      <c r="B204" s="87" t="e">
        <f>VLOOKUP(A204,[1]大中修明细表!$A$10:$N$544,14,0)</f>
        <v>#N/A</v>
      </c>
      <c r="C204" s="87" t="str">
        <f t="shared" si="227"/>
        <v>S30640.32445.325</v>
      </c>
      <c r="D204" s="87" t="e">
        <f>VLOOKUP(C204,[1]大中修明细表!$B$10:$N$544,13,0)</f>
        <v>#N/A</v>
      </c>
      <c r="E204" s="87" t="s">
        <v>371</v>
      </c>
      <c r="F204" s="96">
        <v>181</v>
      </c>
      <c r="G204" s="26" t="s">
        <v>17</v>
      </c>
      <c r="H204" s="26" t="s">
        <v>758</v>
      </c>
      <c r="I204" s="26">
        <v>430621</v>
      </c>
      <c r="J204" s="26" t="s">
        <v>759</v>
      </c>
      <c r="K204" s="26">
        <v>68.393</v>
      </c>
      <c r="L204" s="26">
        <v>73.394</v>
      </c>
      <c r="M204" s="26" t="s">
        <v>748</v>
      </c>
      <c r="N204" s="26">
        <v>40.324</v>
      </c>
      <c r="O204" s="26">
        <v>45.325</v>
      </c>
      <c r="P204" s="26">
        <f>L204-K204</f>
        <v>5.001</v>
      </c>
      <c r="Q204" s="26">
        <f t="shared" si="228"/>
        <v>5.001</v>
      </c>
      <c r="R204" s="26" t="s">
        <v>172</v>
      </c>
      <c r="S204" s="153">
        <v>8</v>
      </c>
      <c r="T204" s="26">
        <v>8</v>
      </c>
      <c r="U204" s="26">
        <v>10</v>
      </c>
      <c r="V204" s="26" t="s">
        <v>140</v>
      </c>
      <c r="W204" s="26" t="s">
        <v>141</v>
      </c>
      <c r="X204" s="26" t="s">
        <v>142</v>
      </c>
      <c r="Y204" s="26">
        <f t="shared" si="229"/>
        <v>8</v>
      </c>
      <c r="Z204" s="92"/>
      <c r="AA204" s="26" t="s">
        <v>143</v>
      </c>
      <c r="AB204" s="92" t="s">
        <v>144</v>
      </c>
      <c r="AC204" s="92">
        <v>30</v>
      </c>
      <c r="AD204" s="92" t="s">
        <v>145</v>
      </c>
      <c r="AE204" s="92">
        <v>9</v>
      </c>
      <c r="AF204" s="99"/>
      <c r="AG204" s="92">
        <v>220</v>
      </c>
      <c r="AH204" s="92">
        <f t="shared" si="230"/>
        <v>880</v>
      </c>
      <c r="AI204" s="92">
        <f t="shared" si="231"/>
        <v>880</v>
      </c>
      <c r="AJ204" s="26">
        <f t="shared" si="232"/>
        <v>880</v>
      </c>
      <c r="AK204" s="92">
        <f>BH204</f>
        <v>1965</v>
      </c>
      <c r="AL204" s="26">
        <f>IF(AND(AK204&lt;&gt;"",AM204&lt;&gt;""),"确认折扣年度",IF($V204="大修",IF(AND($V204="大修",AK204="",AM204=""),1,IF(AK204&lt;&gt;"",LOOKUP(AK204,{1900,2016,2017,2018,2019,2020,2021,2022,2023,2024,2025},{1,0.9,0.8,0.7,0.6,0.5,0.4,0.3,0.2,0.1,0}),IF(AM204&lt;&gt;"",LOOKUP(AM204,{1900,2021,2022,2023,2024,2025},{1,0.8,0.6,0.4,0.2,0})))),""))</f>
        <v>1</v>
      </c>
      <c r="AM204" s="92"/>
      <c r="AN204" s="26" t="str">
        <f>IF(AND(AK204&lt;&gt;"",AM204&lt;&gt;""),"确认折扣年度",IF($V204="中修",IF(AND($V204="中修",AK204="",AM204=""),1,IF(AK204&lt;&gt;"",LOOKUP(AK204,{1900,2021,2022,2023,2024,2025},{1,0.8,0.6,0.4,0.2,0}),IF(AM204&lt;&gt;"",LOOKUP(AM204,{1900,2021,2022,2023,2024,2025},{1,0.8,0.6,0.4,0.2,0})))),""))</f>
        <v/>
      </c>
      <c r="AO204" s="26" t="s">
        <v>146</v>
      </c>
      <c r="AP204" s="26" t="s">
        <v>146</v>
      </c>
      <c r="AQ204" s="26" t="s">
        <v>197</v>
      </c>
      <c r="AR204" s="26"/>
      <c r="AS204" s="26" t="s">
        <v>760</v>
      </c>
      <c r="AT204" s="26"/>
      <c r="AU204" s="26"/>
      <c r="AV204" s="26"/>
      <c r="AW204" s="26"/>
      <c r="AX204" s="110"/>
      <c r="AY204" s="110"/>
      <c r="AZ204" s="111"/>
      <c r="BA204" s="26"/>
      <c r="BB204" s="26">
        <v>400.08</v>
      </c>
      <c r="BC204" s="26">
        <v>400.08</v>
      </c>
      <c r="BD204" s="26">
        <v>0</v>
      </c>
      <c r="BE204" s="26" t="s">
        <v>150</v>
      </c>
      <c r="BF204" s="26" t="s">
        <v>150</v>
      </c>
      <c r="BG204" s="26" t="s">
        <v>761</v>
      </c>
      <c r="BH204" s="26">
        <v>1965</v>
      </c>
      <c r="BI204" s="26" t="s">
        <v>150</v>
      </c>
      <c r="BJ204" s="26" t="s">
        <v>150</v>
      </c>
      <c r="BK204" s="26" t="s">
        <v>150</v>
      </c>
      <c r="BL204" s="26" t="s">
        <v>150</v>
      </c>
      <c r="BM204" s="26"/>
      <c r="BN204" s="26"/>
      <c r="BO204" s="26"/>
      <c r="BP204" s="26"/>
      <c r="BQ204" s="26" t="s">
        <v>748</v>
      </c>
      <c r="BR204" s="26">
        <v>40.324</v>
      </c>
      <c r="BS204" s="26">
        <v>45.325</v>
      </c>
      <c r="BT204" s="26">
        <f>SUM(BU204:BZ204)</f>
        <v>5.00100000000001</v>
      </c>
      <c r="BU204" s="26"/>
      <c r="BV204" s="26"/>
      <c r="BW204" s="26">
        <f>CE204+CF204</f>
        <v>5.00100000000001</v>
      </c>
      <c r="BX204" s="26">
        <v>0</v>
      </c>
      <c r="BY204" s="26">
        <v>0</v>
      </c>
      <c r="BZ204" s="26"/>
      <c r="CA204" s="119" t="s">
        <v>762</v>
      </c>
      <c r="CB204" s="120" t="s">
        <v>166</v>
      </c>
      <c r="CC204" s="120">
        <v>1</v>
      </c>
      <c r="CD204" s="120">
        <v>4.00100000000001</v>
      </c>
      <c r="CE204" s="120">
        <v>0</v>
      </c>
      <c r="CF204" s="92">
        <f>CC204+CD204</f>
        <v>5.00100000000001</v>
      </c>
      <c r="CG204" s="84">
        <f t="shared" si="234"/>
        <v>-5.32907051820075e-15</v>
      </c>
      <c r="CH204" s="124">
        <v>6</v>
      </c>
      <c r="CI204" s="84">
        <v>1</v>
      </c>
      <c r="CJ204" s="84"/>
      <c r="CL204" s="84"/>
      <c r="CM204" s="84"/>
      <c r="CN204" s="84"/>
      <c r="CO204" s="84"/>
      <c r="CP204" s="84"/>
      <c r="CQ204" s="84"/>
      <c r="CR204" s="84"/>
      <c r="CT204" s="84"/>
      <c r="CU204" s="84"/>
      <c r="CV204" s="84"/>
      <c r="CW204" s="84" t="str">
        <f>J204&amp;K204&amp;L204</f>
        <v>S30868.39373.394</v>
      </c>
      <c r="CX204" s="84" t="s">
        <v>140</v>
      </c>
      <c r="CZ204" s="26" t="s">
        <v>375</v>
      </c>
      <c r="DA204" s="92">
        <v>0</v>
      </c>
      <c r="DB204" s="92"/>
      <c r="DC204" s="92" t="s">
        <v>375</v>
      </c>
      <c r="DD204" s="92"/>
      <c r="DE204" s="26"/>
      <c r="DF204" s="26"/>
      <c r="DG204" s="26"/>
      <c r="DH204" s="26"/>
      <c r="DI204" s="26"/>
      <c r="DJ204" s="26">
        <v>1965</v>
      </c>
      <c r="DK204" s="26"/>
      <c r="DL204" s="26" t="s">
        <v>172</v>
      </c>
      <c r="DM204" s="26">
        <v>8</v>
      </c>
      <c r="DN204" s="26">
        <v>8</v>
      </c>
      <c r="DO204" s="26">
        <v>10</v>
      </c>
      <c r="DP204" s="26" t="e">
        <v>#N/A</v>
      </c>
      <c r="DQ204" s="26" t="e">
        <v>#N/A</v>
      </c>
      <c r="DR204" s="26" t="s">
        <v>149</v>
      </c>
      <c r="DS204" s="26" t="s">
        <v>156</v>
      </c>
      <c r="DT204" s="26" t="s">
        <v>150</v>
      </c>
      <c r="DU204" s="26" t="s">
        <v>150</v>
      </c>
      <c r="DV204" s="26" t="s">
        <v>150</v>
      </c>
      <c r="DW204" s="26"/>
      <c r="DX204" s="26"/>
      <c r="DY204" s="26"/>
      <c r="DZ204" s="26">
        <f t="shared" si="235"/>
        <v>5.001</v>
      </c>
      <c r="EA204" s="26"/>
      <c r="EB204" s="26"/>
      <c r="EC204" s="26"/>
      <c r="ED204" s="26"/>
      <c r="EE204" s="26">
        <v>5.001</v>
      </c>
      <c r="EF204" s="26"/>
      <c r="EG204" s="26"/>
      <c r="EH204" s="26"/>
      <c r="EI204" s="146">
        <f>P204-DZ204</f>
        <v>0</v>
      </c>
      <c r="EJ204" s="84">
        <f t="shared" si="236"/>
        <v>5.001</v>
      </c>
      <c r="EK204" s="84">
        <f t="shared" si="237"/>
        <v>0</v>
      </c>
      <c r="EL204" s="84">
        <f t="shared" si="238"/>
        <v>-9.76996261670138e-15</v>
      </c>
      <c r="EN204" s="84">
        <f t="shared" si="225"/>
        <v>0</v>
      </c>
    </row>
    <row r="205" ht="30" customHeight="1" spans="1:144">
      <c r="A205" s="87" t="str">
        <f t="shared" si="226"/>
        <v>S30874.87277.058</v>
      </c>
      <c r="B205" s="87">
        <f>VLOOKUP(A205,[1]大中修明细表!$A$10:$N$544,14,0)</f>
        <v>2.18600000000001</v>
      </c>
      <c r="C205" s="87" t="str">
        <f t="shared" si="227"/>
        <v>S30646.80348.989</v>
      </c>
      <c r="D205" s="87">
        <f>VLOOKUP(C205,[1]大中修明细表!$B$10:$N$544,13,0)</f>
        <v>2.18600000000001</v>
      </c>
      <c r="E205" s="87"/>
      <c r="F205" s="96">
        <v>182</v>
      </c>
      <c r="G205" s="26" t="s">
        <v>17</v>
      </c>
      <c r="H205" s="26" t="s">
        <v>758</v>
      </c>
      <c r="I205" s="26">
        <v>430621</v>
      </c>
      <c r="J205" s="26" t="s">
        <v>759</v>
      </c>
      <c r="K205" s="26">
        <v>74.872</v>
      </c>
      <c r="L205" s="26">
        <v>77.058</v>
      </c>
      <c r="M205" s="26" t="s">
        <v>748</v>
      </c>
      <c r="N205" s="26">
        <v>46.803</v>
      </c>
      <c r="O205" s="26">
        <v>48.989</v>
      </c>
      <c r="P205" s="26">
        <f>L205-K205</f>
        <v>2.18600000000001</v>
      </c>
      <c r="Q205" s="26">
        <f t="shared" si="228"/>
        <v>2.18600000000001</v>
      </c>
      <c r="R205" s="26" t="s">
        <v>172</v>
      </c>
      <c r="S205" s="153">
        <v>7.5</v>
      </c>
      <c r="T205" s="26">
        <v>7.5</v>
      </c>
      <c r="U205" s="26">
        <v>8.5</v>
      </c>
      <c r="V205" s="26" t="s">
        <v>140</v>
      </c>
      <c r="W205" s="26" t="s">
        <v>141</v>
      </c>
      <c r="X205" s="26" t="s">
        <v>142</v>
      </c>
      <c r="Y205" s="26">
        <f t="shared" si="229"/>
        <v>7.5</v>
      </c>
      <c r="Z205" s="92"/>
      <c r="AA205" s="26" t="s">
        <v>143</v>
      </c>
      <c r="AB205" s="92" t="s">
        <v>144</v>
      </c>
      <c r="AC205" s="92">
        <v>30</v>
      </c>
      <c r="AD205" s="92" t="s">
        <v>145</v>
      </c>
      <c r="AE205" s="92">
        <v>9</v>
      </c>
      <c r="AF205" s="99"/>
      <c r="AG205" s="92">
        <v>220</v>
      </c>
      <c r="AH205" s="92">
        <f t="shared" si="230"/>
        <v>361</v>
      </c>
      <c r="AI205" s="92">
        <f t="shared" si="231"/>
        <v>361</v>
      </c>
      <c r="AJ205" s="26">
        <f t="shared" si="232"/>
        <v>361</v>
      </c>
      <c r="AK205" s="92">
        <f>BH205</f>
        <v>1965</v>
      </c>
      <c r="AL205" s="26">
        <f>IF(AND(AK205&lt;&gt;"",AM205&lt;&gt;""),"确认折扣年度",IF($V205="大修",IF(AND($V205="大修",AK205="",AM205=""),1,IF(AK205&lt;&gt;"",LOOKUP(AK205,{1900,2016,2017,2018,2019,2020,2021,2022,2023,2024,2025},{1,0.9,0.8,0.7,0.6,0.5,0.4,0.3,0.2,0.1,0}),IF(AM205&lt;&gt;"",LOOKUP(AM205,{1900,2021,2022,2023,2024,2025},{1,0.8,0.6,0.4,0.2,0})))),""))</f>
        <v>1</v>
      </c>
      <c r="AM205" s="92"/>
      <c r="AN205" s="26" t="str">
        <f>IF(AND(AK205&lt;&gt;"",AM205&lt;&gt;""),"确认折扣年度",IF($V205="中修",IF(AND($V205="中修",AK205="",AM205=""),1,IF(AK205&lt;&gt;"",LOOKUP(AK205,{1900,2021,2022,2023,2024,2025},{1,0.8,0.6,0.4,0.2,0}),IF(AM205&lt;&gt;"",LOOKUP(AM205,{1900,2021,2022,2023,2024,2025},{1,0.8,0.6,0.4,0.2,0})))),""))</f>
        <v/>
      </c>
      <c r="AO205" s="26" t="s">
        <v>146</v>
      </c>
      <c r="AP205" s="26" t="s">
        <v>146</v>
      </c>
      <c r="AQ205" s="26" t="s">
        <v>197</v>
      </c>
      <c r="AR205" s="26"/>
      <c r="AS205" s="26" t="s">
        <v>760</v>
      </c>
      <c r="AT205" s="26"/>
      <c r="AU205" s="26"/>
      <c r="AV205" s="26"/>
      <c r="AW205" s="26"/>
      <c r="AX205" s="110"/>
      <c r="AY205" s="110"/>
      <c r="AZ205" s="111"/>
      <c r="BA205" s="26"/>
      <c r="BB205" s="26">
        <v>163.95</v>
      </c>
      <c r="BC205" s="26">
        <v>163.95</v>
      </c>
      <c r="BD205" s="26">
        <v>0</v>
      </c>
      <c r="BE205" s="26" t="s">
        <v>150</v>
      </c>
      <c r="BF205" s="26" t="s">
        <v>150</v>
      </c>
      <c r="BG205" s="26" t="s">
        <v>763</v>
      </c>
      <c r="BH205" s="26">
        <v>1965</v>
      </c>
      <c r="BI205" s="26" t="s">
        <v>150</v>
      </c>
      <c r="BJ205" s="26" t="s">
        <v>150</v>
      </c>
      <c r="BK205" s="26" t="s">
        <v>150</v>
      </c>
      <c r="BL205" s="26" t="s">
        <v>150</v>
      </c>
      <c r="BM205" s="26"/>
      <c r="BN205" s="26"/>
      <c r="BO205" s="26"/>
      <c r="BP205" s="26"/>
      <c r="BQ205" s="26" t="s">
        <v>748</v>
      </c>
      <c r="BR205" s="26">
        <v>46.803</v>
      </c>
      <c r="BS205" s="26">
        <v>48.989</v>
      </c>
      <c r="BT205" s="26">
        <f>SUM(BU205:BZ205)</f>
        <v>2.18600000000001</v>
      </c>
      <c r="BU205" s="26"/>
      <c r="BV205" s="26"/>
      <c r="BW205" s="26">
        <f>CE205+CF205</f>
        <v>2.18600000000001</v>
      </c>
      <c r="BX205" s="26">
        <v>0</v>
      </c>
      <c r="BY205" s="26">
        <v>0</v>
      </c>
      <c r="BZ205" s="26"/>
      <c r="CA205" s="119"/>
      <c r="CB205" s="120" t="s">
        <v>166</v>
      </c>
      <c r="CC205" s="120">
        <v>0</v>
      </c>
      <c r="CD205" s="120">
        <v>1.128</v>
      </c>
      <c r="CE205" s="120">
        <v>1.05800000000001</v>
      </c>
      <c r="CF205" s="92">
        <f>CC205+CD205</f>
        <v>1.128</v>
      </c>
      <c r="CG205" s="84">
        <f t="shared" si="234"/>
        <v>-2.66453525910038e-15</v>
      </c>
      <c r="CH205" s="124">
        <v>6</v>
      </c>
      <c r="CI205" s="84">
        <v>1</v>
      </c>
      <c r="CJ205" s="84"/>
      <c r="CL205" s="84"/>
      <c r="CM205" s="84"/>
      <c r="CN205" s="84"/>
      <c r="CO205" s="84"/>
      <c r="CP205" s="84"/>
      <c r="CQ205" s="84"/>
      <c r="CR205" s="84"/>
      <c r="CT205" s="84"/>
      <c r="CU205" s="84"/>
      <c r="CV205" s="84"/>
      <c r="CW205" s="84" t="str">
        <f>J205&amp;K205&amp;L205</f>
        <v>S30874.87277.058</v>
      </c>
      <c r="CX205" s="84" t="s">
        <v>140</v>
      </c>
      <c r="CZ205" s="26" t="s">
        <v>375</v>
      </c>
      <c r="DA205" s="92">
        <v>0</v>
      </c>
      <c r="DB205" s="92"/>
      <c r="DC205" s="92"/>
      <c r="DD205" s="92"/>
      <c r="DE205" s="26" t="s">
        <v>764</v>
      </c>
      <c r="DF205" s="26" t="s">
        <v>764</v>
      </c>
      <c r="DG205" s="26"/>
      <c r="DH205" s="26" t="s">
        <v>765</v>
      </c>
      <c r="DI205" s="26"/>
      <c r="DJ205" s="26">
        <v>1965</v>
      </c>
      <c r="DK205" s="26"/>
      <c r="DL205" s="26" t="s">
        <v>172</v>
      </c>
      <c r="DM205" s="26">
        <v>7.5</v>
      </c>
      <c r="DN205" s="26">
        <v>7.5</v>
      </c>
      <c r="DO205" s="26">
        <v>8.5</v>
      </c>
      <c r="DP205" s="26" t="b">
        <v>1</v>
      </c>
      <c r="DQ205" s="26">
        <v>1</v>
      </c>
      <c r="DR205" s="26" t="s">
        <v>149</v>
      </c>
      <c r="DS205" s="26" t="s">
        <v>156</v>
      </c>
      <c r="DT205" s="26" t="s">
        <v>150</v>
      </c>
      <c r="DU205" s="26" t="s">
        <v>150</v>
      </c>
      <c r="DV205" s="26" t="s">
        <v>150</v>
      </c>
      <c r="DW205" s="26"/>
      <c r="DX205" s="26"/>
      <c r="DY205" s="26"/>
      <c r="DZ205" s="26">
        <f t="shared" si="235"/>
        <v>2.186</v>
      </c>
      <c r="EA205" s="26">
        <v>2.18600000000001</v>
      </c>
      <c r="EB205" s="26">
        <v>-1.02140518265514e-14</v>
      </c>
      <c r="EC205" s="26">
        <v>0</v>
      </c>
      <c r="ED205" s="26">
        <v>0</v>
      </c>
      <c r="EE205" s="26">
        <v>2.186</v>
      </c>
      <c r="EF205" s="26">
        <v>0</v>
      </c>
      <c r="EG205" s="26">
        <v>0</v>
      </c>
      <c r="EH205" s="26">
        <v>0</v>
      </c>
      <c r="EI205" s="146">
        <f>P205-DZ205</f>
        <v>7.105427357601e-15</v>
      </c>
      <c r="EJ205" s="84">
        <f t="shared" si="236"/>
        <v>2.18600000000001</v>
      </c>
      <c r="EK205" s="84">
        <f t="shared" si="237"/>
        <v>7.105427357601e-15</v>
      </c>
      <c r="EL205" s="84">
        <f t="shared" si="238"/>
        <v>-9.76996261670138e-15</v>
      </c>
      <c r="EN205" s="84">
        <f t="shared" si="225"/>
        <v>0</v>
      </c>
    </row>
    <row r="206" ht="30" customHeight="1" spans="1:144">
      <c r="A206" s="87" t="str">
        <f t="shared" si="226"/>
        <v>S30877.05877.2</v>
      </c>
      <c r="B206" s="87">
        <f>VLOOKUP(A206,[1]大中修明细表!$A$10:$N$544,14,0)</f>
        <v>0.141999999999996</v>
      </c>
      <c r="C206" s="87" t="str">
        <f t="shared" si="227"/>
        <v>S30648.98949.131</v>
      </c>
      <c r="D206" s="87">
        <f>VLOOKUP(C206,[1]大中修明细表!$B$10:$N$544,13,0)</f>
        <v>0.141999999999996</v>
      </c>
      <c r="E206" s="87"/>
      <c r="F206" s="96">
        <v>183</v>
      </c>
      <c r="G206" s="26" t="s">
        <v>17</v>
      </c>
      <c r="H206" s="26" t="s">
        <v>758</v>
      </c>
      <c r="I206" s="26">
        <v>430621</v>
      </c>
      <c r="J206" s="26" t="s">
        <v>759</v>
      </c>
      <c r="K206" s="26">
        <v>77.058</v>
      </c>
      <c r="L206" s="26">
        <v>77.2</v>
      </c>
      <c r="M206" s="26" t="s">
        <v>748</v>
      </c>
      <c r="N206" s="26">
        <v>48.989</v>
      </c>
      <c r="O206" s="26">
        <v>49.131</v>
      </c>
      <c r="P206" s="26">
        <f>L206-K206</f>
        <v>0.141999999999996</v>
      </c>
      <c r="Q206" s="26">
        <f t="shared" si="228"/>
        <v>0.141999999999996</v>
      </c>
      <c r="R206" s="26" t="s">
        <v>172</v>
      </c>
      <c r="S206" s="153">
        <v>7.5</v>
      </c>
      <c r="T206" s="26">
        <v>7.5</v>
      </c>
      <c r="U206" s="26">
        <v>8.5</v>
      </c>
      <c r="V206" s="26" t="s">
        <v>140</v>
      </c>
      <c r="W206" s="26" t="s">
        <v>141</v>
      </c>
      <c r="X206" s="26" t="s">
        <v>142</v>
      </c>
      <c r="Y206" s="26">
        <f t="shared" si="229"/>
        <v>7.5</v>
      </c>
      <c r="Z206" s="92"/>
      <c r="AA206" s="26" t="s">
        <v>143</v>
      </c>
      <c r="AB206" s="92" t="s">
        <v>144</v>
      </c>
      <c r="AC206" s="92">
        <v>30</v>
      </c>
      <c r="AD206" s="92" t="s">
        <v>145</v>
      </c>
      <c r="AE206" s="92">
        <v>9</v>
      </c>
      <c r="AF206" s="99"/>
      <c r="AG206" s="92">
        <v>220</v>
      </c>
      <c r="AH206" s="92">
        <f t="shared" si="230"/>
        <v>23</v>
      </c>
      <c r="AI206" s="92">
        <f t="shared" si="231"/>
        <v>23</v>
      </c>
      <c r="AJ206" s="26">
        <f t="shared" si="232"/>
        <v>23</v>
      </c>
      <c r="AK206" s="92">
        <f>BH206</f>
        <v>1965</v>
      </c>
      <c r="AL206" s="26">
        <f>IF(AND(AK206&lt;&gt;"",AM206&lt;&gt;""),"确认折扣年度",IF($V206="大修",IF(AND($V206="大修",AK206="",AM206=""),1,IF(AK206&lt;&gt;"",LOOKUP(AK206,{1900,2016,2017,2018,2019,2020,2021,2022,2023,2024,2025},{1,0.9,0.8,0.7,0.6,0.5,0.4,0.3,0.2,0.1,0}),IF(AM206&lt;&gt;"",LOOKUP(AM206,{1900,2021,2022,2023,2024,2025},{1,0.8,0.6,0.4,0.2,0})))),""))</f>
        <v>1</v>
      </c>
      <c r="AM206" s="92"/>
      <c r="AN206" s="26" t="str">
        <f>IF(AND(AK206&lt;&gt;"",AM206&lt;&gt;""),"确认折扣年度",IF($V206="中修",IF(AND($V206="中修",AK206="",AM206=""),1,IF(AK206&lt;&gt;"",LOOKUP(AK206,{1900,2021,2022,2023,2024,2025},{1,0.8,0.6,0.4,0.2,0}),IF(AM206&lt;&gt;"",LOOKUP(AM206,{1900,2021,2022,2023,2024,2025},{1,0.8,0.6,0.4,0.2,0})))),""))</f>
        <v/>
      </c>
      <c r="AO206" s="26" t="s">
        <v>146</v>
      </c>
      <c r="AP206" s="26" t="s">
        <v>146</v>
      </c>
      <c r="AQ206" s="26" t="s">
        <v>197</v>
      </c>
      <c r="AR206" s="26"/>
      <c r="AS206" s="26" t="s">
        <v>760</v>
      </c>
      <c r="AT206" s="26"/>
      <c r="AU206" s="26"/>
      <c r="AV206" s="26"/>
      <c r="AW206" s="26"/>
      <c r="AX206" s="110"/>
      <c r="AY206" s="110"/>
      <c r="AZ206" s="111"/>
      <c r="BA206" s="26"/>
      <c r="BB206" s="26">
        <v>9.05</v>
      </c>
      <c r="BC206" s="26">
        <v>9.05</v>
      </c>
      <c r="BD206" s="26">
        <v>0</v>
      </c>
      <c r="BE206" s="26" t="s">
        <v>150</v>
      </c>
      <c r="BF206" s="26" t="s">
        <v>150</v>
      </c>
      <c r="BG206" s="26" t="s">
        <v>761</v>
      </c>
      <c r="BH206" s="26">
        <v>1965</v>
      </c>
      <c r="BI206" s="26" t="s">
        <v>150</v>
      </c>
      <c r="BJ206" s="26" t="s">
        <v>150</v>
      </c>
      <c r="BK206" s="26" t="s">
        <v>150</v>
      </c>
      <c r="BL206" s="26" t="s">
        <v>150</v>
      </c>
      <c r="BM206" s="26"/>
      <c r="BN206" s="26"/>
      <c r="BO206" s="26"/>
      <c r="BP206" s="26"/>
      <c r="BQ206" s="26" t="s">
        <v>748</v>
      </c>
      <c r="BR206" s="26">
        <v>48.989</v>
      </c>
      <c r="BS206" s="26">
        <v>49.131</v>
      </c>
      <c r="BT206" s="26">
        <f>SUM(BU206:BZ206)</f>
        <v>0.141999999999996</v>
      </c>
      <c r="BU206" s="26"/>
      <c r="BV206" s="26"/>
      <c r="BW206" s="26">
        <f>CE206+CF206</f>
        <v>0.141999999999996</v>
      </c>
      <c r="BX206" s="26">
        <v>0</v>
      </c>
      <c r="BY206" s="26">
        <v>0</v>
      </c>
      <c r="BZ206" s="26"/>
      <c r="CA206" s="119"/>
      <c r="CB206" s="120" t="s">
        <v>166</v>
      </c>
      <c r="CC206" s="120">
        <v>0</v>
      </c>
      <c r="CD206" s="120">
        <v>0</v>
      </c>
      <c r="CE206" s="120">
        <v>0.141999999999996</v>
      </c>
      <c r="CF206" s="92">
        <f>CC206+CD206</f>
        <v>0</v>
      </c>
      <c r="CG206" s="84">
        <f t="shared" si="234"/>
        <v>0</v>
      </c>
      <c r="CH206" s="124">
        <v>6</v>
      </c>
      <c r="CI206" s="84">
        <v>1</v>
      </c>
      <c r="CJ206" s="84"/>
      <c r="CL206" s="84"/>
      <c r="CM206" s="84"/>
      <c r="CN206" s="84"/>
      <c r="CO206" s="84"/>
      <c r="CP206" s="84"/>
      <c r="CQ206" s="84"/>
      <c r="CR206" s="84"/>
      <c r="CT206" s="84"/>
      <c r="CU206" s="84"/>
      <c r="CV206" s="84"/>
      <c r="CW206" s="84" t="str">
        <f>J206&amp;K206&amp;L206</f>
        <v>S30877.05877.2</v>
      </c>
      <c r="CX206" s="84" t="s">
        <v>140</v>
      </c>
      <c r="CZ206" s="26"/>
      <c r="DA206" s="92">
        <v>0.141999999999996</v>
      </c>
      <c r="DB206" s="92"/>
      <c r="DC206" s="92"/>
      <c r="DD206" s="92"/>
      <c r="DE206" s="26"/>
      <c r="DF206" s="26"/>
      <c r="DG206" s="26"/>
      <c r="DH206" s="26"/>
      <c r="DI206" s="26"/>
      <c r="DJ206" s="26">
        <v>1965</v>
      </c>
      <c r="DK206" s="26"/>
      <c r="DL206" s="26" t="s">
        <v>172</v>
      </c>
      <c r="DM206" s="26">
        <v>7.5</v>
      </c>
      <c r="DN206" s="26">
        <v>7.5</v>
      </c>
      <c r="DO206" s="26">
        <v>8.5</v>
      </c>
      <c r="DP206" s="26" t="b">
        <v>1</v>
      </c>
      <c r="DQ206" s="26">
        <v>1</v>
      </c>
      <c r="DR206" s="26" t="s">
        <v>149</v>
      </c>
      <c r="DS206" s="101" t="s">
        <v>766</v>
      </c>
      <c r="DT206" s="26" t="s">
        <v>150</v>
      </c>
      <c r="DU206" s="26" t="s">
        <v>150</v>
      </c>
      <c r="DV206" s="26" t="s">
        <v>150</v>
      </c>
      <c r="DW206" s="26"/>
      <c r="DX206" s="26"/>
      <c r="DY206" s="26"/>
      <c r="DZ206" s="26">
        <f t="shared" si="235"/>
        <v>0.142</v>
      </c>
      <c r="EA206" s="26">
        <v>0.141999999999996</v>
      </c>
      <c r="EB206" s="26">
        <v>3.99680288865056e-15</v>
      </c>
      <c r="EC206" s="26">
        <v>0</v>
      </c>
      <c r="ED206" s="92">
        <v>0</v>
      </c>
      <c r="EE206" s="92">
        <v>0.142</v>
      </c>
      <c r="EF206" s="26">
        <v>0</v>
      </c>
      <c r="EG206" s="26">
        <v>0</v>
      </c>
      <c r="EH206" s="26">
        <v>0</v>
      </c>
      <c r="EI206" s="146">
        <f>P206-DZ206</f>
        <v>-4.08006961549745e-15</v>
      </c>
      <c r="EJ206" s="84">
        <f t="shared" si="236"/>
        <v>0.141999999999996</v>
      </c>
      <c r="EK206" s="84">
        <f t="shared" si="237"/>
        <v>-4.08006961549745e-15</v>
      </c>
      <c r="EL206" s="84">
        <f t="shared" si="238"/>
        <v>3.99680288865056e-15</v>
      </c>
      <c r="EN206" s="84">
        <f t="shared" si="225"/>
        <v>0</v>
      </c>
    </row>
    <row r="207" ht="30" customHeight="1" spans="1:144">
      <c r="A207" s="87" t="str">
        <f t="shared" si="226"/>
        <v>S30885.788</v>
      </c>
      <c r="B207" s="87">
        <f>VLOOKUP(A207,[1]大中修明细表!$A$10:$N$544,14,0)</f>
        <v>2.3</v>
      </c>
      <c r="C207" s="87" t="str">
        <f t="shared" si="227"/>
        <v>S30657.63159.931</v>
      </c>
      <c r="D207" s="87">
        <f>VLOOKUP(C207,[1]大中修明细表!$B$10:$N$544,13,0)</f>
        <v>2.3</v>
      </c>
      <c r="E207" s="87"/>
      <c r="F207" s="96">
        <v>184</v>
      </c>
      <c r="G207" s="26" t="s">
        <v>17</v>
      </c>
      <c r="H207" s="26" t="s">
        <v>758</v>
      </c>
      <c r="I207" s="26">
        <v>430621</v>
      </c>
      <c r="J207" s="26" t="s">
        <v>759</v>
      </c>
      <c r="K207" s="26">
        <v>85.7</v>
      </c>
      <c r="L207" s="26">
        <v>88</v>
      </c>
      <c r="M207" s="26" t="s">
        <v>748</v>
      </c>
      <c r="N207" s="26">
        <v>57.631</v>
      </c>
      <c r="O207" s="26">
        <v>59.931</v>
      </c>
      <c r="P207" s="26">
        <f t="shared" ref="P207:P213" si="243">L207-K207</f>
        <v>2.3</v>
      </c>
      <c r="Q207" s="26">
        <f t="shared" ref="Q207:Q213" si="244">L207-K207</f>
        <v>2.3</v>
      </c>
      <c r="R207" s="26" t="s">
        <v>172</v>
      </c>
      <c r="S207" s="153">
        <v>7.5</v>
      </c>
      <c r="T207" s="26">
        <v>7.5</v>
      </c>
      <c r="U207" s="26">
        <v>8.5</v>
      </c>
      <c r="V207" s="26" t="s">
        <v>140</v>
      </c>
      <c r="W207" s="26" t="s">
        <v>141</v>
      </c>
      <c r="X207" s="26" t="s">
        <v>142</v>
      </c>
      <c r="Y207" s="26">
        <f t="shared" si="229"/>
        <v>7.5</v>
      </c>
      <c r="Z207" s="92"/>
      <c r="AA207" s="26" t="s">
        <v>143</v>
      </c>
      <c r="AB207" s="92" t="s">
        <v>144</v>
      </c>
      <c r="AC207" s="92">
        <v>30</v>
      </c>
      <c r="AD207" s="92" t="s">
        <v>145</v>
      </c>
      <c r="AE207" s="92">
        <v>9</v>
      </c>
      <c r="AF207" s="99"/>
      <c r="AG207" s="92">
        <v>220</v>
      </c>
      <c r="AH207" s="92">
        <f t="shared" si="230"/>
        <v>380</v>
      </c>
      <c r="AI207" s="92">
        <f t="shared" si="231"/>
        <v>380</v>
      </c>
      <c r="AJ207" s="26">
        <f t="shared" si="232"/>
        <v>380</v>
      </c>
      <c r="AK207" s="92">
        <f>BH207</f>
        <v>1965</v>
      </c>
      <c r="AL207" s="26">
        <f>IF(AND(AK207&lt;&gt;"",AM207&lt;&gt;""),"确认折扣年度",IF($V207="大修",IF(AND($V207="大修",AK207="",AM207=""),1,IF(AK207&lt;&gt;"",LOOKUP(AK207,{1900,2016,2017,2018,2019,2020,2021,2022,2023,2024,2025},{1,0.9,0.8,0.7,0.6,0.5,0.4,0.3,0.2,0.1,0}),IF(AM207&lt;&gt;"",LOOKUP(AM207,{1900,2021,2022,2023,2024,2025},{1,0.8,0.6,0.4,0.2,0})))),""))</f>
        <v>1</v>
      </c>
      <c r="AM207" s="92"/>
      <c r="AN207" s="26" t="str">
        <f>IF(AND(AK207&lt;&gt;"",AM207&lt;&gt;""),"确认折扣年度",IF($V207="中修",IF(AND($V207="中修",AK207="",AM207=""),1,IF(AK207&lt;&gt;"",LOOKUP(AK207,{1900,2021,2022,2023,2024,2025},{1,0.8,0.6,0.4,0.2,0}),IF(AM207&lt;&gt;"",LOOKUP(AM207,{1900,2021,2022,2023,2024,2025},{1,0.8,0.6,0.4,0.2,0})))),""))</f>
        <v/>
      </c>
      <c r="AO207" s="26" t="s">
        <v>146</v>
      </c>
      <c r="AP207" s="26" t="s">
        <v>146</v>
      </c>
      <c r="AQ207" s="26" t="s">
        <v>197</v>
      </c>
      <c r="AR207" s="26"/>
      <c r="AS207" s="26" t="s">
        <v>760</v>
      </c>
      <c r="AT207" s="26"/>
      <c r="AU207" s="26"/>
      <c r="AV207" s="26"/>
      <c r="AW207" s="26"/>
      <c r="AX207" s="110"/>
      <c r="AY207" s="110"/>
      <c r="AZ207" s="111"/>
      <c r="BA207" s="26"/>
      <c r="BB207" s="26">
        <v>146.62</v>
      </c>
      <c r="BC207" s="26">
        <v>146.62</v>
      </c>
      <c r="BD207" s="26">
        <v>0</v>
      </c>
      <c r="BE207" s="26" t="s">
        <v>150</v>
      </c>
      <c r="BF207" s="26" t="s">
        <v>150</v>
      </c>
      <c r="BG207" s="26" t="s">
        <v>767</v>
      </c>
      <c r="BH207" s="26">
        <v>1965</v>
      </c>
      <c r="BI207" s="26" t="s">
        <v>150</v>
      </c>
      <c r="BJ207" s="26" t="s">
        <v>150</v>
      </c>
      <c r="BK207" s="26" t="s">
        <v>150</v>
      </c>
      <c r="BL207" s="26" t="s">
        <v>150</v>
      </c>
      <c r="BM207" s="26"/>
      <c r="BN207" s="26"/>
      <c r="BO207" s="26"/>
      <c r="BP207" s="26"/>
      <c r="BQ207" s="26" t="s">
        <v>748</v>
      </c>
      <c r="BR207" s="26">
        <v>57.631</v>
      </c>
      <c r="BS207" s="26">
        <v>59.931</v>
      </c>
      <c r="BT207" s="26">
        <f t="shared" ref="BT207:BT213" si="245">SUM(BU207:BZ207)</f>
        <v>2.3</v>
      </c>
      <c r="BU207" s="26"/>
      <c r="BV207" s="26"/>
      <c r="BW207" s="26">
        <f t="shared" ref="BW207:BW213" si="246">CE207+CF207</f>
        <v>2.3</v>
      </c>
      <c r="BX207" s="26">
        <v>0</v>
      </c>
      <c r="BY207" s="26">
        <v>0</v>
      </c>
      <c r="BZ207" s="26"/>
      <c r="CA207" s="119"/>
      <c r="CB207" s="120" t="s">
        <v>166</v>
      </c>
      <c r="CC207" s="120">
        <v>0</v>
      </c>
      <c r="CD207" s="120">
        <v>1</v>
      </c>
      <c r="CE207" s="120">
        <v>1.3</v>
      </c>
      <c r="CF207" s="92">
        <f t="shared" ref="CF207:CF213" si="247">CC207+CD207</f>
        <v>1</v>
      </c>
      <c r="CG207" s="84">
        <f t="shared" ref="CG207:CG213" si="248">Q207-BU207-BV207-BW207-BX207-BY207-BZ207</f>
        <v>-2.66453525910038e-15</v>
      </c>
      <c r="CH207" s="124">
        <v>6</v>
      </c>
      <c r="CI207" s="84">
        <v>1</v>
      </c>
      <c r="CJ207" s="84"/>
      <c r="CL207" s="84"/>
      <c r="CM207" s="84"/>
      <c r="CN207" s="84"/>
      <c r="CO207" s="84"/>
      <c r="CP207" s="84"/>
      <c r="CQ207" s="84"/>
      <c r="CR207" s="84"/>
      <c r="CT207" s="84"/>
      <c r="CU207" s="84"/>
      <c r="CV207" s="84"/>
      <c r="CW207" s="84" t="str">
        <f t="shared" ref="CW207:CW213" si="249">J207&amp;K207&amp;L207</f>
        <v>S30885.788</v>
      </c>
      <c r="CX207" s="84" t="s">
        <v>140</v>
      </c>
      <c r="CZ207" s="26"/>
      <c r="DA207" s="92">
        <v>2.3</v>
      </c>
      <c r="DB207" s="92"/>
      <c r="DC207" s="92"/>
      <c r="DD207" s="92"/>
      <c r="DE207" s="26"/>
      <c r="DF207" s="26"/>
      <c r="DG207" s="26"/>
      <c r="DH207" s="26"/>
      <c r="DI207" s="26"/>
      <c r="DJ207" s="26">
        <v>1965</v>
      </c>
      <c r="DK207" s="26"/>
      <c r="DL207" s="26" t="s">
        <v>172</v>
      </c>
      <c r="DM207" s="26">
        <v>7.5</v>
      </c>
      <c r="DN207" s="26">
        <v>7.5</v>
      </c>
      <c r="DO207" s="26">
        <v>8.5</v>
      </c>
      <c r="DP207" s="26" t="b">
        <v>1</v>
      </c>
      <c r="DQ207" s="26">
        <v>1</v>
      </c>
      <c r="DR207" s="26" t="s">
        <v>149</v>
      </c>
      <c r="DS207" s="101" t="s">
        <v>167</v>
      </c>
      <c r="DT207" s="26" t="s">
        <v>150</v>
      </c>
      <c r="DU207" s="26" t="s">
        <v>150</v>
      </c>
      <c r="DV207" s="26" t="s">
        <v>150</v>
      </c>
      <c r="DW207" s="26"/>
      <c r="DX207" s="26"/>
      <c r="DY207" s="26"/>
      <c r="DZ207" s="26">
        <f t="shared" si="235"/>
        <v>2.3</v>
      </c>
      <c r="EA207" s="26">
        <v>2.3</v>
      </c>
      <c r="EB207" s="26">
        <v>0</v>
      </c>
      <c r="EC207" s="26">
        <v>0</v>
      </c>
      <c r="ED207" s="26">
        <v>0</v>
      </c>
      <c r="EE207" s="26">
        <v>2.3</v>
      </c>
      <c r="EF207" s="26">
        <v>0</v>
      </c>
      <c r="EG207" s="26">
        <v>0</v>
      </c>
      <c r="EH207" s="26">
        <v>0</v>
      </c>
      <c r="EI207" s="146">
        <f t="shared" ref="EI207:EI213" si="250">P207-DZ207</f>
        <v>0</v>
      </c>
      <c r="EJ207" s="84">
        <f t="shared" si="236"/>
        <v>2.3</v>
      </c>
      <c r="EK207" s="84">
        <f t="shared" si="237"/>
        <v>0</v>
      </c>
      <c r="EL207" s="84">
        <f t="shared" si="238"/>
        <v>0</v>
      </c>
      <c r="EN207" s="84">
        <f t="shared" si="225"/>
        <v>0</v>
      </c>
    </row>
    <row r="208" ht="30" customHeight="1" spans="1:144">
      <c r="A208" s="87" t="str">
        <f t="shared" si="226"/>
        <v>S3088888.522</v>
      </c>
      <c r="B208" s="87" t="e">
        <f>VLOOKUP(A208,[1]大中修明细表!$A$10:$N$544,14,0)</f>
        <v>#N/A</v>
      </c>
      <c r="C208" s="87" t="str">
        <f t="shared" si="227"/>
        <v>S30659.93160.453</v>
      </c>
      <c r="D208" s="87" t="e">
        <f>VLOOKUP(C208,[1]大中修明细表!$B$10:$N$544,13,0)</f>
        <v>#N/A</v>
      </c>
      <c r="E208" s="87" t="s">
        <v>371</v>
      </c>
      <c r="F208" s="96">
        <v>185</v>
      </c>
      <c r="G208" s="26" t="s">
        <v>17</v>
      </c>
      <c r="H208" s="26" t="s">
        <v>758</v>
      </c>
      <c r="I208" s="26">
        <v>430621</v>
      </c>
      <c r="J208" s="26" t="s">
        <v>759</v>
      </c>
      <c r="K208" s="26">
        <v>88</v>
      </c>
      <c r="L208" s="26">
        <v>88.522</v>
      </c>
      <c r="M208" s="26" t="s">
        <v>748</v>
      </c>
      <c r="N208" s="26">
        <v>59.931</v>
      </c>
      <c r="O208" s="26">
        <v>60.453</v>
      </c>
      <c r="P208" s="26">
        <f t="shared" si="243"/>
        <v>0.522000000000006</v>
      </c>
      <c r="Q208" s="26">
        <f t="shared" si="244"/>
        <v>0.522000000000006</v>
      </c>
      <c r="R208" s="26" t="s">
        <v>172</v>
      </c>
      <c r="S208" s="153">
        <v>7.5</v>
      </c>
      <c r="T208" s="26">
        <v>7.5</v>
      </c>
      <c r="U208" s="26">
        <v>8.5</v>
      </c>
      <c r="V208" s="26" t="s">
        <v>140</v>
      </c>
      <c r="W208" s="26" t="s">
        <v>141</v>
      </c>
      <c r="X208" s="26" t="s">
        <v>142</v>
      </c>
      <c r="Y208" s="26">
        <f t="shared" si="229"/>
        <v>7.5</v>
      </c>
      <c r="Z208" s="92"/>
      <c r="AA208" s="26" t="s">
        <v>143</v>
      </c>
      <c r="AB208" s="92" t="s">
        <v>144</v>
      </c>
      <c r="AC208" s="92">
        <v>30</v>
      </c>
      <c r="AD208" s="92" t="s">
        <v>145</v>
      </c>
      <c r="AE208" s="92">
        <v>9</v>
      </c>
      <c r="AF208" s="99"/>
      <c r="AG208" s="92">
        <v>220</v>
      </c>
      <c r="AH208" s="92">
        <f t="shared" si="230"/>
        <v>86</v>
      </c>
      <c r="AI208" s="92">
        <f t="shared" si="231"/>
        <v>86</v>
      </c>
      <c r="AJ208" s="26">
        <f t="shared" si="232"/>
        <v>86</v>
      </c>
      <c r="AK208" s="92">
        <f>BH208</f>
        <v>1965</v>
      </c>
      <c r="AL208" s="26">
        <f>IF(AND(AK208&lt;&gt;"",AM208&lt;&gt;""),"确认折扣年度",IF($V208="大修",IF(AND($V208="大修",AK208="",AM208=""),1,IF(AK208&lt;&gt;"",LOOKUP(AK208,{1900,2016,2017,2018,2019,2020,2021,2022,2023,2024,2025},{1,0.9,0.8,0.7,0.6,0.5,0.4,0.3,0.2,0.1,0}),IF(AM208&lt;&gt;"",LOOKUP(AM208,{1900,2021,2022,2023,2024,2025},{1,0.8,0.6,0.4,0.2,0})))),""))</f>
        <v>1</v>
      </c>
      <c r="AM208" s="92"/>
      <c r="AN208" s="26" t="str">
        <f>IF(AND(AK208&lt;&gt;"",AM208&lt;&gt;""),"确认折扣年度",IF($V208="中修",IF(AND($V208="中修",AK208="",AM208=""),1,IF(AK208&lt;&gt;"",LOOKUP(AK208,{1900,2021,2022,2023,2024,2025},{1,0.8,0.6,0.4,0.2,0}),IF(AM208&lt;&gt;"",LOOKUP(AM208,{1900,2021,2022,2023,2024,2025},{1,0.8,0.6,0.4,0.2,0})))),""))</f>
        <v/>
      </c>
      <c r="AO208" s="26" t="s">
        <v>146</v>
      </c>
      <c r="AP208" s="26" t="s">
        <v>146</v>
      </c>
      <c r="AQ208" s="26" t="s">
        <v>197</v>
      </c>
      <c r="AR208" s="26"/>
      <c r="AS208" s="26" t="s">
        <v>760</v>
      </c>
      <c r="AT208" s="26"/>
      <c r="AU208" s="26"/>
      <c r="AV208" s="26"/>
      <c r="AW208" s="26"/>
      <c r="AX208" s="110"/>
      <c r="AY208" s="110"/>
      <c r="AZ208" s="111"/>
      <c r="BA208" s="26"/>
      <c r="BB208" s="26">
        <v>33.28</v>
      </c>
      <c r="BC208" s="26">
        <v>33.28</v>
      </c>
      <c r="BD208" s="26">
        <v>0</v>
      </c>
      <c r="BE208" s="26" t="s">
        <v>150</v>
      </c>
      <c r="BF208" s="26" t="s">
        <v>150</v>
      </c>
      <c r="BG208" s="26" t="s">
        <v>761</v>
      </c>
      <c r="BH208" s="26">
        <v>1965</v>
      </c>
      <c r="BI208" s="26" t="s">
        <v>150</v>
      </c>
      <c r="BJ208" s="26" t="s">
        <v>150</v>
      </c>
      <c r="BK208" s="26" t="s">
        <v>150</v>
      </c>
      <c r="BL208" s="26" t="s">
        <v>150</v>
      </c>
      <c r="BM208" s="26"/>
      <c r="BN208" s="26"/>
      <c r="BO208" s="26"/>
      <c r="BP208" s="26"/>
      <c r="BQ208" s="26" t="s">
        <v>748</v>
      </c>
      <c r="BR208" s="26">
        <v>59.931</v>
      </c>
      <c r="BS208" s="26">
        <v>60.453</v>
      </c>
      <c r="BT208" s="26">
        <f t="shared" si="245"/>
        <v>0.522</v>
      </c>
      <c r="BU208" s="26"/>
      <c r="BV208" s="26"/>
      <c r="BW208" s="26">
        <f t="shared" si="246"/>
        <v>0.522</v>
      </c>
      <c r="BX208" s="26">
        <v>0</v>
      </c>
      <c r="BY208" s="26">
        <v>0</v>
      </c>
      <c r="BZ208" s="26"/>
      <c r="CA208" s="119"/>
      <c r="CB208" s="120" t="s">
        <v>166</v>
      </c>
      <c r="CC208" s="120">
        <v>0</v>
      </c>
      <c r="CD208" s="120">
        <v>0.522</v>
      </c>
      <c r="CE208" s="120">
        <v>0</v>
      </c>
      <c r="CF208" s="92">
        <f t="shared" si="247"/>
        <v>0.522</v>
      </c>
      <c r="CG208" s="84">
        <f t="shared" si="248"/>
        <v>5.55111512312578e-15</v>
      </c>
      <c r="CH208" s="124">
        <v>6</v>
      </c>
      <c r="CI208" s="84">
        <v>1</v>
      </c>
      <c r="CJ208" s="84"/>
      <c r="CL208" s="84"/>
      <c r="CM208" s="84"/>
      <c r="CN208" s="84"/>
      <c r="CO208" s="84"/>
      <c r="CP208" s="84"/>
      <c r="CQ208" s="84"/>
      <c r="CR208" s="84"/>
      <c r="CT208" s="84"/>
      <c r="CU208" s="84"/>
      <c r="CV208" s="84"/>
      <c r="CW208" s="84" t="str">
        <f t="shared" si="249"/>
        <v>S3088888.522</v>
      </c>
      <c r="CX208" s="84" t="s">
        <v>140</v>
      </c>
      <c r="CZ208" s="26" t="s">
        <v>375</v>
      </c>
      <c r="DA208" s="92">
        <v>0</v>
      </c>
      <c r="DB208" s="92"/>
      <c r="DC208" s="92" t="s">
        <v>375</v>
      </c>
      <c r="DD208" s="92"/>
      <c r="DE208" s="26"/>
      <c r="DF208" s="26"/>
      <c r="DG208" s="26"/>
      <c r="DH208" s="26"/>
      <c r="DI208" s="26"/>
      <c r="DJ208" s="26">
        <v>1965</v>
      </c>
      <c r="DK208" s="26"/>
      <c r="DL208" s="26" t="s">
        <v>172</v>
      </c>
      <c r="DM208" s="26">
        <v>7.5</v>
      </c>
      <c r="DN208" s="26">
        <v>7.5</v>
      </c>
      <c r="DO208" s="26">
        <v>8.5</v>
      </c>
      <c r="DP208" s="26" t="e">
        <v>#N/A</v>
      </c>
      <c r="DQ208" s="26" t="e">
        <v>#N/A</v>
      </c>
      <c r="DR208" s="26" t="s">
        <v>149</v>
      </c>
      <c r="DS208" s="26" t="s">
        <v>167</v>
      </c>
      <c r="DT208" s="26" t="s">
        <v>150</v>
      </c>
      <c r="DU208" s="26" t="s">
        <v>150</v>
      </c>
      <c r="DV208" s="26" t="s">
        <v>150</v>
      </c>
      <c r="DW208" s="26"/>
      <c r="DX208" s="26"/>
      <c r="DY208" s="26"/>
      <c r="DZ208" s="26">
        <f t="shared" si="235"/>
        <v>0.522000000000006</v>
      </c>
      <c r="EA208" s="26"/>
      <c r="EB208" s="26"/>
      <c r="EC208" s="26"/>
      <c r="ED208" s="26"/>
      <c r="EE208" s="26">
        <v>0.522000000000006</v>
      </c>
      <c r="EF208" s="26"/>
      <c r="EG208" s="26"/>
      <c r="EH208" s="26"/>
      <c r="EI208" s="146">
        <f t="shared" si="250"/>
        <v>0</v>
      </c>
      <c r="EJ208" s="84">
        <f t="shared" si="236"/>
        <v>0.522000000000006</v>
      </c>
      <c r="EK208" s="84">
        <f t="shared" si="237"/>
        <v>0</v>
      </c>
      <c r="EL208" s="84">
        <f t="shared" si="238"/>
        <v>5.99520433297585e-15</v>
      </c>
      <c r="EN208" s="84">
        <f t="shared" si="225"/>
        <v>0</v>
      </c>
    </row>
    <row r="209" ht="30" customHeight="1" spans="1:144">
      <c r="A209" s="87" t="str">
        <f t="shared" ref="A209:A270" si="251">J209&amp;K209&amp;L209</f>
        <v>S50924</v>
      </c>
      <c r="B209" s="87">
        <f>VLOOKUP(A209,[1]大中修明细表!$A$10:$N$544,14,0)</f>
        <v>2</v>
      </c>
      <c r="C209" s="87" t="str">
        <f t="shared" ref="C209:C270" si="252">M209&amp;N209&amp;O209</f>
        <v>S50924</v>
      </c>
      <c r="D209" s="87">
        <f>VLOOKUP(C209,[1]大中修明细表!$B$10:$N$544,13,0)</f>
        <v>2</v>
      </c>
      <c r="E209" s="87"/>
      <c r="F209" s="96">
        <v>186</v>
      </c>
      <c r="G209" s="26" t="s">
        <v>17</v>
      </c>
      <c r="H209" s="26" t="s">
        <v>768</v>
      </c>
      <c r="I209" s="26">
        <v>430611</v>
      </c>
      <c r="J209" s="26" t="s">
        <v>769</v>
      </c>
      <c r="K209" s="26">
        <v>2</v>
      </c>
      <c r="L209" s="26">
        <v>4</v>
      </c>
      <c r="M209" s="26" t="s">
        <v>769</v>
      </c>
      <c r="N209" s="26">
        <v>2</v>
      </c>
      <c r="O209" s="26">
        <v>4</v>
      </c>
      <c r="P209" s="26">
        <f t="shared" si="243"/>
        <v>2</v>
      </c>
      <c r="Q209" s="26">
        <f t="shared" si="244"/>
        <v>2</v>
      </c>
      <c r="R209" s="26" t="s">
        <v>139</v>
      </c>
      <c r="S209" s="26">
        <v>9</v>
      </c>
      <c r="T209" s="26">
        <v>9</v>
      </c>
      <c r="U209" s="26">
        <v>15</v>
      </c>
      <c r="V209" s="26" t="s">
        <v>140</v>
      </c>
      <c r="W209" s="26" t="s">
        <v>160</v>
      </c>
      <c r="X209" s="26" t="s">
        <v>142</v>
      </c>
      <c r="Y209" s="26">
        <f t="shared" si="229"/>
        <v>9</v>
      </c>
      <c r="Z209" s="99"/>
      <c r="AA209" s="26" t="s">
        <v>143</v>
      </c>
      <c r="AB209" s="26" t="s">
        <v>144</v>
      </c>
      <c r="AC209" s="26">
        <v>30</v>
      </c>
      <c r="AD209" s="26" t="s">
        <v>145</v>
      </c>
      <c r="AE209" s="26">
        <v>9</v>
      </c>
      <c r="AF209" s="99"/>
      <c r="AG209" s="92">
        <v>220</v>
      </c>
      <c r="AH209" s="92">
        <f t="shared" si="230"/>
        <v>396</v>
      </c>
      <c r="AI209" s="92">
        <f t="shared" si="231"/>
        <v>396</v>
      </c>
      <c r="AJ209" s="26">
        <f t="shared" si="232"/>
        <v>396</v>
      </c>
      <c r="AK209" s="92">
        <v>2011</v>
      </c>
      <c r="AL209" s="26">
        <f>IF(AND(AK209&lt;&gt;"",AM209&lt;&gt;""),"确认折扣年度",IF($V209="大修",IF(AND($V209="大修",AK209="",AM209=""),1,IF(AK209&lt;&gt;"",LOOKUP(AK209,{1900,2016,2017,2018,2019,2020,2021,2022,2023,2024,2025},{1,0.9,0.8,0.7,0.6,0.5,0.4,0.3,0.2,0.1,0}),IF(AM209&lt;&gt;"",LOOKUP(AM209,{1900,2021,2022,2023,2024,2025},{1,0.8,0.6,0.4,0.2,0})))),""))</f>
        <v>1</v>
      </c>
      <c r="AM209" s="92"/>
      <c r="AN209" s="26" t="str">
        <f>IF(AND(AK209&lt;&gt;"",AM209&lt;&gt;""),"确认折扣年度",IF($V209="中修",IF(AND($V209="中修",AK209="",AM209=""),1,IF(AK209&lt;&gt;"",LOOKUP(AK209,{1900,2021,2022,2023,2024,2025},{1,0.8,0.6,0.4,0.2,0}),IF(AM209&lt;&gt;"",LOOKUP(AM209,{1900,2021,2022,2023,2024,2025},{1,0.8,0.6,0.4,0.2,0})))),""))</f>
        <v/>
      </c>
      <c r="AO209" s="26" t="s">
        <v>146</v>
      </c>
      <c r="AP209" s="26" t="s">
        <v>146</v>
      </c>
      <c r="AQ209" s="26" t="s">
        <v>197</v>
      </c>
      <c r="AR209" s="26" t="s">
        <v>770</v>
      </c>
      <c r="AS209" s="26"/>
      <c r="AT209" s="26"/>
      <c r="AU209" s="26" t="s">
        <v>146</v>
      </c>
      <c r="AV209" s="26" t="s">
        <v>197</v>
      </c>
      <c r="AW209" s="26"/>
      <c r="AX209" s="110"/>
      <c r="AY209" s="110"/>
      <c r="AZ209" s="111"/>
      <c r="BA209" s="26">
        <v>220</v>
      </c>
      <c r="BB209" s="26">
        <v>396</v>
      </c>
      <c r="BC209" s="26">
        <v>396</v>
      </c>
      <c r="BD209" s="26">
        <v>0</v>
      </c>
      <c r="BE209" s="26" t="s">
        <v>149</v>
      </c>
      <c r="BF209" s="26" t="s">
        <v>150</v>
      </c>
      <c r="BG209" s="26"/>
      <c r="BH209" s="26">
        <v>2011</v>
      </c>
      <c r="BI209" s="26" t="s">
        <v>150</v>
      </c>
      <c r="BJ209" s="26" t="s">
        <v>150</v>
      </c>
      <c r="BK209" s="26" t="s">
        <v>150</v>
      </c>
      <c r="BL209" s="26" t="s">
        <v>150</v>
      </c>
      <c r="BM209" s="26"/>
      <c r="BN209" s="26"/>
      <c r="BO209" s="26"/>
      <c r="BP209" s="26"/>
      <c r="BQ209" s="26" t="s">
        <v>170</v>
      </c>
      <c r="BR209" s="26">
        <v>39.384</v>
      </c>
      <c r="BS209" s="26">
        <v>41.384</v>
      </c>
      <c r="BT209" s="26">
        <f t="shared" si="245"/>
        <v>2</v>
      </c>
      <c r="BU209" s="26"/>
      <c r="BV209" s="26"/>
      <c r="BW209" s="26">
        <f t="shared" si="246"/>
        <v>2</v>
      </c>
      <c r="BX209" s="26">
        <v>0</v>
      </c>
      <c r="BY209" s="26">
        <v>0</v>
      </c>
      <c r="BZ209" s="26"/>
      <c r="CA209" s="117"/>
      <c r="CB209" s="26" t="s">
        <v>166</v>
      </c>
      <c r="CC209" s="26">
        <v>0</v>
      </c>
      <c r="CD209" s="26">
        <v>1</v>
      </c>
      <c r="CE209" s="26">
        <v>1</v>
      </c>
      <c r="CF209" s="92">
        <f t="shared" si="247"/>
        <v>1</v>
      </c>
      <c r="CG209" s="84">
        <f t="shared" si="248"/>
        <v>0</v>
      </c>
      <c r="CH209" s="124">
        <v>6</v>
      </c>
      <c r="CI209" s="84">
        <v>1</v>
      </c>
      <c r="CJ209" s="84"/>
      <c r="CK209" s="84">
        <v>198</v>
      </c>
      <c r="CL209" s="84"/>
      <c r="CM209" s="84"/>
      <c r="CN209" s="84"/>
      <c r="CO209" s="84"/>
      <c r="CP209" s="84"/>
      <c r="CQ209" s="84"/>
      <c r="CR209" s="84"/>
      <c r="CT209" s="84"/>
      <c r="CU209" s="84"/>
      <c r="CV209" s="84"/>
      <c r="CW209" s="84" t="str">
        <f t="shared" si="249"/>
        <v>S50924</v>
      </c>
      <c r="CX209" s="84" t="s">
        <v>140</v>
      </c>
      <c r="CZ209" s="26"/>
      <c r="DA209" s="92">
        <v>2</v>
      </c>
      <c r="DB209" s="92"/>
      <c r="DC209" s="92"/>
      <c r="DD209" s="92"/>
      <c r="DE209" s="26"/>
      <c r="DF209" s="26"/>
      <c r="DG209" s="26"/>
      <c r="DH209" s="26"/>
      <c r="DI209" s="26"/>
      <c r="DJ209" s="26">
        <v>2011</v>
      </c>
      <c r="DK209" s="26"/>
      <c r="DL209" s="26" t="s">
        <v>139</v>
      </c>
      <c r="DM209" s="26">
        <v>9</v>
      </c>
      <c r="DN209" s="26">
        <v>9</v>
      </c>
      <c r="DO209" s="26">
        <v>15</v>
      </c>
      <c r="DP209" s="26" t="b">
        <v>1</v>
      </c>
      <c r="DQ209" s="26">
        <v>1</v>
      </c>
      <c r="DR209" s="26" t="s">
        <v>149</v>
      </c>
      <c r="DS209" s="26" t="s">
        <v>156</v>
      </c>
      <c r="DT209" s="26" t="s">
        <v>150</v>
      </c>
      <c r="DU209" s="26" t="s">
        <v>150</v>
      </c>
      <c r="DV209" s="26" t="s">
        <v>150</v>
      </c>
      <c r="DW209" s="26"/>
      <c r="DX209" s="26"/>
      <c r="DY209" s="26"/>
      <c r="DZ209" s="26">
        <f t="shared" ref="DZ209:DZ228" si="253">SUM(EC209:EH209)</f>
        <v>2</v>
      </c>
      <c r="EA209" s="26">
        <v>2</v>
      </c>
      <c r="EB209" s="26">
        <v>0</v>
      </c>
      <c r="EC209" s="26">
        <v>0</v>
      </c>
      <c r="ED209" s="26">
        <v>0</v>
      </c>
      <c r="EE209" s="26">
        <v>2</v>
      </c>
      <c r="EF209" s="26">
        <v>0</v>
      </c>
      <c r="EG209" s="26">
        <v>0</v>
      </c>
      <c r="EH209" s="26">
        <v>0</v>
      </c>
      <c r="EI209" s="146">
        <f t="shared" si="250"/>
        <v>0</v>
      </c>
      <c r="EJ209" s="84">
        <f t="shared" si="236"/>
        <v>2</v>
      </c>
      <c r="EK209" s="84">
        <f t="shared" si="237"/>
        <v>0</v>
      </c>
      <c r="EL209" s="84">
        <f t="shared" ref="EL209:EL228" si="254">EE209-BW209</f>
        <v>0</v>
      </c>
      <c r="EN209" s="84">
        <f t="shared" si="225"/>
        <v>0</v>
      </c>
    </row>
    <row r="210" ht="30" customHeight="1" spans="1:144">
      <c r="A210" s="87" t="str">
        <f t="shared" si="251"/>
        <v>S5091719</v>
      </c>
      <c r="B210" s="87">
        <f>VLOOKUP(A210,[1]大中修明细表!$A$10:$N$544,14,0)</f>
        <v>2</v>
      </c>
      <c r="C210" s="87" t="str">
        <f t="shared" si="252"/>
        <v>S5091719</v>
      </c>
      <c r="D210" s="87">
        <f>VLOOKUP(C210,[1]大中修明细表!$B$10:$N$544,13,0)</f>
        <v>2</v>
      </c>
      <c r="E210" s="87"/>
      <c r="F210" s="96">
        <v>187</v>
      </c>
      <c r="G210" s="26" t="s">
        <v>17</v>
      </c>
      <c r="H210" s="26" t="s">
        <v>768</v>
      </c>
      <c r="I210" s="26">
        <v>430611</v>
      </c>
      <c r="J210" s="26" t="s">
        <v>769</v>
      </c>
      <c r="K210" s="26">
        <v>17</v>
      </c>
      <c r="L210" s="26">
        <v>19</v>
      </c>
      <c r="M210" s="26" t="s">
        <v>769</v>
      </c>
      <c r="N210" s="26">
        <v>17</v>
      </c>
      <c r="O210" s="26">
        <v>19</v>
      </c>
      <c r="P210" s="26">
        <f t="shared" si="243"/>
        <v>2</v>
      </c>
      <c r="Q210" s="26">
        <f t="shared" si="244"/>
        <v>2</v>
      </c>
      <c r="R210" s="26" t="s">
        <v>139</v>
      </c>
      <c r="S210" s="26">
        <v>9</v>
      </c>
      <c r="T210" s="26">
        <v>9</v>
      </c>
      <c r="U210" s="26">
        <v>15</v>
      </c>
      <c r="V210" s="26" t="s">
        <v>140</v>
      </c>
      <c r="W210" s="26" t="s">
        <v>141</v>
      </c>
      <c r="X210" s="26" t="s">
        <v>142</v>
      </c>
      <c r="Y210" s="26">
        <f t="shared" si="229"/>
        <v>9</v>
      </c>
      <c r="Z210" s="99"/>
      <c r="AA210" s="26" t="s">
        <v>143</v>
      </c>
      <c r="AB210" s="26" t="s">
        <v>144</v>
      </c>
      <c r="AC210" s="26">
        <v>30</v>
      </c>
      <c r="AD210" s="26" t="s">
        <v>145</v>
      </c>
      <c r="AE210" s="26">
        <v>9</v>
      </c>
      <c r="AF210" s="99"/>
      <c r="AG210" s="92">
        <v>220</v>
      </c>
      <c r="AH210" s="92">
        <f t="shared" si="230"/>
        <v>396</v>
      </c>
      <c r="AI210" s="92">
        <f t="shared" si="231"/>
        <v>396</v>
      </c>
      <c r="AJ210" s="26">
        <f t="shared" si="232"/>
        <v>396</v>
      </c>
      <c r="AK210" s="92">
        <v>2011</v>
      </c>
      <c r="AL210" s="26">
        <f>IF(AND(AK210&lt;&gt;"",AM210&lt;&gt;""),"确认折扣年度",IF($V210="大修",IF(AND($V210="大修",AK210="",AM210=""),1,IF(AK210&lt;&gt;"",LOOKUP(AK210,{1900,2016,2017,2018,2019,2020,2021,2022,2023,2024,2025},{1,0.9,0.8,0.7,0.6,0.5,0.4,0.3,0.2,0.1,0}),IF(AM210&lt;&gt;"",LOOKUP(AM210,{1900,2021,2022,2023,2024,2025},{1,0.8,0.6,0.4,0.2,0})))),""))</f>
        <v>1</v>
      </c>
      <c r="AM210" s="92"/>
      <c r="AN210" s="26" t="str">
        <f>IF(AND(AK210&lt;&gt;"",AM210&lt;&gt;""),"确认折扣年度",IF($V210="中修",IF(AND($V210="中修",AK210="",AM210=""),1,IF(AK210&lt;&gt;"",LOOKUP(AK210,{1900,2021,2022,2023,2024,2025},{1,0.8,0.6,0.4,0.2,0}),IF(AM210&lt;&gt;"",LOOKUP(AM210,{1900,2021,2022,2023,2024,2025},{1,0.8,0.6,0.4,0.2,0})))),""))</f>
        <v/>
      </c>
      <c r="AO210" s="26" t="s">
        <v>146</v>
      </c>
      <c r="AP210" s="26" t="s">
        <v>146</v>
      </c>
      <c r="AQ210" s="26" t="s">
        <v>197</v>
      </c>
      <c r="AR210" s="26" t="s">
        <v>771</v>
      </c>
      <c r="AS210" s="26" t="s">
        <v>772</v>
      </c>
      <c r="AT210" s="26"/>
      <c r="AU210" s="26" t="s">
        <v>146</v>
      </c>
      <c r="AV210" s="26" t="s">
        <v>197</v>
      </c>
      <c r="AW210" s="26"/>
      <c r="AX210" s="110" t="s">
        <v>773</v>
      </c>
      <c r="AY210" s="110"/>
      <c r="AZ210" s="111"/>
      <c r="BA210" s="26">
        <v>220</v>
      </c>
      <c r="BB210" s="26">
        <v>396</v>
      </c>
      <c r="BC210" s="26">
        <v>396</v>
      </c>
      <c r="BD210" s="26">
        <v>0</v>
      </c>
      <c r="BE210" s="26" t="s">
        <v>149</v>
      </c>
      <c r="BF210" s="26" t="s">
        <v>150</v>
      </c>
      <c r="BG210" s="26"/>
      <c r="BH210" s="26">
        <v>2011</v>
      </c>
      <c r="BI210" s="26" t="s">
        <v>150</v>
      </c>
      <c r="BJ210" s="26" t="s">
        <v>150</v>
      </c>
      <c r="BK210" s="26" t="s">
        <v>150</v>
      </c>
      <c r="BL210" s="26" t="s">
        <v>150</v>
      </c>
      <c r="BM210" s="26"/>
      <c r="BN210" s="26"/>
      <c r="BO210" s="26"/>
      <c r="BP210" s="26"/>
      <c r="BQ210" s="26" t="s">
        <v>170</v>
      </c>
      <c r="BR210" s="26">
        <v>54.384</v>
      </c>
      <c r="BS210" s="26">
        <v>56.384</v>
      </c>
      <c r="BT210" s="26">
        <f t="shared" si="245"/>
        <v>2</v>
      </c>
      <c r="BU210" s="26"/>
      <c r="BV210" s="26"/>
      <c r="BW210" s="26">
        <f t="shared" si="246"/>
        <v>2</v>
      </c>
      <c r="BX210" s="26">
        <v>0</v>
      </c>
      <c r="BY210" s="26">
        <v>0</v>
      </c>
      <c r="BZ210" s="26"/>
      <c r="CA210" s="117"/>
      <c r="CB210" s="26" t="s">
        <v>166</v>
      </c>
      <c r="CC210" s="26">
        <v>0</v>
      </c>
      <c r="CD210" s="26">
        <v>2</v>
      </c>
      <c r="CE210" s="26">
        <v>0</v>
      </c>
      <c r="CF210" s="92">
        <f t="shared" si="247"/>
        <v>2</v>
      </c>
      <c r="CG210" s="84">
        <f t="shared" si="248"/>
        <v>0</v>
      </c>
      <c r="CH210" s="124">
        <v>6</v>
      </c>
      <c r="CI210" s="84">
        <v>1</v>
      </c>
      <c r="CJ210" s="84"/>
      <c r="CK210" s="84">
        <v>199</v>
      </c>
      <c r="CL210" s="84"/>
      <c r="CM210" s="84"/>
      <c r="CN210" s="84"/>
      <c r="CO210" s="84"/>
      <c r="CP210" s="84"/>
      <c r="CQ210" s="84"/>
      <c r="CR210" s="84"/>
      <c r="CT210" s="84"/>
      <c r="CU210" s="84"/>
      <c r="CV210" s="84"/>
      <c r="CW210" s="84" t="str">
        <f t="shared" si="249"/>
        <v>S5091719</v>
      </c>
      <c r="CX210" s="84" t="s">
        <v>140</v>
      </c>
      <c r="CZ210" s="26" t="s">
        <v>774</v>
      </c>
      <c r="DA210" s="92">
        <v>2</v>
      </c>
      <c r="DB210" s="92"/>
      <c r="DC210" s="92"/>
      <c r="DD210" s="92"/>
      <c r="DE210" s="26"/>
      <c r="DF210" s="26"/>
      <c r="DG210" s="26"/>
      <c r="DH210" s="26"/>
      <c r="DI210" s="26" t="s">
        <v>775</v>
      </c>
      <c r="DJ210" s="26">
        <v>2011</v>
      </c>
      <c r="DK210" s="26"/>
      <c r="DL210" s="26" t="s">
        <v>139</v>
      </c>
      <c r="DM210" s="26">
        <v>9</v>
      </c>
      <c r="DN210" s="26">
        <v>9</v>
      </c>
      <c r="DO210" s="26">
        <v>15</v>
      </c>
      <c r="DP210" s="26" t="b">
        <v>1</v>
      </c>
      <c r="DQ210" s="26">
        <v>1</v>
      </c>
      <c r="DR210" s="26" t="s">
        <v>149</v>
      </c>
      <c r="DS210" s="26" t="s">
        <v>156</v>
      </c>
      <c r="DT210" s="26" t="s">
        <v>150</v>
      </c>
      <c r="DU210" s="26" t="s">
        <v>150</v>
      </c>
      <c r="DV210" s="26" t="s">
        <v>150</v>
      </c>
      <c r="DW210" s="26"/>
      <c r="DX210" s="26"/>
      <c r="DY210" s="26"/>
      <c r="DZ210" s="26">
        <f t="shared" si="253"/>
        <v>2</v>
      </c>
      <c r="EA210" s="26">
        <v>2</v>
      </c>
      <c r="EB210" s="26">
        <v>0</v>
      </c>
      <c r="EC210" s="26">
        <v>0</v>
      </c>
      <c r="ED210" s="26">
        <v>0</v>
      </c>
      <c r="EE210" s="26">
        <v>2</v>
      </c>
      <c r="EF210" s="26">
        <v>0</v>
      </c>
      <c r="EG210" s="26">
        <v>0</v>
      </c>
      <c r="EH210" s="26">
        <v>0</v>
      </c>
      <c r="EI210" s="146">
        <f t="shared" si="250"/>
        <v>0</v>
      </c>
      <c r="EJ210" s="84">
        <f t="shared" si="236"/>
        <v>2</v>
      </c>
      <c r="EK210" s="84">
        <f t="shared" si="237"/>
        <v>0</v>
      </c>
      <c r="EL210" s="84">
        <f t="shared" si="254"/>
        <v>0</v>
      </c>
      <c r="EN210" s="84">
        <f t="shared" si="225"/>
        <v>0</v>
      </c>
    </row>
    <row r="211" ht="30" customHeight="1" spans="1:142">
      <c r="A211" s="87" t="str">
        <f t="shared" si="251"/>
        <v/>
      </c>
      <c r="B211" s="87">
        <f>VLOOKUP(A211,[1]大中修明细表!$A$10:$N$544,14,0)</f>
        <v>22.9650000000001</v>
      </c>
      <c r="C211" s="87" t="str">
        <f t="shared" si="252"/>
        <v/>
      </c>
      <c r="D211" s="87">
        <f>VLOOKUP(C211,[1]大中修明细表!$B$10:$N$544,13,0)</f>
        <v>22.9650000000001</v>
      </c>
      <c r="E211" s="37"/>
      <c r="F211" s="16" t="s">
        <v>179</v>
      </c>
      <c r="G211" s="16" t="s">
        <v>180</v>
      </c>
      <c r="H211" s="26"/>
      <c r="I211" s="26"/>
      <c r="J211" s="26"/>
      <c r="K211" s="26"/>
      <c r="L211" s="26"/>
      <c r="M211" s="26"/>
      <c r="N211" s="26"/>
      <c r="O211" s="26"/>
      <c r="P211" s="16">
        <f>SUBTOTAL(9,P212:P233)</f>
        <v>12.662</v>
      </c>
      <c r="Q211" s="16">
        <f>SUBTOTAL(9,Q212:Q245)</f>
        <v>45.2580000000002</v>
      </c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98"/>
      <c r="AG211" s="104"/>
      <c r="AH211" s="16">
        <f>SUBTOTAL(9,AH212:AH233)</f>
        <v>1762</v>
      </c>
      <c r="AI211" s="16">
        <f>SUBTOTAL(9,AI212:AI233)</f>
        <v>3848</v>
      </c>
      <c r="AJ211" s="16">
        <f>SUBTOTAL(9,AJ212:AJ233)</f>
        <v>3737</v>
      </c>
      <c r="AK211" s="92"/>
      <c r="AL211" s="26" t="str">
        <f>IF(AND(AK211&lt;&gt;"",AM211&lt;&gt;""),"确认折扣年度",IF($V211="大修",IF(AND($V211="大修",AK211="",AM211=""),1,IF(AK211&lt;&gt;"",LOOKUP(AK211,{1900,2016,2017,2018,2019,2020,2021,2022,2023,2024,2025},{1,0.9,0.8,0.7,0.6,0.5,0.4,0.3,0.2,0.1,0}),IF(AM211&lt;&gt;"",LOOKUP(AM211,{1900,2021,2022,2023,2024,2025},{1,0.8,0.6,0.4,0.2,0})))),""))</f>
        <v/>
      </c>
      <c r="AM211" s="92"/>
      <c r="AN211" s="26" t="str">
        <f>IF(AND(AK211&lt;&gt;"",AM211&lt;&gt;""),"确认折扣年度",IF($V211="中修",IF(AND($V211="中修",AK211="",AM211=""),1,IF(AK211&lt;&gt;"",LOOKUP(AK211,{1900,2021,2022,2023,2024,2025},{1,0.8,0.6,0.4,0.2,0}),IF(AM211&lt;&gt;"",LOOKUP(AM211,{1900,2021,2022,2023,2024,2025},{1,0.8,0.6,0.4,0.2,0})))),""))</f>
        <v/>
      </c>
      <c r="AO211" s="26"/>
      <c r="AP211" s="26"/>
      <c r="AQ211" s="26"/>
      <c r="AR211" s="26"/>
      <c r="AS211" s="26"/>
      <c r="AT211" s="26"/>
      <c r="AU211" s="26"/>
      <c r="AV211" s="26"/>
      <c r="AW211" s="26"/>
      <c r="AX211" s="110"/>
      <c r="AY211" s="110"/>
      <c r="AZ211" s="111"/>
      <c r="BA211" s="26"/>
      <c r="BB211" s="26"/>
      <c r="BC211" s="26"/>
      <c r="BD211" s="26"/>
      <c r="BE211" s="26"/>
      <c r="BF211" s="26"/>
      <c r="BG211" s="26"/>
      <c r="BH211" s="26"/>
      <c r="BI211" s="26"/>
      <c r="BJ211" s="26"/>
      <c r="BK211" s="26"/>
      <c r="BL211" s="26"/>
      <c r="BM211" s="26"/>
      <c r="BN211" s="26"/>
      <c r="BO211" s="26"/>
      <c r="BP211" s="26"/>
      <c r="BQ211" s="26"/>
      <c r="BR211" s="26"/>
      <c r="BS211" s="26"/>
      <c r="BT211" s="26"/>
      <c r="BU211" s="26"/>
      <c r="BV211" s="26"/>
      <c r="BW211" s="26"/>
      <c r="BX211" s="26"/>
      <c r="BY211" s="26"/>
      <c r="BZ211" s="26"/>
      <c r="CA211" s="117"/>
      <c r="CB211" s="26"/>
      <c r="CC211" s="26"/>
      <c r="CD211" s="26"/>
      <c r="CE211" s="26"/>
      <c r="CF211" s="84"/>
      <c r="CH211" s="124"/>
      <c r="CJ211" s="84"/>
      <c r="CL211" s="84"/>
      <c r="CM211" s="84"/>
      <c r="CN211" s="84"/>
      <c r="CO211" s="84"/>
      <c r="CP211" s="84"/>
      <c r="CQ211" s="84"/>
      <c r="CR211" s="84"/>
      <c r="CT211" s="84"/>
      <c r="CU211" s="84"/>
      <c r="CV211" s="84"/>
      <c r="CZ211" s="26"/>
      <c r="DA211" s="16">
        <f>SUBTOTAL(9,DA212:DA233)</f>
        <v>12.662</v>
      </c>
      <c r="DB211" s="16"/>
      <c r="DC211" s="16"/>
      <c r="DD211" s="16"/>
      <c r="DE211" s="26"/>
      <c r="DF211" s="26"/>
      <c r="DG211" s="26"/>
      <c r="DH211" s="26"/>
      <c r="DI211" s="26"/>
      <c r="DJ211" s="26"/>
      <c r="DK211" s="26"/>
      <c r="DL211" s="26"/>
      <c r="DM211" s="26"/>
      <c r="DN211" s="26"/>
      <c r="DO211" s="26"/>
      <c r="DP211" s="26" t="b">
        <v>1</v>
      </c>
      <c r="DQ211" s="26">
        <v>0</v>
      </c>
      <c r="DR211" s="26"/>
      <c r="DS211" s="139"/>
      <c r="DT211" s="26"/>
      <c r="DU211" s="26"/>
      <c r="DV211" s="26"/>
      <c r="DW211" s="26"/>
      <c r="DX211" s="26"/>
      <c r="DY211" s="26"/>
      <c r="DZ211" s="26">
        <f t="shared" si="253"/>
        <v>0</v>
      </c>
      <c r="EA211" s="26">
        <v>1</v>
      </c>
      <c r="EB211" s="26">
        <v>0</v>
      </c>
      <c r="EC211" s="26"/>
      <c r="ED211" s="26"/>
      <c r="EE211" s="26"/>
      <c r="EF211" s="26"/>
      <c r="EG211" s="26"/>
      <c r="EH211" s="26"/>
      <c r="EI211" s="146"/>
      <c r="EL211" s="84">
        <f t="shared" si="254"/>
        <v>0</v>
      </c>
    </row>
    <row r="212" s="86" customFormat="1" ht="30" customHeight="1" spans="1:144">
      <c r="A212" s="87" t="str">
        <f t="shared" si="251"/>
        <v>G10715161517</v>
      </c>
      <c r="B212" s="87" t="e">
        <f>VLOOKUP(A212,[1]大中修明细表!$A$10:$N$544,14,0)</f>
        <v>#N/A</v>
      </c>
      <c r="C212" s="87" t="str">
        <f t="shared" si="252"/>
        <v/>
      </c>
      <c r="D212" s="87">
        <f>VLOOKUP(C212,[1]大中修明细表!$B$10:$N$544,13,0)</f>
        <v>22.9650000000001</v>
      </c>
      <c r="E212" s="87" t="s">
        <v>371</v>
      </c>
      <c r="F212" s="96">
        <v>188</v>
      </c>
      <c r="G212" s="26" t="s">
        <v>17</v>
      </c>
      <c r="H212" s="26" t="s">
        <v>743</v>
      </c>
      <c r="I212" s="26">
        <v>430682</v>
      </c>
      <c r="J212" s="26" t="s">
        <v>473</v>
      </c>
      <c r="K212" s="26">
        <v>1516</v>
      </c>
      <c r="L212" s="26">
        <v>1517</v>
      </c>
      <c r="M212" s="26"/>
      <c r="N212" s="26"/>
      <c r="O212" s="26"/>
      <c r="P212" s="26"/>
      <c r="Q212" s="26">
        <f t="shared" ref="Q212:Q228" si="255">L212-K212</f>
        <v>1</v>
      </c>
      <c r="R212" s="26" t="s">
        <v>739</v>
      </c>
      <c r="S212" s="26">
        <v>24</v>
      </c>
      <c r="T212" s="26">
        <v>12</v>
      </c>
      <c r="U212" s="26">
        <v>27</v>
      </c>
      <c r="V212" s="26" t="s">
        <v>182</v>
      </c>
      <c r="W212" s="96" t="s">
        <v>160</v>
      </c>
      <c r="X212" s="26" t="s">
        <v>182</v>
      </c>
      <c r="Y212" s="26">
        <f t="shared" ref="Y212:Y245" si="256">IF(V212="中修",MIN(24,MIN(S212,U212)),IF(V212="大修",MIN(24,MIN(S212,U212)),""))</f>
        <v>24</v>
      </c>
      <c r="Z212" s="99"/>
      <c r="AA212" s="26" t="s">
        <v>184</v>
      </c>
      <c r="AB212" s="26"/>
      <c r="AC212" s="26"/>
      <c r="AD212" s="26" t="s">
        <v>145</v>
      </c>
      <c r="AE212" s="26">
        <v>4</v>
      </c>
      <c r="AF212" s="99"/>
      <c r="AG212" s="92">
        <v>70</v>
      </c>
      <c r="AH212" s="92">
        <f t="shared" ref="AH212:AH245" si="257">ROUND(P212*1000*Y212*AG212/10000,0)</f>
        <v>0</v>
      </c>
      <c r="AI212" s="92">
        <f t="shared" ref="AI212:AI245" si="258">ROUND(Q212*1000*Y212*AG212/10000,0)</f>
        <v>168</v>
      </c>
      <c r="AJ212" s="26">
        <f t="shared" ref="AJ212:AJ245" si="259">IF(AL212&lt;&gt;"",ROUND(AI212*AL212,0),IF(AN212&lt;&gt;"",ROUND(AI212*AN212,0),"缺折扣系数"))</f>
        <v>168</v>
      </c>
      <c r="AK212" s="92"/>
      <c r="AL212" s="26" t="str">
        <f>IF(AND(AK212&lt;&gt;"",AM212&lt;&gt;""),"确认折扣年度",IF($V212="大修",IF(AND($V212="大修",AK212="",AM212=""),1,IF(AK212&lt;&gt;"",LOOKUP(AK212,{1900,2016,2017,2018,2019,2020,2021,2022,2023,2024,2025},{1,0.9,0.8,0.7,0.6,0.5,0.4,0.3,0.2,0.1,0}),IF(AM212&lt;&gt;"",LOOKUP(AM212,{1900,2021,2022,2023,2024,2025},{1,0.8,0.6,0.4,0.2,0})))),""))</f>
        <v/>
      </c>
      <c r="AM212" s="92">
        <v>2020</v>
      </c>
      <c r="AN212" s="26">
        <f>IF(AND(AK212&lt;&gt;"",AM212&lt;&gt;""),"确认折扣年度",IF($V212="中修",IF(AND($V212="中修",AK212="",AM212=""),1,IF(AK212&lt;&gt;"",LOOKUP(AK212,{1900,2021,2022,2023,2024,2025},{1,0.8,0.6,0.4,0.2,0}),IF(AM212&lt;&gt;"",LOOKUP(AM212,{1900,2021,2022,2023,2024,2025},{1,0.8,0.6,0.4,0.2,0})))),""))</f>
        <v>1</v>
      </c>
      <c r="AO212" s="26" t="s">
        <v>146</v>
      </c>
      <c r="AP212" s="26" t="s">
        <v>146</v>
      </c>
      <c r="AQ212" s="26" t="s">
        <v>740</v>
      </c>
      <c r="AR212" s="26" t="s">
        <v>776</v>
      </c>
      <c r="AS212" s="26"/>
      <c r="AT212" s="26"/>
      <c r="AU212" s="26"/>
      <c r="AV212" s="26"/>
      <c r="AW212" s="26"/>
      <c r="AX212" s="110" t="s">
        <v>777</v>
      </c>
      <c r="AY212" s="110" t="s">
        <v>778</v>
      </c>
      <c r="AZ212" s="111"/>
      <c r="BA212" s="26"/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  <c r="BL212" s="26"/>
      <c r="BM212" s="26"/>
      <c r="BN212" s="26"/>
      <c r="BO212" s="26"/>
      <c r="BP212" s="26"/>
      <c r="BQ212" s="26"/>
      <c r="BR212" s="26"/>
      <c r="BS212" s="26"/>
      <c r="BT212" s="26"/>
      <c r="BU212" s="26"/>
      <c r="BV212" s="26"/>
      <c r="BW212" s="26">
        <f t="shared" ref="BW212:BW225" si="260">Q212</f>
        <v>1</v>
      </c>
      <c r="BX212" s="26"/>
      <c r="BY212" s="26"/>
      <c r="BZ212" s="26"/>
      <c r="CA212" s="117"/>
      <c r="CB212" s="26"/>
      <c r="CC212" s="26"/>
      <c r="CD212" s="26"/>
      <c r="CE212" s="26"/>
      <c r="CF212" s="92"/>
      <c r="CG212" s="84">
        <f t="shared" ref="CG212:CG228" si="261">Q212-BU212-BV212-BW212-BX212-BY212-BZ212</f>
        <v>0</v>
      </c>
      <c r="CH212" s="124">
        <v>6</v>
      </c>
      <c r="CI212" s="84">
        <v>2</v>
      </c>
      <c r="CJ212" s="84"/>
      <c r="CK212" s="84"/>
      <c r="CL212" s="84"/>
      <c r="CM212" s="84"/>
      <c r="CN212" s="84"/>
      <c r="CO212" s="84"/>
      <c r="CP212" s="84"/>
      <c r="CQ212" s="84"/>
      <c r="CR212" s="84"/>
      <c r="CS212" s="84"/>
      <c r="CT212" s="84"/>
      <c r="CU212" s="84"/>
      <c r="CV212" s="84"/>
      <c r="CW212" s="84"/>
      <c r="CX212" s="84"/>
      <c r="CY212" s="84"/>
      <c r="CZ212" s="26" t="s">
        <v>375</v>
      </c>
      <c r="DA212" s="92">
        <v>0</v>
      </c>
      <c r="DB212" s="92"/>
      <c r="DC212" s="92" t="s">
        <v>375</v>
      </c>
      <c r="DD212" s="92"/>
      <c r="DE212" s="26" t="s">
        <v>779</v>
      </c>
      <c r="DF212" s="26"/>
      <c r="DG212" s="26" t="s">
        <v>779</v>
      </c>
      <c r="DH212" s="26"/>
      <c r="DI212" s="26" t="s">
        <v>780</v>
      </c>
      <c r="DJ212" s="26">
        <v>1991</v>
      </c>
      <c r="DK212" s="26"/>
      <c r="DL212" s="26" t="s">
        <v>139</v>
      </c>
      <c r="DM212" s="26">
        <v>12</v>
      </c>
      <c r="DN212" s="26">
        <v>24</v>
      </c>
      <c r="DO212" s="26">
        <v>27</v>
      </c>
      <c r="DP212" s="26" t="e">
        <v>#N/A</v>
      </c>
      <c r="DQ212" s="26" t="e">
        <v>#N/A</v>
      </c>
      <c r="DR212" s="26" t="s">
        <v>149</v>
      </c>
      <c r="DS212" s="26" t="s">
        <v>167</v>
      </c>
      <c r="DT212" s="26" t="s">
        <v>150</v>
      </c>
      <c r="DU212" s="26" t="s">
        <v>150</v>
      </c>
      <c r="DV212" s="26" t="s">
        <v>744</v>
      </c>
      <c r="DW212" s="26"/>
      <c r="DX212" s="26"/>
      <c r="DY212" s="26"/>
      <c r="DZ212" s="26">
        <f t="shared" si="253"/>
        <v>1</v>
      </c>
      <c r="EA212" s="26"/>
      <c r="EB212" s="26"/>
      <c r="EC212" s="26"/>
      <c r="ED212" s="26"/>
      <c r="EE212" s="26">
        <v>1</v>
      </c>
      <c r="EF212" s="26"/>
      <c r="EG212" s="26"/>
      <c r="EH212" s="26"/>
      <c r="EI212" s="146">
        <v>0</v>
      </c>
      <c r="EJ212" s="84">
        <f t="shared" ref="EJ212:EJ245" si="262">L212-K212</f>
        <v>1</v>
      </c>
      <c r="EK212" s="84">
        <f t="shared" ref="EK212:EK245" si="263">EJ212-DZ212</f>
        <v>0</v>
      </c>
      <c r="EL212" s="84">
        <f t="shared" si="254"/>
        <v>0</v>
      </c>
      <c r="EN212" s="84">
        <f t="shared" ref="EN212:EN245" si="264">EF212+EG212</f>
        <v>0</v>
      </c>
    </row>
    <row r="213" s="86" customFormat="1" ht="30" customHeight="1" spans="1:144">
      <c r="A213" s="87" t="str">
        <f t="shared" si="251"/>
        <v>G10715591560</v>
      </c>
      <c r="B213" s="87" t="e">
        <f>VLOOKUP(A213,[1]大中修明细表!$A$10:$N$544,14,0)</f>
        <v>#N/A</v>
      </c>
      <c r="C213" s="87" t="str">
        <f t="shared" si="252"/>
        <v>G1071467.741468.74</v>
      </c>
      <c r="D213" s="87" t="e">
        <f>VLOOKUP(C213,[1]大中修明细表!$B$10:$N$544,13,0)</f>
        <v>#N/A</v>
      </c>
      <c r="E213" s="87" t="s">
        <v>371</v>
      </c>
      <c r="F213" s="96">
        <v>189</v>
      </c>
      <c r="G213" s="26" t="s">
        <v>17</v>
      </c>
      <c r="H213" s="26" t="s">
        <v>743</v>
      </c>
      <c r="I213" s="26">
        <v>430602</v>
      </c>
      <c r="J213" s="26" t="s">
        <v>473</v>
      </c>
      <c r="K213" s="26">
        <v>1559</v>
      </c>
      <c r="L213" s="26">
        <v>1560</v>
      </c>
      <c r="M213" s="26" t="s">
        <v>473</v>
      </c>
      <c r="N213" s="26">
        <v>1467.74</v>
      </c>
      <c r="O213" s="26">
        <v>1468.74</v>
      </c>
      <c r="P213" s="26"/>
      <c r="Q213" s="26">
        <f t="shared" si="255"/>
        <v>1</v>
      </c>
      <c r="R213" s="26" t="s">
        <v>781</v>
      </c>
      <c r="S213" s="26">
        <v>24</v>
      </c>
      <c r="T213" s="26">
        <v>24</v>
      </c>
      <c r="U213" s="26">
        <v>27</v>
      </c>
      <c r="V213" s="26" t="s">
        <v>182</v>
      </c>
      <c r="W213" s="96" t="s">
        <v>160</v>
      </c>
      <c r="X213" s="26" t="s">
        <v>182</v>
      </c>
      <c r="Y213" s="26">
        <f t="shared" si="256"/>
        <v>24</v>
      </c>
      <c r="Z213" s="99"/>
      <c r="AA213" s="26" t="s">
        <v>184</v>
      </c>
      <c r="AB213" s="26"/>
      <c r="AC213" s="26"/>
      <c r="AD213" s="26" t="s">
        <v>145</v>
      </c>
      <c r="AE213" s="26">
        <v>4</v>
      </c>
      <c r="AF213" s="99"/>
      <c r="AG213" s="92">
        <v>70</v>
      </c>
      <c r="AH213" s="92">
        <f t="shared" si="257"/>
        <v>0</v>
      </c>
      <c r="AI213" s="92">
        <f t="shared" si="258"/>
        <v>168</v>
      </c>
      <c r="AJ213" s="26">
        <f t="shared" si="259"/>
        <v>168</v>
      </c>
      <c r="AK213" s="92">
        <v>2018</v>
      </c>
      <c r="AL213" s="26" t="str">
        <f>IF(AND(AK213&lt;&gt;"",AM213&lt;&gt;""),"确认折扣年度",IF($V213="大修",IF(AND($V213="大修",AK213="",AM213=""),1,IF(AK213&lt;&gt;"",LOOKUP(AK213,{1900,2016,2017,2018,2019,2020,2021,2022,2023,2024,2025},{1,0.9,0.8,0.7,0.6,0.5,0.4,0.3,0.2,0.1,0}),IF(AM213&lt;&gt;"",LOOKUP(AM213,{1900,2021,2022,2023,2024,2025},{1,0.8,0.6,0.4,0.2,0})))),""))</f>
        <v/>
      </c>
      <c r="AM213" s="92"/>
      <c r="AN213" s="26">
        <f>IF(AND(AK213&lt;&gt;"",AM213&lt;&gt;""),"确认折扣年度",IF($V213="中修",IF(AND($V213="中修",AK213="",AM213=""),1,IF(AK213&lt;&gt;"",LOOKUP(AK213,{1900,2021,2022,2023,2024,2025},{1,0.8,0.6,0.4,0.2,0}),IF(AM213&lt;&gt;"",LOOKUP(AM213,{1900,2021,2022,2023,2024,2025},{1,0.8,0.6,0.4,0.2,0})))),""))</f>
        <v>1</v>
      </c>
      <c r="AO213" s="26" t="s">
        <v>146</v>
      </c>
      <c r="AP213" s="26" t="s">
        <v>146</v>
      </c>
      <c r="AQ213" s="26" t="s">
        <v>740</v>
      </c>
      <c r="AR213" s="26"/>
      <c r="AS213" s="26"/>
      <c r="AT213" s="26"/>
      <c r="AU213" s="26"/>
      <c r="AV213" s="26"/>
      <c r="AW213" s="26"/>
      <c r="AX213" s="110"/>
      <c r="AY213" s="110"/>
      <c r="AZ213" s="111"/>
      <c r="BA213" s="26"/>
      <c r="BB213" s="26"/>
      <c r="BC213" s="26"/>
      <c r="BD213" s="26"/>
      <c r="BE213" s="26"/>
      <c r="BF213" s="26"/>
      <c r="BG213" s="26"/>
      <c r="BH213" s="26"/>
      <c r="BI213" s="26"/>
      <c r="BJ213" s="26"/>
      <c r="BK213" s="26"/>
      <c r="BL213" s="26"/>
      <c r="BM213" s="26"/>
      <c r="BN213" s="26"/>
      <c r="BO213" s="26"/>
      <c r="BP213" s="26"/>
      <c r="BQ213" s="26"/>
      <c r="BR213" s="26"/>
      <c r="BS213" s="26"/>
      <c r="BT213" s="26"/>
      <c r="BU213" s="26"/>
      <c r="BV213" s="26"/>
      <c r="BW213" s="26">
        <f t="shared" si="260"/>
        <v>1</v>
      </c>
      <c r="BX213" s="26"/>
      <c r="BY213" s="26"/>
      <c r="BZ213" s="26"/>
      <c r="CA213" s="117"/>
      <c r="CB213" s="26"/>
      <c r="CC213" s="26"/>
      <c r="CD213" s="26"/>
      <c r="CE213" s="26"/>
      <c r="CF213" s="92"/>
      <c r="CG213" s="84">
        <f t="shared" si="261"/>
        <v>0</v>
      </c>
      <c r="CH213" s="124">
        <v>6</v>
      </c>
      <c r="CI213" s="84">
        <v>2</v>
      </c>
      <c r="CJ213" s="84"/>
      <c r="CK213" s="84"/>
      <c r="CL213" s="84"/>
      <c r="CM213" s="84"/>
      <c r="CN213" s="84"/>
      <c r="CO213" s="84"/>
      <c r="CP213" s="84"/>
      <c r="CQ213" s="84"/>
      <c r="CR213" s="84"/>
      <c r="CS213" s="84"/>
      <c r="CT213" s="84"/>
      <c r="CU213" s="84"/>
      <c r="CV213" s="84"/>
      <c r="CW213" s="84"/>
      <c r="CX213" s="84"/>
      <c r="CY213" s="84"/>
      <c r="CZ213" s="26" t="s">
        <v>375</v>
      </c>
      <c r="DA213" s="92">
        <v>0</v>
      </c>
      <c r="DB213" s="92"/>
      <c r="DC213" s="92" t="s">
        <v>375</v>
      </c>
      <c r="DD213" s="92"/>
      <c r="DE213" s="26"/>
      <c r="DF213" s="26"/>
      <c r="DG213" s="26"/>
      <c r="DH213" s="26"/>
      <c r="DI213" s="26"/>
      <c r="DJ213" s="26">
        <v>1991</v>
      </c>
      <c r="DK213" s="26">
        <v>2018</v>
      </c>
      <c r="DL213" s="26" t="s">
        <v>196</v>
      </c>
      <c r="DM213" s="26">
        <v>24</v>
      </c>
      <c r="DN213" s="26">
        <v>24</v>
      </c>
      <c r="DO213" s="26">
        <v>27</v>
      </c>
      <c r="DP213" s="26" t="e">
        <v>#N/A</v>
      </c>
      <c r="DQ213" s="26" t="e">
        <v>#N/A</v>
      </c>
      <c r="DR213" s="26" t="s">
        <v>149</v>
      </c>
      <c r="DS213" s="26" t="s">
        <v>167</v>
      </c>
      <c r="DT213" s="26" t="s">
        <v>150</v>
      </c>
      <c r="DU213" s="26" t="s">
        <v>150</v>
      </c>
      <c r="DV213" s="26" t="s">
        <v>744</v>
      </c>
      <c r="DW213" s="26"/>
      <c r="DX213" s="26"/>
      <c r="DY213" s="26"/>
      <c r="DZ213" s="26">
        <f t="shared" si="253"/>
        <v>1</v>
      </c>
      <c r="EA213" s="26"/>
      <c r="EB213" s="26"/>
      <c r="EC213" s="26"/>
      <c r="ED213" s="26"/>
      <c r="EE213" s="26">
        <v>1</v>
      </c>
      <c r="EF213" s="26"/>
      <c r="EG213" s="26"/>
      <c r="EH213" s="26"/>
      <c r="EI213" s="146">
        <v>0</v>
      </c>
      <c r="EJ213" s="84">
        <f t="shared" si="262"/>
        <v>1</v>
      </c>
      <c r="EK213" s="84">
        <f t="shared" si="263"/>
        <v>0</v>
      </c>
      <c r="EL213" s="84">
        <f t="shared" si="254"/>
        <v>0</v>
      </c>
      <c r="EN213" s="84">
        <f t="shared" si="264"/>
        <v>0</v>
      </c>
    </row>
    <row r="214" s="86" customFormat="1" ht="30" customHeight="1" spans="1:144">
      <c r="A214" s="87" t="str">
        <f t="shared" si="251"/>
        <v>G10715611562.095</v>
      </c>
      <c r="B214" s="87" t="e">
        <f>VLOOKUP(A214,[1]大中修明细表!$A$10:$N$544,14,0)</f>
        <v>#N/A</v>
      </c>
      <c r="C214" s="87" t="str">
        <f t="shared" si="252"/>
        <v>G1071469.741470.835</v>
      </c>
      <c r="D214" s="87" t="e">
        <f>VLOOKUP(C214,[1]大中修明细表!$B$10:$N$544,13,0)</f>
        <v>#N/A</v>
      </c>
      <c r="E214" s="87" t="s">
        <v>371</v>
      </c>
      <c r="F214" s="96">
        <v>190</v>
      </c>
      <c r="G214" s="26" t="s">
        <v>17</v>
      </c>
      <c r="H214" s="26" t="s">
        <v>743</v>
      </c>
      <c r="I214" s="26">
        <v>430602</v>
      </c>
      <c r="J214" s="26" t="s">
        <v>473</v>
      </c>
      <c r="K214" s="26">
        <v>1561</v>
      </c>
      <c r="L214" s="26">
        <v>1562.095</v>
      </c>
      <c r="M214" s="26" t="s">
        <v>473</v>
      </c>
      <c r="N214" s="26">
        <v>1469.74</v>
      </c>
      <c r="O214" s="26">
        <v>1470.835</v>
      </c>
      <c r="P214" s="26"/>
      <c r="Q214" s="26">
        <f t="shared" si="255"/>
        <v>1.09500000000003</v>
      </c>
      <c r="R214" s="26" t="s">
        <v>781</v>
      </c>
      <c r="S214" s="26">
        <v>24</v>
      </c>
      <c r="T214" s="26">
        <v>24</v>
      </c>
      <c r="U214" s="26">
        <v>27</v>
      </c>
      <c r="V214" s="26" t="s">
        <v>182</v>
      </c>
      <c r="W214" s="96" t="s">
        <v>160</v>
      </c>
      <c r="X214" s="26" t="s">
        <v>182</v>
      </c>
      <c r="Y214" s="26">
        <f t="shared" si="256"/>
        <v>24</v>
      </c>
      <c r="Z214" s="99"/>
      <c r="AA214" s="26" t="s">
        <v>184</v>
      </c>
      <c r="AB214" s="26"/>
      <c r="AC214" s="26"/>
      <c r="AD214" s="26" t="s">
        <v>145</v>
      </c>
      <c r="AE214" s="26">
        <v>4</v>
      </c>
      <c r="AF214" s="99"/>
      <c r="AG214" s="92">
        <v>70</v>
      </c>
      <c r="AH214" s="92">
        <f t="shared" si="257"/>
        <v>0</v>
      </c>
      <c r="AI214" s="92">
        <f t="shared" si="258"/>
        <v>184</v>
      </c>
      <c r="AJ214" s="26">
        <f t="shared" si="259"/>
        <v>184</v>
      </c>
      <c r="AK214" s="92">
        <v>2018</v>
      </c>
      <c r="AL214" s="26" t="str">
        <f>IF(AND(AK214&lt;&gt;"",AM214&lt;&gt;""),"确认折扣年度",IF($V214="大修",IF(AND($V214="大修",AK214="",AM214=""),1,IF(AK214&lt;&gt;"",LOOKUP(AK214,{1900,2016,2017,2018,2019,2020,2021,2022,2023,2024,2025},{1,0.9,0.8,0.7,0.6,0.5,0.4,0.3,0.2,0.1,0}),IF(AM214&lt;&gt;"",LOOKUP(AM214,{1900,2021,2022,2023,2024,2025},{1,0.8,0.6,0.4,0.2,0})))),""))</f>
        <v/>
      </c>
      <c r="AM214" s="92"/>
      <c r="AN214" s="26">
        <f>IF(AND(AK214&lt;&gt;"",AM214&lt;&gt;""),"确认折扣年度",IF($V214="中修",IF(AND($V214="中修",AK214="",AM214=""),1,IF(AK214&lt;&gt;"",LOOKUP(AK214,{1900,2021,2022,2023,2024,2025},{1,0.8,0.6,0.4,0.2,0}),IF(AM214&lt;&gt;"",LOOKUP(AM214,{1900,2021,2022,2023,2024,2025},{1,0.8,0.6,0.4,0.2,0})))),""))</f>
        <v>1</v>
      </c>
      <c r="AO214" s="26" t="s">
        <v>146</v>
      </c>
      <c r="AP214" s="26" t="s">
        <v>146</v>
      </c>
      <c r="AQ214" s="26" t="s">
        <v>740</v>
      </c>
      <c r="AR214" s="26"/>
      <c r="AS214" s="26"/>
      <c r="AT214" s="26"/>
      <c r="AU214" s="26"/>
      <c r="AV214" s="26"/>
      <c r="AW214" s="26"/>
      <c r="AX214" s="110"/>
      <c r="AY214" s="110"/>
      <c r="AZ214" s="111"/>
      <c r="BA214" s="26"/>
      <c r="BB214" s="26"/>
      <c r="BC214" s="26"/>
      <c r="BD214" s="26"/>
      <c r="BE214" s="26"/>
      <c r="BF214" s="26"/>
      <c r="BG214" s="26"/>
      <c r="BH214" s="26"/>
      <c r="BI214" s="26"/>
      <c r="BJ214" s="26"/>
      <c r="BK214" s="26"/>
      <c r="BL214" s="26"/>
      <c r="BM214" s="26"/>
      <c r="BN214" s="26"/>
      <c r="BO214" s="26"/>
      <c r="BP214" s="26"/>
      <c r="BQ214" s="26"/>
      <c r="BR214" s="26"/>
      <c r="BS214" s="26"/>
      <c r="BT214" s="26"/>
      <c r="BU214" s="26"/>
      <c r="BV214" s="26"/>
      <c r="BW214" s="26">
        <f t="shared" si="260"/>
        <v>1.09500000000003</v>
      </c>
      <c r="BX214" s="26"/>
      <c r="BY214" s="26"/>
      <c r="BZ214" s="26"/>
      <c r="CA214" s="117"/>
      <c r="CB214" s="26"/>
      <c r="CC214" s="26"/>
      <c r="CD214" s="26"/>
      <c r="CE214" s="26"/>
      <c r="CF214" s="92"/>
      <c r="CG214" s="84">
        <f t="shared" si="261"/>
        <v>0</v>
      </c>
      <c r="CH214" s="124">
        <v>6</v>
      </c>
      <c r="CI214" s="84">
        <v>2</v>
      </c>
      <c r="CJ214" s="84"/>
      <c r="CK214" s="84"/>
      <c r="CL214" s="84"/>
      <c r="CM214" s="84"/>
      <c r="CN214" s="84"/>
      <c r="CO214" s="84"/>
      <c r="CP214" s="84"/>
      <c r="CQ214" s="84"/>
      <c r="CR214" s="84"/>
      <c r="CS214" s="84"/>
      <c r="CT214" s="84"/>
      <c r="CU214" s="84"/>
      <c r="CV214" s="84"/>
      <c r="CW214" s="84"/>
      <c r="CX214" s="84"/>
      <c r="CY214" s="84"/>
      <c r="CZ214" s="26" t="s">
        <v>375</v>
      </c>
      <c r="DA214" s="92">
        <v>0</v>
      </c>
      <c r="DB214" s="92"/>
      <c r="DC214" s="92" t="s">
        <v>375</v>
      </c>
      <c r="DD214" s="92"/>
      <c r="DE214" s="26"/>
      <c r="DF214" s="26"/>
      <c r="DG214" s="26"/>
      <c r="DH214" s="26"/>
      <c r="DI214" s="26"/>
      <c r="DJ214" s="26">
        <v>1991</v>
      </c>
      <c r="DK214" s="26">
        <v>2018</v>
      </c>
      <c r="DL214" s="26" t="s">
        <v>196</v>
      </c>
      <c r="DM214" s="26">
        <v>24</v>
      </c>
      <c r="DN214" s="26">
        <v>24</v>
      </c>
      <c r="DO214" s="26">
        <v>27</v>
      </c>
      <c r="DP214" s="26" t="e">
        <v>#N/A</v>
      </c>
      <c r="DQ214" s="26" t="e">
        <v>#N/A</v>
      </c>
      <c r="DR214" s="26" t="s">
        <v>149</v>
      </c>
      <c r="DS214" s="26" t="s">
        <v>167</v>
      </c>
      <c r="DT214" s="26" t="s">
        <v>150</v>
      </c>
      <c r="DU214" s="26" t="s">
        <v>150</v>
      </c>
      <c r="DV214" s="26" t="s">
        <v>782</v>
      </c>
      <c r="DW214" s="26"/>
      <c r="DX214" s="26"/>
      <c r="DY214" s="26"/>
      <c r="DZ214" s="26">
        <f t="shared" si="253"/>
        <v>1.09500000000003</v>
      </c>
      <c r="EA214" s="26"/>
      <c r="EB214" s="26"/>
      <c r="EC214" s="26"/>
      <c r="ED214" s="26"/>
      <c r="EE214" s="26">
        <v>1.09500000000003</v>
      </c>
      <c r="EF214" s="26"/>
      <c r="EG214" s="26"/>
      <c r="EH214" s="26"/>
      <c r="EI214" s="146">
        <v>0</v>
      </c>
      <c r="EJ214" s="84">
        <f t="shared" si="262"/>
        <v>1.09500000000003</v>
      </c>
      <c r="EK214" s="84">
        <f t="shared" si="263"/>
        <v>-2.66453525910038e-15</v>
      </c>
      <c r="EL214" s="84">
        <f t="shared" si="254"/>
        <v>0</v>
      </c>
      <c r="EN214" s="84">
        <f t="shared" si="264"/>
        <v>0</v>
      </c>
    </row>
    <row r="215" s="86" customFormat="1" ht="30" customHeight="1" spans="1:144">
      <c r="A215" s="87" t="str">
        <f t="shared" si="251"/>
        <v>G10716201621</v>
      </c>
      <c r="B215" s="87" t="e">
        <f>VLOOKUP(A215,[1]大中修明细表!$A$10:$N$544,14,0)</f>
        <v>#N/A</v>
      </c>
      <c r="C215" s="87" t="str">
        <f t="shared" si="252"/>
        <v>G1071528.7381529.738</v>
      </c>
      <c r="D215" s="87" t="e">
        <f>VLOOKUP(C215,[1]大中修明细表!$B$10:$N$544,13,0)</f>
        <v>#N/A</v>
      </c>
      <c r="E215" s="87" t="s">
        <v>371</v>
      </c>
      <c r="F215" s="96">
        <v>191</v>
      </c>
      <c r="G215" s="26" t="s">
        <v>17</v>
      </c>
      <c r="H215" s="26" t="s">
        <v>743</v>
      </c>
      <c r="I215" s="26">
        <v>430681</v>
      </c>
      <c r="J215" s="26" t="s">
        <v>473</v>
      </c>
      <c r="K215" s="26">
        <v>1620</v>
      </c>
      <c r="L215" s="26">
        <v>1621</v>
      </c>
      <c r="M215" s="26" t="s">
        <v>473</v>
      </c>
      <c r="N215" s="26">
        <v>1528.738</v>
      </c>
      <c r="O215" s="26">
        <v>1529.738</v>
      </c>
      <c r="P215" s="26"/>
      <c r="Q215" s="26">
        <f t="shared" si="255"/>
        <v>1</v>
      </c>
      <c r="R215" s="26" t="s">
        <v>739</v>
      </c>
      <c r="S215" s="26">
        <f t="shared" ref="S215:S220" si="265">T215</f>
        <v>12</v>
      </c>
      <c r="T215" s="26">
        <v>12</v>
      </c>
      <c r="U215" s="26">
        <v>15</v>
      </c>
      <c r="V215" s="26" t="s">
        <v>182</v>
      </c>
      <c r="W215" s="96" t="s">
        <v>160</v>
      </c>
      <c r="X215" s="26" t="s">
        <v>182</v>
      </c>
      <c r="Y215" s="26">
        <f t="shared" si="256"/>
        <v>12</v>
      </c>
      <c r="Z215" s="99"/>
      <c r="AA215" s="26" t="s">
        <v>184</v>
      </c>
      <c r="AB215" s="26"/>
      <c r="AC215" s="26"/>
      <c r="AD215" s="26" t="s">
        <v>145</v>
      </c>
      <c r="AE215" s="26">
        <v>4</v>
      </c>
      <c r="AF215" s="99"/>
      <c r="AG215" s="92">
        <v>70</v>
      </c>
      <c r="AH215" s="92">
        <f t="shared" si="257"/>
        <v>0</v>
      </c>
      <c r="AI215" s="92">
        <f t="shared" si="258"/>
        <v>84</v>
      </c>
      <c r="AJ215" s="26">
        <f t="shared" si="259"/>
        <v>84</v>
      </c>
      <c r="AK215" s="92"/>
      <c r="AL215" s="26" t="str">
        <f>IF(AND(AK215&lt;&gt;"",AM215&lt;&gt;""),"确认折扣年度",IF($V215="大修",IF(AND($V215="大修",AK215="",AM215=""),1,IF(AK215&lt;&gt;"",LOOKUP(AK215,{1900,2016,2017,2018,2019,2020,2021,2022,2023,2024,2025},{1,0.9,0.8,0.7,0.6,0.5,0.4,0.3,0.2,0.1,0}),IF(AM215&lt;&gt;"",LOOKUP(AM215,{1900,2021,2022,2023,2024,2025},{1,0.8,0.6,0.4,0.2,0})))),""))</f>
        <v/>
      </c>
      <c r="AM215" s="92">
        <v>2020</v>
      </c>
      <c r="AN215" s="26">
        <f>IF(AND(AK215&lt;&gt;"",AM215&lt;&gt;""),"确认折扣年度",IF($V215="中修",IF(AND($V215="中修",AK215="",AM215=""),1,IF(AK215&lt;&gt;"",LOOKUP(AK215,{1900,2021,2022,2023,2024,2025},{1,0.8,0.6,0.4,0.2,0}),IF(AM215&lt;&gt;"",LOOKUP(AM215,{1900,2021,2022,2023,2024,2025},{1,0.8,0.6,0.4,0.2,0})))),""))</f>
        <v>1</v>
      </c>
      <c r="AO215" s="26" t="s">
        <v>146</v>
      </c>
      <c r="AP215" s="26" t="s">
        <v>146</v>
      </c>
      <c r="AQ215" s="26" t="s">
        <v>740</v>
      </c>
      <c r="AR215" s="26"/>
      <c r="AS215" s="26"/>
      <c r="AT215" s="26"/>
      <c r="AU215" s="26"/>
      <c r="AV215" s="26"/>
      <c r="AW215" s="26"/>
      <c r="AX215" s="110"/>
      <c r="AY215" s="110"/>
      <c r="AZ215" s="111"/>
      <c r="BA215" s="26"/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  <c r="BL215" s="26"/>
      <c r="BM215" s="26"/>
      <c r="BN215" s="26"/>
      <c r="BO215" s="26"/>
      <c r="BP215" s="26"/>
      <c r="BQ215" s="26"/>
      <c r="BR215" s="26"/>
      <c r="BS215" s="26"/>
      <c r="BT215" s="26"/>
      <c r="BU215" s="26"/>
      <c r="BV215" s="26"/>
      <c r="BW215" s="26">
        <f t="shared" si="260"/>
        <v>1</v>
      </c>
      <c r="BX215" s="26"/>
      <c r="BY215" s="26"/>
      <c r="BZ215" s="26"/>
      <c r="CA215" s="117"/>
      <c r="CB215" s="26"/>
      <c r="CC215" s="26"/>
      <c r="CD215" s="26"/>
      <c r="CE215" s="26"/>
      <c r="CF215" s="92"/>
      <c r="CG215" s="84">
        <f t="shared" si="261"/>
        <v>0</v>
      </c>
      <c r="CH215" s="124">
        <v>6</v>
      </c>
      <c r="CI215" s="84">
        <v>2</v>
      </c>
      <c r="CJ215" s="84"/>
      <c r="CK215" s="84"/>
      <c r="CL215" s="84"/>
      <c r="CM215" s="84"/>
      <c r="CN215" s="84"/>
      <c r="CO215" s="84"/>
      <c r="CP215" s="84"/>
      <c r="CQ215" s="84"/>
      <c r="CR215" s="84"/>
      <c r="CS215" s="84"/>
      <c r="CT215" s="84"/>
      <c r="CU215" s="84"/>
      <c r="CV215" s="84"/>
      <c r="CW215" s="84"/>
      <c r="CX215" s="84"/>
      <c r="CY215" s="84"/>
      <c r="CZ215" s="26" t="s">
        <v>375</v>
      </c>
      <c r="DA215" s="92">
        <v>0</v>
      </c>
      <c r="DB215" s="92"/>
      <c r="DC215" s="92" t="s">
        <v>375</v>
      </c>
      <c r="DD215" s="92"/>
      <c r="DE215" s="26" t="s">
        <v>783</v>
      </c>
      <c r="DF215" s="26"/>
      <c r="DG215" s="26" t="s">
        <v>783</v>
      </c>
      <c r="DH215" s="26" t="s">
        <v>784</v>
      </c>
      <c r="DI215" s="26" t="s">
        <v>785</v>
      </c>
      <c r="DJ215" s="26">
        <v>1991</v>
      </c>
      <c r="DK215" s="26"/>
      <c r="DL215" s="26" t="s">
        <v>139</v>
      </c>
      <c r="DM215" s="26">
        <v>12</v>
      </c>
      <c r="DN215" s="26">
        <v>12</v>
      </c>
      <c r="DO215" s="26">
        <v>15</v>
      </c>
      <c r="DP215" s="26" t="e">
        <v>#N/A</v>
      </c>
      <c r="DQ215" s="26" t="e">
        <v>#N/A</v>
      </c>
      <c r="DR215" s="26" t="s">
        <v>149</v>
      </c>
      <c r="DS215" s="26" t="s">
        <v>167</v>
      </c>
      <c r="DT215" s="26" t="s">
        <v>150</v>
      </c>
      <c r="DU215" s="26" t="s">
        <v>150</v>
      </c>
      <c r="DV215" s="26" t="s">
        <v>744</v>
      </c>
      <c r="DW215" s="26" t="s">
        <v>745</v>
      </c>
      <c r="DX215" s="26"/>
      <c r="DY215" s="26"/>
      <c r="DZ215" s="26">
        <f t="shared" si="253"/>
        <v>1</v>
      </c>
      <c r="EA215" s="26"/>
      <c r="EB215" s="26"/>
      <c r="EC215" s="26"/>
      <c r="ED215" s="26"/>
      <c r="EE215" s="26">
        <v>1</v>
      </c>
      <c r="EF215" s="26"/>
      <c r="EG215" s="26"/>
      <c r="EH215" s="26"/>
      <c r="EI215" s="146">
        <v>0</v>
      </c>
      <c r="EJ215" s="84">
        <f t="shared" si="262"/>
        <v>1</v>
      </c>
      <c r="EK215" s="84">
        <f t="shared" si="263"/>
        <v>0</v>
      </c>
      <c r="EL215" s="84">
        <f t="shared" si="254"/>
        <v>0</v>
      </c>
      <c r="EN215" s="84">
        <f t="shared" si="264"/>
        <v>0</v>
      </c>
    </row>
    <row r="216" s="86" customFormat="1" ht="30" customHeight="1" spans="1:144">
      <c r="A216" s="87" t="str">
        <f t="shared" si="251"/>
        <v>G10716211622</v>
      </c>
      <c r="B216" s="87" t="e">
        <f>VLOOKUP(A216,[1]大中修明细表!$A$10:$N$544,14,0)</f>
        <v>#N/A</v>
      </c>
      <c r="C216" s="87" t="str">
        <f t="shared" si="252"/>
        <v>G1071529.7381530.738</v>
      </c>
      <c r="D216" s="87" t="e">
        <f>VLOOKUP(C216,[1]大中修明细表!$B$10:$N$544,13,0)</f>
        <v>#N/A</v>
      </c>
      <c r="E216" s="87" t="s">
        <v>371</v>
      </c>
      <c r="F216" s="96">
        <v>192</v>
      </c>
      <c r="G216" s="26" t="s">
        <v>17</v>
      </c>
      <c r="H216" s="26" t="s">
        <v>743</v>
      </c>
      <c r="I216" s="26">
        <v>430681</v>
      </c>
      <c r="J216" s="26" t="s">
        <v>473</v>
      </c>
      <c r="K216" s="26">
        <v>1621</v>
      </c>
      <c r="L216" s="26">
        <v>1622</v>
      </c>
      <c r="M216" s="26" t="s">
        <v>473</v>
      </c>
      <c r="N216" s="26">
        <v>1529.738</v>
      </c>
      <c r="O216" s="26">
        <v>1530.738</v>
      </c>
      <c r="P216" s="26"/>
      <c r="Q216" s="26">
        <f t="shared" si="255"/>
        <v>1</v>
      </c>
      <c r="R216" s="26" t="s">
        <v>739</v>
      </c>
      <c r="S216" s="26">
        <f t="shared" si="265"/>
        <v>12</v>
      </c>
      <c r="T216" s="26">
        <v>12</v>
      </c>
      <c r="U216" s="26">
        <v>15</v>
      </c>
      <c r="V216" s="26" t="s">
        <v>182</v>
      </c>
      <c r="W216" s="96" t="s">
        <v>160</v>
      </c>
      <c r="X216" s="26" t="s">
        <v>182</v>
      </c>
      <c r="Y216" s="26">
        <f t="shared" si="256"/>
        <v>12</v>
      </c>
      <c r="Z216" s="99"/>
      <c r="AA216" s="26" t="s">
        <v>184</v>
      </c>
      <c r="AB216" s="26"/>
      <c r="AC216" s="26"/>
      <c r="AD216" s="26" t="s">
        <v>145</v>
      </c>
      <c r="AE216" s="26">
        <v>4</v>
      </c>
      <c r="AF216" s="99"/>
      <c r="AG216" s="92">
        <v>70</v>
      </c>
      <c r="AH216" s="92">
        <f t="shared" si="257"/>
        <v>0</v>
      </c>
      <c r="AI216" s="92">
        <f t="shared" si="258"/>
        <v>84</v>
      </c>
      <c r="AJ216" s="26">
        <f t="shared" si="259"/>
        <v>84</v>
      </c>
      <c r="AK216" s="92"/>
      <c r="AL216" s="26" t="str">
        <f>IF(AND(AK216&lt;&gt;"",AM216&lt;&gt;""),"确认折扣年度",IF($V216="大修",IF(AND($V216="大修",AK216="",AM216=""),1,IF(AK216&lt;&gt;"",LOOKUP(AK216,{1900,2016,2017,2018,2019,2020,2021,2022,2023,2024,2025},{1,0.9,0.8,0.7,0.6,0.5,0.4,0.3,0.2,0.1,0}),IF(AM216&lt;&gt;"",LOOKUP(AM216,{1900,2021,2022,2023,2024,2025},{1,0.8,0.6,0.4,0.2,0})))),""))</f>
        <v/>
      </c>
      <c r="AM216" s="92">
        <v>2020</v>
      </c>
      <c r="AN216" s="26">
        <f>IF(AND(AK216&lt;&gt;"",AM216&lt;&gt;""),"确认折扣年度",IF($V216="中修",IF(AND($V216="中修",AK216="",AM216=""),1,IF(AK216&lt;&gt;"",LOOKUP(AK216,{1900,2021,2022,2023,2024,2025},{1,0.8,0.6,0.4,0.2,0}),IF(AM216&lt;&gt;"",LOOKUP(AM216,{1900,2021,2022,2023,2024,2025},{1,0.8,0.6,0.4,0.2,0})))),""))</f>
        <v>1</v>
      </c>
      <c r="AO216" s="26" t="s">
        <v>146</v>
      </c>
      <c r="AP216" s="26" t="s">
        <v>146</v>
      </c>
      <c r="AQ216" s="26" t="s">
        <v>740</v>
      </c>
      <c r="AR216" s="26"/>
      <c r="AS216" s="26"/>
      <c r="AT216" s="26"/>
      <c r="AU216" s="26"/>
      <c r="AV216" s="26"/>
      <c r="AW216" s="26"/>
      <c r="AX216" s="110"/>
      <c r="AY216" s="110"/>
      <c r="AZ216" s="111"/>
      <c r="BA216" s="26"/>
      <c r="BB216" s="26"/>
      <c r="BC216" s="26"/>
      <c r="BD216" s="26"/>
      <c r="BE216" s="26"/>
      <c r="BF216" s="26"/>
      <c r="BG216" s="26"/>
      <c r="BH216" s="26"/>
      <c r="BI216" s="26"/>
      <c r="BJ216" s="26"/>
      <c r="BK216" s="26"/>
      <c r="BL216" s="26"/>
      <c r="BM216" s="26"/>
      <c r="BN216" s="26"/>
      <c r="BO216" s="26"/>
      <c r="BP216" s="26"/>
      <c r="BQ216" s="26"/>
      <c r="BR216" s="26"/>
      <c r="BS216" s="26"/>
      <c r="BT216" s="26"/>
      <c r="BU216" s="26"/>
      <c r="BV216" s="26"/>
      <c r="BW216" s="26">
        <f t="shared" si="260"/>
        <v>1</v>
      </c>
      <c r="BX216" s="26"/>
      <c r="BY216" s="26"/>
      <c r="BZ216" s="26"/>
      <c r="CA216" s="117"/>
      <c r="CB216" s="26"/>
      <c r="CC216" s="26"/>
      <c r="CD216" s="26"/>
      <c r="CE216" s="26"/>
      <c r="CF216" s="92"/>
      <c r="CG216" s="84">
        <f t="shared" si="261"/>
        <v>0</v>
      </c>
      <c r="CH216" s="124">
        <v>6</v>
      </c>
      <c r="CI216" s="84">
        <v>2</v>
      </c>
      <c r="CJ216" s="84"/>
      <c r="CK216" s="84"/>
      <c r="CL216" s="84"/>
      <c r="CM216" s="84"/>
      <c r="CN216" s="84"/>
      <c r="CO216" s="84"/>
      <c r="CP216" s="84"/>
      <c r="CQ216" s="84"/>
      <c r="CR216" s="84"/>
      <c r="CS216" s="84"/>
      <c r="CT216" s="84"/>
      <c r="CU216" s="84"/>
      <c r="CV216" s="84"/>
      <c r="CW216" s="84"/>
      <c r="CX216" s="84"/>
      <c r="CY216" s="84"/>
      <c r="CZ216" s="26" t="s">
        <v>375</v>
      </c>
      <c r="DA216" s="92">
        <v>0</v>
      </c>
      <c r="DB216" s="92"/>
      <c r="DC216" s="92" t="s">
        <v>375</v>
      </c>
      <c r="DD216" s="92"/>
      <c r="DE216" s="26" t="s">
        <v>786</v>
      </c>
      <c r="DF216" s="26"/>
      <c r="DG216" s="26" t="s">
        <v>786</v>
      </c>
      <c r="DH216" s="26" t="s">
        <v>787</v>
      </c>
      <c r="DI216" s="26" t="s">
        <v>785</v>
      </c>
      <c r="DJ216" s="26">
        <v>1991</v>
      </c>
      <c r="DK216" s="26"/>
      <c r="DL216" s="26" t="s">
        <v>139</v>
      </c>
      <c r="DM216" s="26">
        <v>12</v>
      </c>
      <c r="DN216" s="26">
        <v>12</v>
      </c>
      <c r="DO216" s="26">
        <v>15</v>
      </c>
      <c r="DP216" s="26" t="e">
        <v>#N/A</v>
      </c>
      <c r="DQ216" s="26" t="e">
        <v>#N/A</v>
      </c>
      <c r="DR216" s="26" t="s">
        <v>149</v>
      </c>
      <c r="DS216" s="26" t="s">
        <v>167</v>
      </c>
      <c r="DT216" s="26" t="s">
        <v>150</v>
      </c>
      <c r="DU216" s="26" t="s">
        <v>150</v>
      </c>
      <c r="DV216" s="26" t="s">
        <v>744</v>
      </c>
      <c r="DW216" s="26" t="s">
        <v>745</v>
      </c>
      <c r="DX216" s="26"/>
      <c r="DY216" s="26"/>
      <c r="DZ216" s="26">
        <f t="shared" si="253"/>
        <v>1</v>
      </c>
      <c r="EA216" s="26"/>
      <c r="EB216" s="26"/>
      <c r="EC216" s="26"/>
      <c r="ED216" s="26"/>
      <c r="EE216" s="26">
        <v>1</v>
      </c>
      <c r="EF216" s="26"/>
      <c r="EG216" s="26"/>
      <c r="EH216" s="26"/>
      <c r="EI216" s="146">
        <v>0</v>
      </c>
      <c r="EJ216" s="84">
        <f t="shared" si="262"/>
        <v>1</v>
      </c>
      <c r="EK216" s="84">
        <f t="shared" si="263"/>
        <v>0</v>
      </c>
      <c r="EL216" s="84">
        <f t="shared" si="254"/>
        <v>0</v>
      </c>
      <c r="EN216" s="84">
        <f t="shared" si="264"/>
        <v>0</v>
      </c>
    </row>
    <row r="217" s="86" customFormat="1" ht="30" customHeight="1" spans="1:144">
      <c r="A217" s="87" t="str">
        <f t="shared" si="251"/>
        <v>G10716221623</v>
      </c>
      <c r="B217" s="87" t="e">
        <f>VLOOKUP(A217,[1]大中修明细表!$A$10:$N$544,14,0)</f>
        <v>#N/A</v>
      </c>
      <c r="C217" s="87" t="str">
        <f t="shared" si="252"/>
        <v>G1071530.7381531.738</v>
      </c>
      <c r="D217" s="87" t="e">
        <f>VLOOKUP(C217,[1]大中修明细表!$B$10:$N$544,13,0)</f>
        <v>#N/A</v>
      </c>
      <c r="E217" s="87" t="s">
        <v>371</v>
      </c>
      <c r="F217" s="96">
        <v>193</v>
      </c>
      <c r="G217" s="26" t="s">
        <v>17</v>
      </c>
      <c r="H217" s="26" t="s">
        <v>743</v>
      </c>
      <c r="I217" s="26">
        <v>430681</v>
      </c>
      <c r="J217" s="26" t="s">
        <v>473</v>
      </c>
      <c r="K217" s="26">
        <v>1622</v>
      </c>
      <c r="L217" s="26">
        <v>1623</v>
      </c>
      <c r="M217" s="26" t="s">
        <v>473</v>
      </c>
      <c r="N217" s="26">
        <v>1530.738</v>
      </c>
      <c r="O217" s="26">
        <v>1531.738</v>
      </c>
      <c r="P217" s="26"/>
      <c r="Q217" s="26">
        <f t="shared" si="255"/>
        <v>1</v>
      </c>
      <c r="R217" s="26" t="s">
        <v>739</v>
      </c>
      <c r="S217" s="26">
        <f t="shared" si="265"/>
        <v>12</v>
      </c>
      <c r="T217" s="26">
        <v>12</v>
      </c>
      <c r="U217" s="26">
        <v>15</v>
      </c>
      <c r="V217" s="26" t="s">
        <v>182</v>
      </c>
      <c r="W217" s="96" t="s">
        <v>160</v>
      </c>
      <c r="X217" s="26" t="s">
        <v>182</v>
      </c>
      <c r="Y217" s="26">
        <f t="shared" si="256"/>
        <v>12</v>
      </c>
      <c r="Z217" s="99"/>
      <c r="AA217" s="26" t="s">
        <v>184</v>
      </c>
      <c r="AB217" s="26"/>
      <c r="AC217" s="26"/>
      <c r="AD217" s="26" t="s">
        <v>145</v>
      </c>
      <c r="AE217" s="26">
        <v>4</v>
      </c>
      <c r="AF217" s="99"/>
      <c r="AG217" s="92">
        <v>70</v>
      </c>
      <c r="AH217" s="92">
        <f t="shared" si="257"/>
        <v>0</v>
      </c>
      <c r="AI217" s="92">
        <f t="shared" si="258"/>
        <v>84</v>
      </c>
      <c r="AJ217" s="26">
        <f t="shared" si="259"/>
        <v>84</v>
      </c>
      <c r="AK217" s="92"/>
      <c r="AL217" s="26" t="str">
        <f>IF(AND(AK217&lt;&gt;"",AM217&lt;&gt;""),"确认折扣年度",IF($V217="大修",IF(AND($V217="大修",AK217="",AM217=""),1,IF(AK217&lt;&gt;"",LOOKUP(AK217,{1900,2016,2017,2018,2019,2020,2021,2022,2023,2024,2025},{1,0.9,0.8,0.7,0.6,0.5,0.4,0.3,0.2,0.1,0}),IF(AM217&lt;&gt;"",LOOKUP(AM217,{1900,2021,2022,2023,2024,2025},{1,0.8,0.6,0.4,0.2,0})))),""))</f>
        <v/>
      </c>
      <c r="AM217" s="92">
        <v>2020</v>
      </c>
      <c r="AN217" s="26">
        <f>IF(AND(AK217&lt;&gt;"",AM217&lt;&gt;""),"确认折扣年度",IF($V217="中修",IF(AND($V217="中修",AK217="",AM217=""),1,IF(AK217&lt;&gt;"",LOOKUP(AK217,{1900,2021,2022,2023,2024,2025},{1,0.8,0.6,0.4,0.2,0}),IF(AM217&lt;&gt;"",LOOKUP(AM217,{1900,2021,2022,2023,2024,2025},{1,0.8,0.6,0.4,0.2,0})))),""))</f>
        <v>1</v>
      </c>
      <c r="AO217" s="26" t="s">
        <v>146</v>
      </c>
      <c r="AP217" s="26" t="s">
        <v>146</v>
      </c>
      <c r="AQ217" s="26" t="s">
        <v>740</v>
      </c>
      <c r="AR217" s="26"/>
      <c r="AS217" s="26"/>
      <c r="AT217" s="26"/>
      <c r="AU217" s="26"/>
      <c r="AV217" s="26"/>
      <c r="AW217" s="26"/>
      <c r="AX217" s="110"/>
      <c r="AY217" s="110"/>
      <c r="AZ217" s="111"/>
      <c r="BA217" s="26"/>
      <c r="BB217" s="26"/>
      <c r="BC217" s="26"/>
      <c r="BD217" s="26"/>
      <c r="BE217" s="26"/>
      <c r="BF217" s="26"/>
      <c r="BG217" s="26"/>
      <c r="BH217" s="26"/>
      <c r="BI217" s="26"/>
      <c r="BJ217" s="26"/>
      <c r="BK217" s="26"/>
      <c r="BL217" s="26"/>
      <c r="BM217" s="26"/>
      <c r="BN217" s="26"/>
      <c r="BO217" s="26"/>
      <c r="BP217" s="26"/>
      <c r="BQ217" s="26"/>
      <c r="BR217" s="26"/>
      <c r="BS217" s="26"/>
      <c r="BT217" s="26"/>
      <c r="BU217" s="26"/>
      <c r="BV217" s="26"/>
      <c r="BW217" s="26">
        <f t="shared" si="260"/>
        <v>1</v>
      </c>
      <c r="BX217" s="26"/>
      <c r="BY217" s="26"/>
      <c r="BZ217" s="26"/>
      <c r="CA217" s="117"/>
      <c r="CB217" s="26"/>
      <c r="CC217" s="26"/>
      <c r="CD217" s="26"/>
      <c r="CE217" s="26"/>
      <c r="CF217" s="92"/>
      <c r="CG217" s="84">
        <f t="shared" si="261"/>
        <v>0</v>
      </c>
      <c r="CH217" s="124">
        <v>6</v>
      </c>
      <c r="CI217" s="84">
        <v>2</v>
      </c>
      <c r="CJ217" s="84"/>
      <c r="CK217" s="84"/>
      <c r="CL217" s="84"/>
      <c r="CM217" s="84"/>
      <c r="CN217" s="84"/>
      <c r="CO217" s="84"/>
      <c r="CP217" s="84"/>
      <c r="CQ217" s="84"/>
      <c r="CR217" s="84"/>
      <c r="CS217" s="84"/>
      <c r="CT217" s="84"/>
      <c r="CU217" s="84"/>
      <c r="CV217" s="84"/>
      <c r="CW217" s="84"/>
      <c r="CX217" s="84"/>
      <c r="CY217" s="84"/>
      <c r="CZ217" s="26" t="s">
        <v>375</v>
      </c>
      <c r="DA217" s="92">
        <v>0</v>
      </c>
      <c r="DB217" s="92"/>
      <c r="DC217" s="92" t="s">
        <v>375</v>
      </c>
      <c r="DD217" s="92"/>
      <c r="DE217" s="26" t="s">
        <v>788</v>
      </c>
      <c r="DF217" s="26"/>
      <c r="DG217" s="26" t="s">
        <v>788</v>
      </c>
      <c r="DH217" s="26" t="s">
        <v>789</v>
      </c>
      <c r="DI217" s="26" t="s">
        <v>785</v>
      </c>
      <c r="DJ217" s="26">
        <v>1991</v>
      </c>
      <c r="DK217" s="26"/>
      <c r="DL217" s="26" t="s">
        <v>139</v>
      </c>
      <c r="DM217" s="26">
        <v>12</v>
      </c>
      <c r="DN217" s="26">
        <v>12</v>
      </c>
      <c r="DO217" s="26">
        <v>15</v>
      </c>
      <c r="DP217" s="26" t="e">
        <v>#N/A</v>
      </c>
      <c r="DQ217" s="26" t="e">
        <v>#N/A</v>
      </c>
      <c r="DR217" s="26" t="s">
        <v>149</v>
      </c>
      <c r="DS217" s="26" t="s">
        <v>167</v>
      </c>
      <c r="DT217" s="26" t="s">
        <v>150</v>
      </c>
      <c r="DU217" s="26" t="s">
        <v>150</v>
      </c>
      <c r="DV217" s="26" t="s">
        <v>744</v>
      </c>
      <c r="DW217" s="26" t="s">
        <v>745</v>
      </c>
      <c r="DX217" s="26"/>
      <c r="DY217" s="26"/>
      <c r="DZ217" s="26">
        <f t="shared" si="253"/>
        <v>1</v>
      </c>
      <c r="EA217" s="26"/>
      <c r="EB217" s="26"/>
      <c r="EC217" s="26"/>
      <c r="ED217" s="26"/>
      <c r="EE217" s="26">
        <v>1</v>
      </c>
      <c r="EF217" s="26"/>
      <c r="EG217" s="26"/>
      <c r="EH217" s="26"/>
      <c r="EI217" s="146">
        <v>0</v>
      </c>
      <c r="EJ217" s="84">
        <f t="shared" si="262"/>
        <v>1</v>
      </c>
      <c r="EK217" s="84">
        <f t="shared" si="263"/>
        <v>0</v>
      </c>
      <c r="EL217" s="84">
        <f t="shared" si="254"/>
        <v>0</v>
      </c>
      <c r="EN217" s="84">
        <f t="shared" si="264"/>
        <v>0</v>
      </c>
    </row>
    <row r="218" s="86" customFormat="1" ht="30" customHeight="1" spans="1:144">
      <c r="A218" s="87" t="str">
        <f t="shared" si="251"/>
        <v>G1071658.0441659</v>
      </c>
      <c r="B218" s="87" t="e">
        <f>VLOOKUP(A218,[1]大中修明细表!$A$10:$N$544,14,0)</f>
        <v>#N/A</v>
      </c>
      <c r="C218" s="87" t="str">
        <f t="shared" si="252"/>
        <v>G1071566.7841567.74</v>
      </c>
      <c r="D218" s="87" t="e">
        <f>VLOOKUP(C218,[1]大中修明细表!$B$10:$N$544,13,0)</f>
        <v>#N/A</v>
      </c>
      <c r="E218" s="87" t="s">
        <v>371</v>
      </c>
      <c r="F218" s="96">
        <v>194</v>
      </c>
      <c r="G218" s="26" t="s">
        <v>17</v>
      </c>
      <c r="H218" s="26" t="s">
        <v>743</v>
      </c>
      <c r="I218" s="26">
        <v>430681</v>
      </c>
      <c r="J218" s="26" t="s">
        <v>473</v>
      </c>
      <c r="K218" s="26">
        <v>1658.044</v>
      </c>
      <c r="L218" s="26">
        <v>1659</v>
      </c>
      <c r="M218" s="26" t="s">
        <v>473</v>
      </c>
      <c r="N218" s="26">
        <v>1566.784</v>
      </c>
      <c r="O218" s="26">
        <v>1567.74</v>
      </c>
      <c r="P218" s="26"/>
      <c r="Q218" s="26">
        <f t="shared" si="255"/>
        <v>0.955999999999904</v>
      </c>
      <c r="R218" s="26" t="s">
        <v>739</v>
      </c>
      <c r="S218" s="26">
        <f t="shared" si="265"/>
        <v>12</v>
      </c>
      <c r="T218" s="26">
        <v>12</v>
      </c>
      <c r="U218" s="26">
        <v>15</v>
      </c>
      <c r="V218" s="26" t="s">
        <v>182</v>
      </c>
      <c r="W218" s="96" t="s">
        <v>160</v>
      </c>
      <c r="X218" s="26" t="s">
        <v>182</v>
      </c>
      <c r="Y218" s="26">
        <f t="shared" si="256"/>
        <v>12</v>
      </c>
      <c r="Z218" s="99"/>
      <c r="AA218" s="26" t="s">
        <v>184</v>
      </c>
      <c r="AB218" s="26"/>
      <c r="AC218" s="26"/>
      <c r="AD218" s="26" t="s">
        <v>145</v>
      </c>
      <c r="AE218" s="26">
        <v>4</v>
      </c>
      <c r="AF218" s="99"/>
      <c r="AG218" s="92">
        <v>70</v>
      </c>
      <c r="AH218" s="92">
        <f t="shared" si="257"/>
        <v>0</v>
      </c>
      <c r="AI218" s="92">
        <f t="shared" si="258"/>
        <v>80</v>
      </c>
      <c r="AJ218" s="26">
        <f t="shared" si="259"/>
        <v>80</v>
      </c>
      <c r="AK218" s="92">
        <v>1991</v>
      </c>
      <c r="AL218" s="26" t="str">
        <f>IF(AND(AK218&lt;&gt;"",AM218&lt;&gt;""),"确认折扣年度",IF($V218="大修",IF(AND($V218="大修",AK218="",AM218=""),1,IF(AK218&lt;&gt;"",LOOKUP(AK218,{1900,2016,2017,2018,2019,2020,2021,2022,2023,2024,2025},{1,0.9,0.8,0.7,0.6,0.5,0.4,0.3,0.2,0.1,0}),IF(AM218&lt;&gt;"",LOOKUP(AM218,{1900,2021,2022,2023,2024,2025},{1,0.8,0.6,0.4,0.2,0})))),""))</f>
        <v/>
      </c>
      <c r="AM218" s="92"/>
      <c r="AN218" s="26">
        <f>IF(AND(AK218&lt;&gt;"",AM218&lt;&gt;""),"确认折扣年度",IF($V218="中修",IF(AND($V218="中修",AK218="",AM218=""),1,IF(AK218&lt;&gt;"",LOOKUP(AK218,{1900,2021,2022,2023,2024,2025},{1,0.8,0.6,0.4,0.2,0}),IF(AM218&lt;&gt;"",LOOKUP(AM218,{1900,2021,2022,2023,2024,2025},{1,0.8,0.6,0.4,0.2,0})))),""))</f>
        <v>1</v>
      </c>
      <c r="AO218" s="26" t="s">
        <v>146</v>
      </c>
      <c r="AP218" s="26" t="s">
        <v>146</v>
      </c>
      <c r="AQ218" s="26" t="s">
        <v>740</v>
      </c>
      <c r="AR218" s="26"/>
      <c r="AS218" s="26"/>
      <c r="AT218" s="26"/>
      <c r="AU218" s="26"/>
      <c r="AV218" s="26"/>
      <c r="AW218" s="26"/>
      <c r="AX218" s="110"/>
      <c r="AY218" s="110"/>
      <c r="AZ218" s="111"/>
      <c r="BA218" s="26"/>
      <c r="BB218" s="26"/>
      <c r="BC218" s="26"/>
      <c r="BD218" s="26"/>
      <c r="BE218" s="26"/>
      <c r="BF218" s="26"/>
      <c r="BG218" s="26"/>
      <c r="BH218" s="26"/>
      <c r="BI218" s="26"/>
      <c r="BJ218" s="26"/>
      <c r="BK218" s="26"/>
      <c r="BL218" s="26"/>
      <c r="BM218" s="26"/>
      <c r="BN218" s="26"/>
      <c r="BO218" s="26"/>
      <c r="BP218" s="26"/>
      <c r="BQ218" s="26"/>
      <c r="BR218" s="26"/>
      <c r="BS218" s="26"/>
      <c r="BT218" s="26"/>
      <c r="BU218" s="26"/>
      <c r="BV218" s="26"/>
      <c r="BW218" s="26">
        <f t="shared" si="260"/>
        <v>0.955999999999904</v>
      </c>
      <c r="BX218" s="26"/>
      <c r="BY218" s="26"/>
      <c r="BZ218" s="26"/>
      <c r="CA218" s="117"/>
      <c r="CB218" s="26"/>
      <c r="CC218" s="26"/>
      <c r="CD218" s="26"/>
      <c r="CE218" s="26"/>
      <c r="CF218" s="92"/>
      <c r="CG218" s="84">
        <f t="shared" si="261"/>
        <v>0</v>
      </c>
      <c r="CH218" s="124">
        <v>6</v>
      </c>
      <c r="CI218" s="84">
        <v>2</v>
      </c>
      <c r="CJ218" s="84"/>
      <c r="CK218" s="84"/>
      <c r="CL218" s="84"/>
      <c r="CM218" s="84"/>
      <c r="CN218" s="84"/>
      <c r="CO218" s="84"/>
      <c r="CP218" s="84"/>
      <c r="CQ218" s="84"/>
      <c r="CR218" s="84"/>
      <c r="CS218" s="84"/>
      <c r="CT218" s="84"/>
      <c r="CU218" s="84"/>
      <c r="CV218" s="84"/>
      <c r="CW218" s="84"/>
      <c r="CX218" s="84"/>
      <c r="CY218" s="84"/>
      <c r="CZ218" s="26" t="s">
        <v>375</v>
      </c>
      <c r="DA218" s="92">
        <v>0</v>
      </c>
      <c r="DB218" s="92"/>
      <c r="DC218" s="92" t="s">
        <v>375</v>
      </c>
      <c r="DD218" s="92"/>
      <c r="DE218" s="26"/>
      <c r="DF218" s="26"/>
      <c r="DG218" s="26"/>
      <c r="DH218" s="26" t="s">
        <v>790</v>
      </c>
      <c r="DI218" s="26"/>
      <c r="DJ218" s="26">
        <v>1991</v>
      </c>
      <c r="DK218" s="26"/>
      <c r="DL218" s="26" t="s">
        <v>139</v>
      </c>
      <c r="DM218" s="26">
        <v>12</v>
      </c>
      <c r="DN218" s="26">
        <v>12</v>
      </c>
      <c r="DO218" s="26">
        <v>15</v>
      </c>
      <c r="DP218" s="26" t="e">
        <v>#N/A</v>
      </c>
      <c r="DQ218" s="26" t="e">
        <v>#N/A</v>
      </c>
      <c r="DR218" s="26" t="s">
        <v>149</v>
      </c>
      <c r="DS218" s="26" t="s">
        <v>167</v>
      </c>
      <c r="DT218" s="26" t="s">
        <v>150</v>
      </c>
      <c r="DU218" s="26" t="s">
        <v>150</v>
      </c>
      <c r="DV218" s="26" t="s">
        <v>746</v>
      </c>
      <c r="DW218" s="26"/>
      <c r="DX218" s="26"/>
      <c r="DY218" s="26"/>
      <c r="DZ218" s="26">
        <f t="shared" si="253"/>
        <v>0.955999999999904</v>
      </c>
      <c r="EA218" s="26"/>
      <c r="EB218" s="26"/>
      <c r="EC218" s="26"/>
      <c r="ED218" s="26"/>
      <c r="EE218" s="26">
        <v>0.955999999999904</v>
      </c>
      <c r="EF218" s="26"/>
      <c r="EG218" s="26"/>
      <c r="EH218" s="26"/>
      <c r="EI218" s="146">
        <v>0</v>
      </c>
      <c r="EJ218" s="84">
        <f t="shared" si="262"/>
        <v>0.955999999999904</v>
      </c>
      <c r="EK218" s="84">
        <f t="shared" si="263"/>
        <v>0</v>
      </c>
      <c r="EL218" s="84">
        <f t="shared" si="254"/>
        <v>0</v>
      </c>
      <c r="EN218" s="84">
        <f t="shared" si="264"/>
        <v>0</v>
      </c>
    </row>
    <row r="219" s="86" customFormat="1" ht="30" customHeight="1" spans="1:144">
      <c r="A219" s="87" t="str">
        <f t="shared" si="251"/>
        <v>G10716741674.746</v>
      </c>
      <c r="B219" s="87" t="e">
        <f>VLOOKUP(A219,[1]大中修明细表!$A$10:$N$544,14,0)</f>
        <v>#N/A</v>
      </c>
      <c r="C219" s="87" t="str">
        <f t="shared" si="252"/>
        <v>G1071582.9921583.738</v>
      </c>
      <c r="D219" s="87" t="e">
        <f>VLOOKUP(C219,[1]大中修明细表!$B$10:$N$544,13,0)</f>
        <v>#N/A</v>
      </c>
      <c r="E219" s="87" t="s">
        <v>371</v>
      </c>
      <c r="F219" s="96">
        <v>195</v>
      </c>
      <c r="G219" s="26" t="s">
        <v>17</v>
      </c>
      <c r="H219" s="26" t="s">
        <v>743</v>
      </c>
      <c r="I219" s="26">
        <v>430681</v>
      </c>
      <c r="J219" s="26" t="s">
        <v>473</v>
      </c>
      <c r="K219" s="26">
        <v>1674</v>
      </c>
      <c r="L219" s="26">
        <v>1674.746</v>
      </c>
      <c r="M219" s="26" t="s">
        <v>473</v>
      </c>
      <c r="N219" s="26">
        <v>1582.992</v>
      </c>
      <c r="O219" s="26">
        <v>1583.738</v>
      </c>
      <c r="P219" s="26"/>
      <c r="Q219" s="26">
        <f t="shared" si="255"/>
        <v>0.746000000000095</v>
      </c>
      <c r="R219" s="26" t="s">
        <v>739</v>
      </c>
      <c r="S219" s="26">
        <f t="shared" si="265"/>
        <v>12</v>
      </c>
      <c r="T219" s="26">
        <v>12</v>
      </c>
      <c r="U219" s="26">
        <v>15</v>
      </c>
      <c r="V219" s="26" t="s">
        <v>182</v>
      </c>
      <c r="W219" s="96" t="s">
        <v>160</v>
      </c>
      <c r="X219" s="26" t="s">
        <v>182</v>
      </c>
      <c r="Y219" s="26">
        <f t="shared" si="256"/>
        <v>12</v>
      </c>
      <c r="Z219" s="99"/>
      <c r="AA219" s="26" t="s">
        <v>184</v>
      </c>
      <c r="AB219" s="26"/>
      <c r="AC219" s="26"/>
      <c r="AD219" s="26" t="s">
        <v>145</v>
      </c>
      <c r="AE219" s="26">
        <v>4</v>
      </c>
      <c r="AF219" s="99"/>
      <c r="AG219" s="92">
        <v>70</v>
      </c>
      <c r="AH219" s="92">
        <f t="shared" si="257"/>
        <v>0</v>
      </c>
      <c r="AI219" s="92">
        <f t="shared" si="258"/>
        <v>63</v>
      </c>
      <c r="AJ219" s="26">
        <f t="shared" si="259"/>
        <v>63</v>
      </c>
      <c r="AK219" s="92">
        <v>2019</v>
      </c>
      <c r="AL219" s="26" t="str">
        <f>IF(AND(AK219&lt;&gt;"",AM219&lt;&gt;""),"确认折扣年度",IF($V219="大修",IF(AND($V219="大修",AK219="",AM219=""),1,IF(AK219&lt;&gt;"",LOOKUP(AK219,{1900,2016,2017,2018,2019,2020,2021,2022,2023,2024,2025},{1,0.9,0.8,0.7,0.6,0.5,0.4,0.3,0.2,0.1,0}),IF(AM219&lt;&gt;"",LOOKUP(AM219,{1900,2021,2022,2023,2024,2025},{1,0.8,0.6,0.4,0.2,0})))),""))</f>
        <v/>
      </c>
      <c r="AM219" s="92"/>
      <c r="AN219" s="26">
        <f>IF(AND(AK219&lt;&gt;"",AM219&lt;&gt;""),"确认折扣年度",IF($V219="中修",IF(AND($V219="中修",AK219="",AM219=""),1,IF(AK219&lt;&gt;"",LOOKUP(AK219,{1900,2021,2022,2023,2024,2025},{1,0.8,0.6,0.4,0.2,0}),IF(AM219&lt;&gt;"",LOOKUP(AM219,{1900,2021,2022,2023,2024,2025},{1,0.8,0.6,0.4,0.2,0})))),""))</f>
        <v>1</v>
      </c>
      <c r="AO219" s="26" t="s">
        <v>146</v>
      </c>
      <c r="AP219" s="26" t="s">
        <v>146</v>
      </c>
      <c r="AQ219" s="26" t="s">
        <v>740</v>
      </c>
      <c r="AR219" s="26"/>
      <c r="AS219" s="26"/>
      <c r="AT219" s="26"/>
      <c r="AU219" s="26"/>
      <c r="AV219" s="26"/>
      <c r="AW219" s="26"/>
      <c r="AX219" s="110"/>
      <c r="AY219" s="110"/>
      <c r="AZ219" s="111"/>
      <c r="BA219" s="26"/>
      <c r="BB219" s="26"/>
      <c r="BC219" s="26"/>
      <c r="BD219" s="26"/>
      <c r="BE219" s="26"/>
      <c r="BF219" s="26"/>
      <c r="BG219" s="26"/>
      <c r="BH219" s="26"/>
      <c r="BI219" s="26"/>
      <c r="BJ219" s="26"/>
      <c r="BK219" s="26"/>
      <c r="BL219" s="26"/>
      <c r="BM219" s="26"/>
      <c r="BN219" s="26"/>
      <c r="BO219" s="26"/>
      <c r="BP219" s="26"/>
      <c r="BQ219" s="26"/>
      <c r="BR219" s="26"/>
      <c r="BS219" s="26"/>
      <c r="BT219" s="26"/>
      <c r="BU219" s="26"/>
      <c r="BV219" s="26"/>
      <c r="BW219" s="26">
        <f t="shared" si="260"/>
        <v>0.746000000000095</v>
      </c>
      <c r="BX219" s="26"/>
      <c r="BY219" s="26"/>
      <c r="BZ219" s="26"/>
      <c r="CA219" s="117"/>
      <c r="CB219" s="26"/>
      <c r="CC219" s="26"/>
      <c r="CD219" s="26"/>
      <c r="CE219" s="26"/>
      <c r="CF219" s="92"/>
      <c r="CG219" s="84">
        <f t="shared" si="261"/>
        <v>0</v>
      </c>
      <c r="CH219" s="124">
        <v>6</v>
      </c>
      <c r="CI219" s="84">
        <v>2</v>
      </c>
      <c r="CJ219" s="84"/>
      <c r="CK219" s="84"/>
      <c r="CL219" s="84"/>
      <c r="CM219" s="84"/>
      <c r="CN219" s="84"/>
      <c r="CO219" s="84"/>
      <c r="CP219" s="84"/>
      <c r="CQ219" s="84"/>
      <c r="CR219" s="84"/>
      <c r="CS219" s="84"/>
      <c r="CT219" s="84"/>
      <c r="CU219" s="84"/>
      <c r="CV219" s="84"/>
      <c r="CW219" s="84"/>
      <c r="CX219" s="84"/>
      <c r="CY219" s="84"/>
      <c r="CZ219" s="26" t="s">
        <v>375</v>
      </c>
      <c r="DA219" s="92">
        <v>0</v>
      </c>
      <c r="DB219" s="92"/>
      <c r="DC219" s="92" t="s">
        <v>375</v>
      </c>
      <c r="DD219" s="92"/>
      <c r="DE219" s="26"/>
      <c r="DF219" s="26"/>
      <c r="DG219" s="26"/>
      <c r="DH219" s="26"/>
      <c r="DI219" s="26"/>
      <c r="DJ219" s="26">
        <v>1991</v>
      </c>
      <c r="DK219" s="26">
        <v>2019</v>
      </c>
      <c r="DL219" s="26" t="s">
        <v>139</v>
      </c>
      <c r="DM219" s="26">
        <v>12</v>
      </c>
      <c r="DN219" s="26">
        <v>12</v>
      </c>
      <c r="DO219" s="26">
        <v>15</v>
      </c>
      <c r="DP219" s="26" t="e">
        <v>#N/A</v>
      </c>
      <c r="DQ219" s="26" t="e">
        <v>#N/A</v>
      </c>
      <c r="DR219" s="26" t="s">
        <v>149</v>
      </c>
      <c r="DS219" s="26" t="s">
        <v>167</v>
      </c>
      <c r="DT219" s="26" t="s">
        <v>150</v>
      </c>
      <c r="DU219" s="26" t="s">
        <v>150</v>
      </c>
      <c r="DV219" s="26" t="s">
        <v>150</v>
      </c>
      <c r="DW219" s="26"/>
      <c r="DX219" s="26"/>
      <c r="DY219" s="26"/>
      <c r="DZ219" s="26">
        <f t="shared" si="253"/>
        <v>0.746000000000095</v>
      </c>
      <c r="EA219" s="26"/>
      <c r="EB219" s="26"/>
      <c r="EC219" s="26"/>
      <c r="ED219" s="26"/>
      <c r="EE219" s="26">
        <v>0.746000000000095</v>
      </c>
      <c r="EF219" s="26"/>
      <c r="EG219" s="26"/>
      <c r="EH219" s="26"/>
      <c r="EI219" s="146">
        <v>0</v>
      </c>
      <c r="EJ219" s="84">
        <f t="shared" si="262"/>
        <v>0.746000000000095</v>
      </c>
      <c r="EK219" s="84">
        <f t="shared" si="263"/>
        <v>0</v>
      </c>
      <c r="EL219" s="84">
        <f t="shared" si="254"/>
        <v>0</v>
      </c>
      <c r="EN219" s="84">
        <f t="shared" si="264"/>
        <v>0</v>
      </c>
    </row>
    <row r="220" s="86" customFormat="1" ht="30" customHeight="1" spans="1:144">
      <c r="A220" s="87" t="str">
        <f t="shared" si="251"/>
        <v>G23420012001.665</v>
      </c>
      <c r="B220" s="87" t="e">
        <f>VLOOKUP(A220,[1]大中修明细表!$A$10:$N$544,14,0)</f>
        <v>#N/A</v>
      </c>
      <c r="C220" s="87" t="str">
        <f t="shared" si="252"/>
        <v>S306161.85162.515</v>
      </c>
      <c r="D220" s="87" t="e">
        <f>VLOOKUP(C220,[1]大中修明细表!$B$10:$N$544,13,0)</f>
        <v>#N/A</v>
      </c>
      <c r="E220" s="87" t="s">
        <v>371</v>
      </c>
      <c r="F220" s="96">
        <v>196</v>
      </c>
      <c r="G220" s="26" t="s">
        <v>17</v>
      </c>
      <c r="H220" s="26" t="s">
        <v>747</v>
      </c>
      <c r="I220" s="26">
        <v>430623</v>
      </c>
      <c r="J220" s="26" t="s">
        <v>138</v>
      </c>
      <c r="K220" s="26">
        <v>2001</v>
      </c>
      <c r="L220" s="26">
        <v>2001.665</v>
      </c>
      <c r="M220" s="26" t="s">
        <v>748</v>
      </c>
      <c r="N220" s="26">
        <v>161.85</v>
      </c>
      <c r="O220" s="26">
        <v>162.515</v>
      </c>
      <c r="P220" s="26"/>
      <c r="Q220" s="26">
        <f t="shared" si="255"/>
        <v>0.664999999999964</v>
      </c>
      <c r="R220" s="26" t="s">
        <v>739</v>
      </c>
      <c r="S220" s="26">
        <f t="shared" si="265"/>
        <v>24</v>
      </c>
      <c r="T220" s="26">
        <v>24</v>
      </c>
      <c r="U220" s="26">
        <v>26</v>
      </c>
      <c r="V220" s="26" t="s">
        <v>182</v>
      </c>
      <c r="W220" s="96" t="s">
        <v>160</v>
      </c>
      <c r="X220" s="26" t="s">
        <v>182</v>
      </c>
      <c r="Y220" s="26">
        <f t="shared" si="256"/>
        <v>24</v>
      </c>
      <c r="Z220" s="99"/>
      <c r="AA220" s="26" t="s">
        <v>184</v>
      </c>
      <c r="AB220" s="26"/>
      <c r="AC220" s="26"/>
      <c r="AD220" s="26" t="s">
        <v>145</v>
      </c>
      <c r="AE220" s="26">
        <v>4</v>
      </c>
      <c r="AF220" s="99"/>
      <c r="AG220" s="92">
        <v>70</v>
      </c>
      <c r="AH220" s="92">
        <f t="shared" si="257"/>
        <v>0</v>
      </c>
      <c r="AI220" s="92">
        <f t="shared" si="258"/>
        <v>112</v>
      </c>
      <c r="AJ220" s="26">
        <f t="shared" si="259"/>
        <v>112</v>
      </c>
      <c r="AK220" s="92">
        <v>1971</v>
      </c>
      <c r="AL220" s="26" t="str">
        <f>IF(AND(AK220&lt;&gt;"",AM220&lt;&gt;""),"确认折扣年度",IF($V220="大修",IF(AND($V220="大修",AK220="",AM220=""),1,IF(AK220&lt;&gt;"",LOOKUP(AK220,{1900,2016,2017,2018,2019,2020,2021,2022,2023,2024,2025},{1,0.9,0.8,0.7,0.6,0.5,0.4,0.3,0.2,0.1,0}),IF(AM220&lt;&gt;"",LOOKUP(AM220,{1900,2021,2022,2023,2024,2025},{1,0.8,0.6,0.4,0.2,0})))),""))</f>
        <v/>
      </c>
      <c r="AM220" s="92"/>
      <c r="AN220" s="26">
        <f>IF(AND(AK220&lt;&gt;"",AM220&lt;&gt;""),"确认折扣年度",IF($V220="中修",IF(AND($V220="中修",AK220="",AM220=""),1,IF(AK220&lt;&gt;"",LOOKUP(AK220,{1900,2021,2022,2023,2024,2025},{1,0.8,0.6,0.4,0.2,0}),IF(AM220&lt;&gt;"",LOOKUP(AM220,{1900,2021,2022,2023,2024,2025},{1,0.8,0.6,0.4,0.2,0})))),""))</f>
        <v>1</v>
      </c>
      <c r="AO220" s="26" t="s">
        <v>146</v>
      </c>
      <c r="AP220" s="26" t="s">
        <v>146</v>
      </c>
      <c r="AQ220" s="26" t="s">
        <v>740</v>
      </c>
      <c r="AR220" s="26"/>
      <c r="AS220" s="26"/>
      <c r="AT220" s="26"/>
      <c r="AU220" s="26"/>
      <c r="AV220" s="26"/>
      <c r="AW220" s="26"/>
      <c r="AX220" s="110"/>
      <c r="AY220" s="110"/>
      <c r="AZ220" s="111"/>
      <c r="BA220" s="26"/>
      <c r="BB220" s="26"/>
      <c r="BC220" s="26"/>
      <c r="BD220" s="26"/>
      <c r="BE220" s="26"/>
      <c r="BF220" s="26"/>
      <c r="BG220" s="26"/>
      <c r="BH220" s="26"/>
      <c r="BI220" s="26"/>
      <c r="BJ220" s="26"/>
      <c r="BK220" s="26"/>
      <c r="BL220" s="26"/>
      <c r="BM220" s="26"/>
      <c r="BN220" s="26"/>
      <c r="BO220" s="26"/>
      <c r="BP220" s="26"/>
      <c r="BQ220" s="26"/>
      <c r="BR220" s="26"/>
      <c r="BS220" s="26"/>
      <c r="BT220" s="26"/>
      <c r="BU220" s="26"/>
      <c r="BV220" s="26"/>
      <c r="BW220" s="26">
        <f t="shared" si="260"/>
        <v>0.664999999999964</v>
      </c>
      <c r="BX220" s="26"/>
      <c r="BY220" s="26"/>
      <c r="BZ220" s="26"/>
      <c r="CA220" s="117"/>
      <c r="CB220" s="26"/>
      <c r="CC220" s="26"/>
      <c r="CD220" s="26"/>
      <c r="CE220" s="26"/>
      <c r="CF220" s="92"/>
      <c r="CG220" s="84">
        <f t="shared" si="261"/>
        <v>0</v>
      </c>
      <c r="CH220" s="124">
        <v>6</v>
      </c>
      <c r="CI220" s="84">
        <v>2</v>
      </c>
      <c r="CJ220" s="84"/>
      <c r="CK220" s="84"/>
      <c r="CL220" s="84"/>
      <c r="CM220" s="84"/>
      <c r="CN220" s="84"/>
      <c r="CO220" s="84"/>
      <c r="CP220" s="84"/>
      <c r="CQ220" s="84"/>
      <c r="CR220" s="84"/>
      <c r="CS220" s="84"/>
      <c r="CT220" s="84"/>
      <c r="CU220" s="84"/>
      <c r="CV220" s="84"/>
      <c r="CW220" s="84"/>
      <c r="CX220" s="84"/>
      <c r="CY220" s="84"/>
      <c r="CZ220" s="26" t="s">
        <v>375</v>
      </c>
      <c r="DA220" s="92">
        <v>0</v>
      </c>
      <c r="DB220" s="92"/>
      <c r="DC220" s="92" t="s">
        <v>375</v>
      </c>
      <c r="DD220" s="92"/>
      <c r="DE220" s="26"/>
      <c r="DF220" s="26"/>
      <c r="DG220" s="26"/>
      <c r="DH220" s="26"/>
      <c r="DI220" s="26" t="s">
        <v>791</v>
      </c>
      <c r="DJ220" s="26">
        <v>1971</v>
      </c>
      <c r="DK220" s="26"/>
      <c r="DL220" s="26" t="s">
        <v>139</v>
      </c>
      <c r="DM220" s="26">
        <v>24</v>
      </c>
      <c r="DN220" s="26">
        <v>24</v>
      </c>
      <c r="DO220" s="26">
        <v>26</v>
      </c>
      <c r="DP220" s="26" t="e">
        <v>#N/A</v>
      </c>
      <c r="DQ220" s="26" t="e">
        <v>#N/A</v>
      </c>
      <c r="DR220" s="26" t="s">
        <v>149</v>
      </c>
      <c r="DS220" s="26" t="s">
        <v>167</v>
      </c>
      <c r="DT220" s="26" t="s">
        <v>150</v>
      </c>
      <c r="DU220" s="26" t="s">
        <v>150</v>
      </c>
      <c r="DV220" s="26" t="s">
        <v>792</v>
      </c>
      <c r="DW220" s="26"/>
      <c r="DX220" s="26"/>
      <c r="DY220" s="26"/>
      <c r="DZ220" s="26">
        <f t="shared" si="253"/>
        <v>0.664999999999964</v>
      </c>
      <c r="EA220" s="26"/>
      <c r="EB220" s="26"/>
      <c r="EC220" s="26"/>
      <c r="ED220" s="26"/>
      <c r="EE220" s="26">
        <v>0.664999999999964</v>
      </c>
      <c r="EF220" s="26"/>
      <c r="EG220" s="26"/>
      <c r="EH220" s="26"/>
      <c r="EI220" s="146">
        <v>0</v>
      </c>
      <c r="EJ220" s="84">
        <f t="shared" si="262"/>
        <v>0.664999999999964</v>
      </c>
      <c r="EK220" s="84">
        <f t="shared" si="263"/>
        <v>0</v>
      </c>
      <c r="EL220" s="84">
        <f t="shared" si="254"/>
        <v>0</v>
      </c>
      <c r="EN220" s="84">
        <f t="shared" si="264"/>
        <v>0</v>
      </c>
    </row>
    <row r="221" s="86" customFormat="1" ht="30" customHeight="1" spans="1:144">
      <c r="A221" s="87" t="str">
        <f t="shared" si="251"/>
        <v>G2342003.2052004.5</v>
      </c>
      <c r="B221" s="87" t="e">
        <f>VLOOKUP(A221,[1]大中修明细表!$A$10:$N$544,14,0)</f>
        <v>#N/A</v>
      </c>
      <c r="C221" s="87" t="str">
        <f t="shared" si="252"/>
        <v>S306164.055165.35</v>
      </c>
      <c r="D221" s="87" t="e">
        <f>VLOOKUP(C221,[1]大中修明细表!$B$10:$N$544,13,0)</f>
        <v>#N/A</v>
      </c>
      <c r="E221" s="87" t="s">
        <v>371</v>
      </c>
      <c r="F221" s="96">
        <v>197</v>
      </c>
      <c r="G221" s="26" t="s">
        <v>17</v>
      </c>
      <c r="H221" s="26" t="s">
        <v>747</v>
      </c>
      <c r="I221" s="26">
        <v>430623</v>
      </c>
      <c r="J221" s="26" t="s">
        <v>138</v>
      </c>
      <c r="K221" s="26">
        <v>2003.205</v>
      </c>
      <c r="L221" s="26">
        <v>2004.5</v>
      </c>
      <c r="M221" s="26" t="s">
        <v>748</v>
      </c>
      <c r="N221" s="26">
        <v>164.055</v>
      </c>
      <c r="O221" s="26">
        <v>165.35</v>
      </c>
      <c r="P221" s="26"/>
      <c r="Q221" s="26">
        <f t="shared" si="255"/>
        <v>1.29500000000007</v>
      </c>
      <c r="R221" s="26" t="s">
        <v>739</v>
      </c>
      <c r="S221" s="26">
        <v>24</v>
      </c>
      <c r="T221" s="26">
        <v>35</v>
      </c>
      <c r="U221" s="26">
        <v>50</v>
      </c>
      <c r="V221" s="26" t="s">
        <v>182</v>
      </c>
      <c r="W221" s="96" t="s">
        <v>160</v>
      </c>
      <c r="X221" s="26" t="s">
        <v>182</v>
      </c>
      <c r="Y221" s="26">
        <f t="shared" si="256"/>
        <v>24</v>
      </c>
      <c r="Z221" s="99"/>
      <c r="AA221" s="26" t="s">
        <v>184</v>
      </c>
      <c r="AB221" s="26"/>
      <c r="AC221" s="26"/>
      <c r="AD221" s="26" t="s">
        <v>145</v>
      </c>
      <c r="AE221" s="26">
        <v>4</v>
      </c>
      <c r="AF221" s="99"/>
      <c r="AG221" s="92">
        <v>70</v>
      </c>
      <c r="AH221" s="92">
        <f t="shared" si="257"/>
        <v>0</v>
      </c>
      <c r="AI221" s="92">
        <f t="shared" si="258"/>
        <v>218</v>
      </c>
      <c r="AJ221" s="26">
        <f t="shared" si="259"/>
        <v>218</v>
      </c>
      <c r="AK221" s="92">
        <v>1971</v>
      </c>
      <c r="AL221" s="26" t="str">
        <f>IF(AND(AK221&lt;&gt;"",AM221&lt;&gt;""),"确认折扣年度",IF($V221="大修",IF(AND($V221="大修",AK221="",AM221=""),1,IF(AK221&lt;&gt;"",LOOKUP(AK221,{1900,2016,2017,2018,2019,2020,2021,2022,2023,2024,2025},{1,0.9,0.8,0.7,0.6,0.5,0.4,0.3,0.2,0.1,0}),IF(AM221&lt;&gt;"",LOOKUP(AM221,{1900,2021,2022,2023,2024,2025},{1,0.8,0.6,0.4,0.2,0})))),""))</f>
        <v/>
      </c>
      <c r="AM221" s="92"/>
      <c r="AN221" s="26">
        <f>IF(AND(AK221&lt;&gt;"",AM221&lt;&gt;""),"确认折扣年度",IF($V221="中修",IF(AND($V221="中修",AK221="",AM221=""),1,IF(AK221&lt;&gt;"",LOOKUP(AK221,{1900,2021,2022,2023,2024,2025},{1,0.8,0.6,0.4,0.2,0}),IF(AM221&lt;&gt;"",LOOKUP(AM221,{1900,2021,2022,2023,2024,2025},{1,0.8,0.6,0.4,0.2,0})))),""))</f>
        <v>1</v>
      </c>
      <c r="AO221" s="26" t="s">
        <v>146</v>
      </c>
      <c r="AP221" s="26" t="s">
        <v>146</v>
      </c>
      <c r="AQ221" s="26" t="s">
        <v>740</v>
      </c>
      <c r="AR221" s="26"/>
      <c r="AS221" s="26"/>
      <c r="AT221" s="26"/>
      <c r="AU221" s="26"/>
      <c r="AV221" s="26"/>
      <c r="AW221" s="26"/>
      <c r="AX221" s="110"/>
      <c r="AY221" s="110"/>
      <c r="AZ221" s="111"/>
      <c r="BA221" s="26"/>
      <c r="BB221" s="26"/>
      <c r="BC221" s="26"/>
      <c r="BD221" s="26"/>
      <c r="BE221" s="26"/>
      <c r="BF221" s="26"/>
      <c r="BG221" s="26"/>
      <c r="BH221" s="26"/>
      <c r="BI221" s="26"/>
      <c r="BJ221" s="26"/>
      <c r="BK221" s="26"/>
      <c r="BL221" s="26"/>
      <c r="BM221" s="26"/>
      <c r="BN221" s="26"/>
      <c r="BO221" s="26"/>
      <c r="BP221" s="26"/>
      <c r="BQ221" s="26"/>
      <c r="BR221" s="26"/>
      <c r="BS221" s="26"/>
      <c r="BT221" s="26"/>
      <c r="BU221" s="26"/>
      <c r="BV221" s="26"/>
      <c r="BW221" s="26">
        <f t="shared" si="260"/>
        <v>1.29500000000007</v>
      </c>
      <c r="BX221" s="26"/>
      <c r="BY221" s="26"/>
      <c r="BZ221" s="26"/>
      <c r="CA221" s="117"/>
      <c r="CB221" s="26"/>
      <c r="CC221" s="26"/>
      <c r="CD221" s="26"/>
      <c r="CE221" s="26"/>
      <c r="CF221" s="92"/>
      <c r="CG221" s="84">
        <f t="shared" si="261"/>
        <v>0</v>
      </c>
      <c r="CH221" s="124">
        <v>6</v>
      </c>
      <c r="CI221" s="84">
        <v>2</v>
      </c>
      <c r="CJ221" s="84"/>
      <c r="CK221" s="84"/>
      <c r="CL221" s="84"/>
      <c r="CM221" s="84"/>
      <c r="CN221" s="84"/>
      <c r="CO221" s="84"/>
      <c r="CP221" s="84"/>
      <c r="CQ221" s="84"/>
      <c r="CR221" s="84"/>
      <c r="CS221" s="84"/>
      <c r="CT221" s="84"/>
      <c r="CU221" s="84"/>
      <c r="CV221" s="84"/>
      <c r="CW221" s="84"/>
      <c r="CX221" s="84"/>
      <c r="CY221" s="84"/>
      <c r="CZ221" s="26" t="s">
        <v>375</v>
      </c>
      <c r="DA221" s="92">
        <v>0</v>
      </c>
      <c r="DB221" s="92"/>
      <c r="DC221" s="92" t="s">
        <v>375</v>
      </c>
      <c r="DD221" s="92"/>
      <c r="DE221" s="26"/>
      <c r="DF221" s="26"/>
      <c r="DG221" s="26"/>
      <c r="DH221" s="26"/>
      <c r="DI221" s="26"/>
      <c r="DJ221" s="26">
        <v>1971</v>
      </c>
      <c r="DK221" s="26"/>
      <c r="DL221" s="26" t="s">
        <v>139</v>
      </c>
      <c r="DM221" s="26">
        <v>35</v>
      </c>
      <c r="DN221" s="26">
        <v>24</v>
      </c>
      <c r="DO221" s="26">
        <v>50</v>
      </c>
      <c r="DP221" s="26" t="e">
        <v>#N/A</v>
      </c>
      <c r="DQ221" s="26" t="e">
        <v>#N/A</v>
      </c>
      <c r="DR221" s="26" t="s">
        <v>149</v>
      </c>
      <c r="DS221" s="26" t="s">
        <v>167</v>
      </c>
      <c r="DT221" s="26" t="s">
        <v>150</v>
      </c>
      <c r="DU221" s="26" t="s">
        <v>150</v>
      </c>
      <c r="DV221" s="26" t="s">
        <v>792</v>
      </c>
      <c r="DW221" s="26"/>
      <c r="DX221" s="26"/>
      <c r="DY221" s="26"/>
      <c r="DZ221" s="26">
        <f t="shared" si="253"/>
        <v>1.29500000000007</v>
      </c>
      <c r="EA221" s="26"/>
      <c r="EB221" s="26"/>
      <c r="EC221" s="26"/>
      <c r="ED221" s="26"/>
      <c r="EE221" s="26">
        <v>1.29500000000007</v>
      </c>
      <c r="EF221" s="26"/>
      <c r="EG221" s="26"/>
      <c r="EH221" s="26"/>
      <c r="EI221" s="146">
        <v>0</v>
      </c>
      <c r="EJ221" s="84">
        <f t="shared" si="262"/>
        <v>1.29500000000007</v>
      </c>
      <c r="EK221" s="84">
        <f t="shared" si="263"/>
        <v>2.66453525910038e-15</v>
      </c>
      <c r="EL221" s="84">
        <f t="shared" si="254"/>
        <v>0</v>
      </c>
      <c r="EN221" s="84">
        <f t="shared" si="264"/>
        <v>0</v>
      </c>
    </row>
    <row r="222" s="86" customFormat="1" ht="30" customHeight="1" spans="1:144">
      <c r="A222" s="87" t="str">
        <f t="shared" si="251"/>
        <v>G23420172017.9</v>
      </c>
      <c r="B222" s="87" t="e">
        <f>VLOOKUP(A222,[1]大中修明细表!$A$10:$N$544,14,0)</f>
        <v>#N/A</v>
      </c>
      <c r="C222" s="87" t="str">
        <f t="shared" si="252"/>
        <v>S306177.85178.75</v>
      </c>
      <c r="D222" s="87" t="e">
        <f>VLOOKUP(C222,[1]大中修明细表!$B$10:$N$544,13,0)</f>
        <v>#N/A</v>
      </c>
      <c r="E222" s="87" t="s">
        <v>371</v>
      </c>
      <c r="F222" s="96">
        <v>198</v>
      </c>
      <c r="G222" s="26" t="s">
        <v>17</v>
      </c>
      <c r="H222" s="26" t="s">
        <v>747</v>
      </c>
      <c r="I222" s="26">
        <v>430623</v>
      </c>
      <c r="J222" s="26" t="s">
        <v>138</v>
      </c>
      <c r="K222" s="26">
        <v>2017</v>
      </c>
      <c r="L222" s="26">
        <v>2017.9</v>
      </c>
      <c r="M222" s="26" t="s">
        <v>748</v>
      </c>
      <c r="N222" s="26">
        <v>177.85</v>
      </c>
      <c r="O222" s="26">
        <v>178.75</v>
      </c>
      <c r="P222" s="26"/>
      <c r="Q222" s="26">
        <f t="shared" si="255"/>
        <v>0.900000000000091</v>
      </c>
      <c r="R222" s="26" t="s">
        <v>739</v>
      </c>
      <c r="S222" s="26">
        <f t="shared" ref="S222:S225" si="266">T222</f>
        <v>9</v>
      </c>
      <c r="T222" s="26">
        <v>9</v>
      </c>
      <c r="U222" s="26">
        <v>12</v>
      </c>
      <c r="V222" s="26" t="s">
        <v>182</v>
      </c>
      <c r="W222" s="96" t="s">
        <v>160</v>
      </c>
      <c r="X222" s="26" t="s">
        <v>182</v>
      </c>
      <c r="Y222" s="26">
        <f t="shared" si="256"/>
        <v>9</v>
      </c>
      <c r="Z222" s="99"/>
      <c r="AA222" s="26" t="s">
        <v>184</v>
      </c>
      <c r="AB222" s="26"/>
      <c r="AC222" s="26"/>
      <c r="AD222" s="26" t="s">
        <v>145</v>
      </c>
      <c r="AE222" s="26">
        <v>4</v>
      </c>
      <c r="AF222" s="99"/>
      <c r="AG222" s="92">
        <v>70</v>
      </c>
      <c r="AH222" s="92">
        <f t="shared" si="257"/>
        <v>0</v>
      </c>
      <c r="AI222" s="92">
        <f t="shared" si="258"/>
        <v>57</v>
      </c>
      <c r="AJ222" s="26">
        <f t="shared" si="259"/>
        <v>57</v>
      </c>
      <c r="AK222" s="92"/>
      <c r="AL222" s="26" t="str">
        <f>IF(AND(AK222&lt;&gt;"",AM222&lt;&gt;""),"确认折扣年度",IF($V222="大修",IF(AND($V222="大修",AK222="",AM222=""),1,IF(AK222&lt;&gt;"",LOOKUP(AK222,{1900,2016,2017,2018,2019,2020,2021,2022,2023,2024,2025},{1,0.9,0.8,0.7,0.6,0.5,0.4,0.3,0.2,0.1,0}),IF(AM222&lt;&gt;"",LOOKUP(AM222,{1900,2021,2022,2023,2024,2025},{1,0.8,0.6,0.4,0.2,0})))),""))</f>
        <v/>
      </c>
      <c r="AM222" s="92">
        <v>2020</v>
      </c>
      <c r="AN222" s="26">
        <f>IF(AND(AK222&lt;&gt;"",AM222&lt;&gt;""),"确认折扣年度",IF($V222="中修",IF(AND($V222="中修",AK222="",AM222=""),1,IF(AK222&lt;&gt;"",LOOKUP(AK222,{1900,2021,2022,2023,2024,2025},{1,0.8,0.6,0.4,0.2,0}),IF(AM222&lt;&gt;"",LOOKUP(AM222,{1900,2021,2022,2023,2024,2025},{1,0.8,0.6,0.4,0.2,0})))),""))</f>
        <v>1</v>
      </c>
      <c r="AO222" s="26" t="s">
        <v>146</v>
      </c>
      <c r="AP222" s="26" t="s">
        <v>146</v>
      </c>
      <c r="AQ222" s="26" t="s">
        <v>740</v>
      </c>
      <c r="AR222" s="26"/>
      <c r="AS222" s="26"/>
      <c r="AT222" s="26"/>
      <c r="AU222" s="26"/>
      <c r="AV222" s="26"/>
      <c r="AW222" s="26"/>
      <c r="AX222" s="110"/>
      <c r="AY222" s="110"/>
      <c r="AZ222" s="111"/>
      <c r="BA222" s="26"/>
      <c r="BB222" s="26"/>
      <c r="BC222" s="26"/>
      <c r="BD222" s="26"/>
      <c r="BE222" s="26"/>
      <c r="BF222" s="26"/>
      <c r="BG222" s="26"/>
      <c r="BH222" s="26"/>
      <c r="BI222" s="26"/>
      <c r="BJ222" s="26"/>
      <c r="BK222" s="26"/>
      <c r="BL222" s="26"/>
      <c r="BM222" s="26"/>
      <c r="BN222" s="26"/>
      <c r="BO222" s="26"/>
      <c r="BP222" s="26"/>
      <c r="BQ222" s="26"/>
      <c r="BR222" s="26"/>
      <c r="BS222" s="26"/>
      <c r="BT222" s="26"/>
      <c r="BU222" s="26"/>
      <c r="BV222" s="26"/>
      <c r="BW222" s="26">
        <f t="shared" si="260"/>
        <v>0.900000000000091</v>
      </c>
      <c r="BX222" s="26"/>
      <c r="BY222" s="26"/>
      <c r="BZ222" s="26"/>
      <c r="CA222" s="117"/>
      <c r="CB222" s="26"/>
      <c r="CC222" s="26"/>
      <c r="CD222" s="26"/>
      <c r="CE222" s="26"/>
      <c r="CF222" s="92"/>
      <c r="CG222" s="84">
        <f t="shared" si="261"/>
        <v>0</v>
      </c>
      <c r="CH222" s="124">
        <v>6</v>
      </c>
      <c r="CI222" s="84">
        <v>2</v>
      </c>
      <c r="CJ222" s="84"/>
      <c r="CK222" s="84"/>
      <c r="CL222" s="84"/>
      <c r="CM222" s="84"/>
      <c r="CN222" s="84"/>
      <c r="CO222" s="84"/>
      <c r="CP222" s="84"/>
      <c r="CQ222" s="84"/>
      <c r="CR222" s="84"/>
      <c r="CS222" s="84"/>
      <c r="CT222" s="84"/>
      <c r="CU222" s="84"/>
      <c r="CV222" s="84"/>
      <c r="CW222" s="84"/>
      <c r="CX222" s="84"/>
      <c r="CY222" s="84"/>
      <c r="CZ222" s="26" t="s">
        <v>375</v>
      </c>
      <c r="DA222" s="92">
        <v>0</v>
      </c>
      <c r="DB222" s="92"/>
      <c r="DC222" s="92" t="s">
        <v>375</v>
      </c>
      <c r="DD222" s="92"/>
      <c r="DE222" s="26" t="s">
        <v>793</v>
      </c>
      <c r="DF222" s="26"/>
      <c r="DG222" s="26"/>
      <c r="DH222" s="26"/>
      <c r="DI222" s="26" t="s">
        <v>794</v>
      </c>
      <c r="DJ222" s="26">
        <v>1970</v>
      </c>
      <c r="DK222" s="26"/>
      <c r="DL222" s="26" t="s">
        <v>139</v>
      </c>
      <c r="DM222" s="26">
        <v>9</v>
      </c>
      <c r="DN222" s="26">
        <v>9</v>
      </c>
      <c r="DO222" s="26">
        <v>12</v>
      </c>
      <c r="DP222" s="26" t="e">
        <v>#N/A</v>
      </c>
      <c r="DQ222" s="26" t="e">
        <v>#N/A</v>
      </c>
      <c r="DR222" s="26" t="s">
        <v>149</v>
      </c>
      <c r="DS222" s="26" t="s">
        <v>167</v>
      </c>
      <c r="DT222" s="26" t="s">
        <v>150</v>
      </c>
      <c r="DU222" s="26" t="s">
        <v>150</v>
      </c>
      <c r="DV222" s="26" t="s">
        <v>150</v>
      </c>
      <c r="DW222" s="26"/>
      <c r="DX222" s="26"/>
      <c r="DY222" s="26"/>
      <c r="DZ222" s="26">
        <f t="shared" si="253"/>
        <v>0.900000000000091</v>
      </c>
      <c r="EA222" s="26"/>
      <c r="EB222" s="26"/>
      <c r="EC222" s="26"/>
      <c r="ED222" s="26"/>
      <c r="EE222" s="26">
        <v>0.900000000000091</v>
      </c>
      <c r="EF222" s="26"/>
      <c r="EG222" s="26"/>
      <c r="EH222" s="26"/>
      <c r="EI222" s="146">
        <v>0</v>
      </c>
      <c r="EJ222" s="84">
        <f t="shared" si="262"/>
        <v>0.900000000000091</v>
      </c>
      <c r="EK222" s="84">
        <f t="shared" si="263"/>
        <v>0</v>
      </c>
      <c r="EL222" s="84">
        <f t="shared" si="254"/>
        <v>0</v>
      </c>
      <c r="EN222" s="84">
        <f t="shared" si="264"/>
        <v>0</v>
      </c>
    </row>
    <row r="223" s="86" customFormat="1" ht="30" customHeight="1" spans="1:144">
      <c r="A223" s="87" t="str">
        <f t="shared" si="251"/>
        <v>G2401557.7111559</v>
      </c>
      <c r="B223" s="87" t="e">
        <f>VLOOKUP(A223,[1]大中修明细表!$A$10:$N$544,14,0)</f>
        <v>#N/A</v>
      </c>
      <c r="C223" s="87" t="str">
        <f t="shared" si="252"/>
        <v>S20185.484999999999986.7739999999999</v>
      </c>
      <c r="D223" s="87" t="e">
        <f>VLOOKUP(C223,[1]大中修明细表!$B$10:$N$544,13,0)</f>
        <v>#N/A</v>
      </c>
      <c r="E223" s="87" t="s">
        <v>371</v>
      </c>
      <c r="F223" s="96">
        <v>199</v>
      </c>
      <c r="G223" s="26" t="s">
        <v>17</v>
      </c>
      <c r="H223" s="26" t="s">
        <v>758</v>
      </c>
      <c r="I223" s="26">
        <v>430602</v>
      </c>
      <c r="J223" s="26" t="s">
        <v>195</v>
      </c>
      <c r="K223" s="26">
        <v>1557.711</v>
      </c>
      <c r="L223" s="26">
        <v>1559</v>
      </c>
      <c r="M223" s="26" t="s">
        <v>795</v>
      </c>
      <c r="N223" s="26">
        <v>85.4849999999999</v>
      </c>
      <c r="O223" s="26">
        <v>86.7739999999999</v>
      </c>
      <c r="P223" s="26"/>
      <c r="Q223" s="26">
        <f t="shared" si="255"/>
        <v>1.28899999999999</v>
      </c>
      <c r="R223" s="26" t="s">
        <v>781</v>
      </c>
      <c r="S223" s="26">
        <f t="shared" si="266"/>
        <v>24</v>
      </c>
      <c r="T223" s="26">
        <v>24</v>
      </c>
      <c r="U223" s="26">
        <v>40</v>
      </c>
      <c r="V223" s="26" t="s">
        <v>182</v>
      </c>
      <c r="W223" s="96" t="s">
        <v>160</v>
      </c>
      <c r="X223" s="26" t="s">
        <v>182</v>
      </c>
      <c r="Y223" s="26">
        <f t="shared" si="256"/>
        <v>24</v>
      </c>
      <c r="Z223" s="99"/>
      <c r="AA223" s="26" t="s">
        <v>184</v>
      </c>
      <c r="AB223" s="26"/>
      <c r="AC223" s="26"/>
      <c r="AD223" s="26" t="s">
        <v>145</v>
      </c>
      <c r="AE223" s="26">
        <v>4</v>
      </c>
      <c r="AF223" s="99"/>
      <c r="AG223" s="92">
        <v>70</v>
      </c>
      <c r="AH223" s="92">
        <f t="shared" si="257"/>
        <v>0</v>
      </c>
      <c r="AI223" s="92">
        <f t="shared" si="258"/>
        <v>217</v>
      </c>
      <c r="AJ223" s="26">
        <f t="shared" si="259"/>
        <v>174</v>
      </c>
      <c r="AK223" s="92"/>
      <c r="AL223" s="26" t="str">
        <f>IF(AND(AK223&lt;&gt;"",AM223&lt;&gt;""),"确认折扣年度",IF($V223="大修",IF(AND($V223="大修",AK223="",AM223=""),1,IF(AK223&lt;&gt;"",LOOKUP(AK223,{1900,2016,2017,2018,2019,2020,2021,2022,2023,2024,2025},{1,0.9,0.8,0.7,0.6,0.5,0.4,0.3,0.2,0.1,0}),IF(AM223&lt;&gt;"",LOOKUP(AM223,{1900,2021,2022,2023,2024,2025},{1,0.8,0.6,0.4,0.2,0})))),""))</f>
        <v/>
      </c>
      <c r="AM223" s="92">
        <v>2021</v>
      </c>
      <c r="AN223" s="26">
        <f>IF(AND(AK223&lt;&gt;"",AM223&lt;&gt;""),"确认折扣年度",IF($V223="中修",IF(AND($V223="中修",AK223="",AM223=""),1,IF(AK223&lt;&gt;"",LOOKUP(AK223,{1900,2021,2022,2023,2024,2025},{1,0.8,0.6,0.4,0.2,0}),IF(AM223&lt;&gt;"",LOOKUP(AM223,{1900,2021,2022,2023,2024,2025},{1,0.8,0.6,0.4,0.2,0})))),""))</f>
        <v>0.8</v>
      </c>
      <c r="AO223" s="26" t="s">
        <v>146</v>
      </c>
      <c r="AP223" s="26" t="s">
        <v>146</v>
      </c>
      <c r="AQ223" s="26" t="s">
        <v>740</v>
      </c>
      <c r="AR223" s="26" t="s">
        <v>796</v>
      </c>
      <c r="AS223" s="26"/>
      <c r="AT223" s="26"/>
      <c r="AU223" s="26"/>
      <c r="AV223" s="26"/>
      <c r="AW223" s="26"/>
      <c r="AX223" s="110"/>
      <c r="AY223" s="110"/>
      <c r="AZ223" s="111"/>
      <c r="BA223" s="26"/>
      <c r="BB223" s="26"/>
      <c r="BC223" s="26"/>
      <c r="BD223" s="26"/>
      <c r="BE223" s="26"/>
      <c r="BF223" s="26"/>
      <c r="BG223" s="26"/>
      <c r="BH223" s="26"/>
      <c r="BI223" s="26"/>
      <c r="BJ223" s="26"/>
      <c r="BK223" s="26"/>
      <c r="BL223" s="26"/>
      <c r="BM223" s="26"/>
      <c r="BN223" s="26"/>
      <c r="BO223" s="26"/>
      <c r="BP223" s="26"/>
      <c r="BQ223" s="26"/>
      <c r="BR223" s="26"/>
      <c r="BS223" s="26"/>
      <c r="BT223" s="26"/>
      <c r="BU223" s="26"/>
      <c r="BV223" s="26"/>
      <c r="BW223" s="26">
        <f t="shared" si="260"/>
        <v>1.28899999999999</v>
      </c>
      <c r="BX223" s="26"/>
      <c r="BY223" s="26"/>
      <c r="BZ223" s="26"/>
      <c r="CA223" s="117"/>
      <c r="CB223" s="26"/>
      <c r="CC223" s="26"/>
      <c r="CD223" s="26"/>
      <c r="CE223" s="26"/>
      <c r="CF223" s="92"/>
      <c r="CG223" s="84">
        <f t="shared" si="261"/>
        <v>0</v>
      </c>
      <c r="CH223" s="124">
        <v>6</v>
      </c>
      <c r="CI223" s="84">
        <v>2</v>
      </c>
      <c r="CJ223" s="84"/>
      <c r="CK223" s="84"/>
      <c r="CL223" s="84"/>
      <c r="CM223" s="84"/>
      <c r="CN223" s="84"/>
      <c r="CO223" s="84"/>
      <c r="CP223" s="84"/>
      <c r="CQ223" s="84"/>
      <c r="CR223" s="84"/>
      <c r="CS223" s="84"/>
      <c r="CT223" s="84"/>
      <c r="CU223" s="84"/>
      <c r="CV223" s="84"/>
      <c r="CW223" s="84"/>
      <c r="CX223" s="84"/>
      <c r="CY223" s="84"/>
      <c r="CZ223" s="26" t="s">
        <v>375</v>
      </c>
      <c r="DA223" s="92">
        <v>0</v>
      </c>
      <c r="DB223" s="92"/>
      <c r="DC223" s="92" t="s">
        <v>375</v>
      </c>
      <c r="DD223" s="92"/>
      <c r="DE223" s="26" t="s">
        <v>797</v>
      </c>
      <c r="DF223" s="26" t="s">
        <v>797</v>
      </c>
      <c r="DG223" s="26"/>
      <c r="DH223" s="26" t="s">
        <v>798</v>
      </c>
      <c r="DI223" s="26" t="s">
        <v>799</v>
      </c>
      <c r="DJ223" s="26">
        <v>2003</v>
      </c>
      <c r="DK223" s="26"/>
      <c r="DL223" s="26" t="s">
        <v>196</v>
      </c>
      <c r="DM223" s="26">
        <v>24</v>
      </c>
      <c r="DN223" s="26">
        <v>24</v>
      </c>
      <c r="DO223" s="26">
        <v>40</v>
      </c>
      <c r="DP223" s="26" t="e">
        <v>#N/A</v>
      </c>
      <c r="DQ223" s="26" t="e">
        <v>#N/A</v>
      </c>
      <c r="DR223" s="26" t="s">
        <v>149</v>
      </c>
      <c r="DS223" s="26" t="s">
        <v>167</v>
      </c>
      <c r="DT223" s="26" t="s">
        <v>150</v>
      </c>
      <c r="DU223" s="26" t="s">
        <v>150</v>
      </c>
      <c r="DV223" s="26" t="s">
        <v>800</v>
      </c>
      <c r="DW223" s="26"/>
      <c r="DX223" s="26"/>
      <c r="DY223" s="26"/>
      <c r="DZ223" s="26">
        <f t="shared" si="253"/>
        <v>1.28899999999999</v>
      </c>
      <c r="EA223" s="26"/>
      <c r="EB223" s="26"/>
      <c r="EC223" s="26"/>
      <c r="ED223" s="26"/>
      <c r="EE223" s="26">
        <v>1.28899999999999</v>
      </c>
      <c r="EF223" s="26"/>
      <c r="EG223" s="26"/>
      <c r="EH223" s="26"/>
      <c r="EI223" s="146">
        <v>0</v>
      </c>
      <c r="EJ223" s="84">
        <f t="shared" si="262"/>
        <v>1.28899999999999</v>
      </c>
      <c r="EK223" s="84">
        <f t="shared" si="263"/>
        <v>-2.66453525910038e-15</v>
      </c>
      <c r="EL223" s="84">
        <f t="shared" si="254"/>
        <v>0</v>
      </c>
      <c r="EN223" s="84">
        <f t="shared" si="264"/>
        <v>0</v>
      </c>
    </row>
    <row r="224" s="86" customFormat="1" ht="30" customHeight="1" spans="1:144">
      <c r="A224" s="87" t="str">
        <f t="shared" si="251"/>
        <v>G24015591560</v>
      </c>
      <c r="B224" s="87" t="e">
        <f>VLOOKUP(A224,[1]大中修明细表!$A$10:$N$544,14,0)</f>
        <v>#N/A</v>
      </c>
      <c r="C224" s="87" t="str">
        <f t="shared" si="252"/>
        <v>S20186.773999999999987.7739999999999</v>
      </c>
      <c r="D224" s="87" t="e">
        <f>VLOOKUP(C224,[1]大中修明细表!$B$10:$N$544,13,0)</f>
        <v>#N/A</v>
      </c>
      <c r="E224" s="87" t="s">
        <v>371</v>
      </c>
      <c r="F224" s="96">
        <v>200</v>
      </c>
      <c r="G224" s="26" t="s">
        <v>17</v>
      </c>
      <c r="H224" s="26" t="s">
        <v>758</v>
      </c>
      <c r="I224" s="26">
        <v>430602</v>
      </c>
      <c r="J224" s="26" t="s">
        <v>195</v>
      </c>
      <c r="K224" s="26">
        <v>1559</v>
      </c>
      <c r="L224" s="26">
        <v>1560</v>
      </c>
      <c r="M224" s="26" t="s">
        <v>795</v>
      </c>
      <c r="N224" s="26">
        <v>86.7739999999999</v>
      </c>
      <c r="O224" s="26">
        <v>87.7739999999999</v>
      </c>
      <c r="P224" s="26"/>
      <c r="Q224" s="26">
        <f t="shared" si="255"/>
        <v>1</v>
      </c>
      <c r="R224" s="26" t="s">
        <v>781</v>
      </c>
      <c r="S224" s="26">
        <f t="shared" si="266"/>
        <v>24</v>
      </c>
      <c r="T224" s="26">
        <v>24</v>
      </c>
      <c r="U224" s="26">
        <v>40</v>
      </c>
      <c r="V224" s="26" t="s">
        <v>182</v>
      </c>
      <c r="W224" s="96" t="s">
        <v>160</v>
      </c>
      <c r="X224" s="26" t="s">
        <v>182</v>
      </c>
      <c r="Y224" s="26">
        <f t="shared" si="256"/>
        <v>24</v>
      </c>
      <c r="Z224" s="99"/>
      <c r="AA224" s="26" t="s">
        <v>184</v>
      </c>
      <c r="AB224" s="26"/>
      <c r="AC224" s="26"/>
      <c r="AD224" s="26" t="s">
        <v>145</v>
      </c>
      <c r="AE224" s="26">
        <v>4</v>
      </c>
      <c r="AF224" s="99"/>
      <c r="AG224" s="92">
        <v>70</v>
      </c>
      <c r="AH224" s="92">
        <f t="shared" si="257"/>
        <v>0</v>
      </c>
      <c r="AI224" s="92">
        <f t="shared" si="258"/>
        <v>168</v>
      </c>
      <c r="AJ224" s="26">
        <f t="shared" si="259"/>
        <v>134</v>
      </c>
      <c r="AK224" s="92"/>
      <c r="AL224" s="26" t="str">
        <f>IF(AND(AK224&lt;&gt;"",AM224&lt;&gt;""),"确认折扣年度",IF($V224="大修",IF(AND($V224="大修",AK224="",AM224=""),1,IF(AK224&lt;&gt;"",LOOKUP(AK224,{1900,2016,2017,2018,2019,2020,2021,2022,2023,2024,2025},{1,0.9,0.8,0.7,0.6,0.5,0.4,0.3,0.2,0.1,0}),IF(AM224&lt;&gt;"",LOOKUP(AM224,{1900,2021,2022,2023,2024,2025},{1,0.8,0.6,0.4,0.2,0})))),""))</f>
        <v/>
      </c>
      <c r="AM224" s="92">
        <v>2021</v>
      </c>
      <c r="AN224" s="26">
        <f>IF(AND(AK224&lt;&gt;"",AM224&lt;&gt;""),"确认折扣年度",IF($V224="中修",IF(AND($V224="中修",AK224="",AM224=""),1,IF(AK224&lt;&gt;"",LOOKUP(AK224,{1900,2021,2022,2023,2024,2025},{1,0.8,0.6,0.4,0.2,0}),IF(AM224&lt;&gt;"",LOOKUP(AM224,{1900,2021,2022,2023,2024,2025},{1,0.8,0.6,0.4,0.2,0})))),""))</f>
        <v>0.8</v>
      </c>
      <c r="AO224" s="26" t="s">
        <v>146</v>
      </c>
      <c r="AP224" s="26" t="s">
        <v>146</v>
      </c>
      <c r="AQ224" s="26" t="s">
        <v>740</v>
      </c>
      <c r="AR224" s="26" t="s">
        <v>796</v>
      </c>
      <c r="AS224" s="26"/>
      <c r="AT224" s="26"/>
      <c r="AU224" s="26"/>
      <c r="AV224" s="26"/>
      <c r="AW224" s="26"/>
      <c r="AX224" s="110"/>
      <c r="AY224" s="110"/>
      <c r="AZ224" s="111"/>
      <c r="BA224" s="26"/>
      <c r="BB224" s="26"/>
      <c r="BC224" s="26"/>
      <c r="BD224" s="26"/>
      <c r="BE224" s="26"/>
      <c r="BF224" s="26"/>
      <c r="BG224" s="26"/>
      <c r="BH224" s="26"/>
      <c r="BI224" s="26"/>
      <c r="BJ224" s="26"/>
      <c r="BK224" s="26"/>
      <c r="BL224" s="26"/>
      <c r="BM224" s="26"/>
      <c r="BN224" s="26"/>
      <c r="BO224" s="26"/>
      <c r="BP224" s="26"/>
      <c r="BQ224" s="26"/>
      <c r="BR224" s="26"/>
      <c r="BS224" s="26"/>
      <c r="BT224" s="26"/>
      <c r="BU224" s="26"/>
      <c r="BV224" s="26"/>
      <c r="BW224" s="26">
        <f t="shared" si="260"/>
        <v>1</v>
      </c>
      <c r="BX224" s="26"/>
      <c r="BY224" s="26"/>
      <c r="BZ224" s="26"/>
      <c r="CA224" s="117"/>
      <c r="CB224" s="26"/>
      <c r="CC224" s="26"/>
      <c r="CD224" s="26"/>
      <c r="CE224" s="26"/>
      <c r="CF224" s="92"/>
      <c r="CG224" s="84">
        <f t="shared" si="261"/>
        <v>0</v>
      </c>
      <c r="CH224" s="124">
        <v>6</v>
      </c>
      <c r="CI224" s="84">
        <v>2</v>
      </c>
      <c r="CJ224" s="84"/>
      <c r="CK224" s="84"/>
      <c r="CL224" s="84"/>
      <c r="CM224" s="84"/>
      <c r="CN224" s="84"/>
      <c r="CO224" s="84"/>
      <c r="CP224" s="84"/>
      <c r="CQ224" s="84"/>
      <c r="CR224" s="84"/>
      <c r="CS224" s="84"/>
      <c r="CT224" s="84"/>
      <c r="CU224" s="84"/>
      <c r="CV224" s="84"/>
      <c r="CW224" s="84"/>
      <c r="CX224" s="84"/>
      <c r="CY224" s="84"/>
      <c r="CZ224" s="26" t="s">
        <v>375</v>
      </c>
      <c r="DA224" s="92">
        <v>0</v>
      </c>
      <c r="DB224" s="92"/>
      <c r="DC224" s="92" t="s">
        <v>375</v>
      </c>
      <c r="DD224" s="92"/>
      <c r="DE224" s="26" t="s">
        <v>797</v>
      </c>
      <c r="DF224" s="26" t="s">
        <v>797</v>
      </c>
      <c r="DG224" s="26"/>
      <c r="DH224" s="26" t="s">
        <v>801</v>
      </c>
      <c r="DI224" s="26" t="s">
        <v>802</v>
      </c>
      <c r="DJ224" s="26">
        <v>2003</v>
      </c>
      <c r="DK224" s="26"/>
      <c r="DL224" s="26" t="s">
        <v>196</v>
      </c>
      <c r="DM224" s="26">
        <v>24</v>
      </c>
      <c r="DN224" s="26">
        <v>24</v>
      </c>
      <c r="DO224" s="26">
        <v>40</v>
      </c>
      <c r="DP224" s="26" t="e">
        <v>#N/A</v>
      </c>
      <c r="DQ224" s="26" t="e">
        <v>#N/A</v>
      </c>
      <c r="DR224" s="26" t="s">
        <v>149</v>
      </c>
      <c r="DS224" s="26" t="s">
        <v>167</v>
      </c>
      <c r="DT224" s="26" t="s">
        <v>150</v>
      </c>
      <c r="DU224" s="26" t="s">
        <v>150</v>
      </c>
      <c r="DV224" s="26" t="s">
        <v>800</v>
      </c>
      <c r="DW224" s="26"/>
      <c r="DX224" s="26"/>
      <c r="DY224" s="26"/>
      <c r="DZ224" s="26">
        <f t="shared" si="253"/>
        <v>1</v>
      </c>
      <c r="EA224" s="26"/>
      <c r="EB224" s="26"/>
      <c r="EC224" s="26"/>
      <c r="ED224" s="26"/>
      <c r="EE224" s="26">
        <v>1</v>
      </c>
      <c r="EF224" s="26"/>
      <c r="EG224" s="26"/>
      <c r="EH224" s="26"/>
      <c r="EI224" s="146">
        <v>0</v>
      </c>
      <c r="EJ224" s="84">
        <f t="shared" si="262"/>
        <v>1</v>
      </c>
      <c r="EK224" s="84">
        <f t="shared" si="263"/>
        <v>0</v>
      </c>
      <c r="EL224" s="84">
        <f t="shared" si="254"/>
        <v>0</v>
      </c>
      <c r="EN224" s="84">
        <f t="shared" si="264"/>
        <v>0</v>
      </c>
    </row>
    <row r="225" s="86" customFormat="1" ht="30" customHeight="1" spans="1:144">
      <c r="A225" s="87" t="str">
        <f t="shared" si="251"/>
        <v>G24015601561</v>
      </c>
      <c r="B225" s="87" t="e">
        <f>VLOOKUP(A225,[1]大中修明细表!$A$10:$N$544,14,0)</f>
        <v>#N/A</v>
      </c>
      <c r="C225" s="87" t="str">
        <f t="shared" si="252"/>
        <v>S20187.773999999999988.7739999999999</v>
      </c>
      <c r="D225" s="87" t="e">
        <f>VLOOKUP(C225,[1]大中修明细表!$B$10:$N$544,13,0)</f>
        <v>#N/A</v>
      </c>
      <c r="E225" s="87" t="s">
        <v>371</v>
      </c>
      <c r="F225" s="96">
        <v>201</v>
      </c>
      <c r="G225" s="26" t="s">
        <v>17</v>
      </c>
      <c r="H225" s="26" t="s">
        <v>758</v>
      </c>
      <c r="I225" s="26">
        <v>430602</v>
      </c>
      <c r="J225" s="26" t="s">
        <v>195</v>
      </c>
      <c r="K225" s="26">
        <v>1560</v>
      </c>
      <c r="L225" s="26">
        <v>1561</v>
      </c>
      <c r="M225" s="26" t="s">
        <v>795</v>
      </c>
      <c r="N225" s="26">
        <v>87.7739999999999</v>
      </c>
      <c r="O225" s="26">
        <v>88.7739999999999</v>
      </c>
      <c r="P225" s="26"/>
      <c r="Q225" s="26">
        <f t="shared" si="255"/>
        <v>1</v>
      </c>
      <c r="R225" s="26" t="s">
        <v>781</v>
      </c>
      <c r="S225" s="26">
        <f t="shared" si="266"/>
        <v>24</v>
      </c>
      <c r="T225" s="26">
        <v>24</v>
      </c>
      <c r="U225" s="26">
        <v>40</v>
      </c>
      <c r="V225" s="26" t="s">
        <v>182</v>
      </c>
      <c r="W225" s="96" t="s">
        <v>160</v>
      </c>
      <c r="X225" s="26" t="s">
        <v>182</v>
      </c>
      <c r="Y225" s="26">
        <f t="shared" si="256"/>
        <v>24</v>
      </c>
      <c r="Z225" s="99"/>
      <c r="AA225" s="26" t="s">
        <v>184</v>
      </c>
      <c r="AB225" s="26"/>
      <c r="AC225" s="26"/>
      <c r="AD225" s="26" t="s">
        <v>145</v>
      </c>
      <c r="AE225" s="26">
        <v>4</v>
      </c>
      <c r="AF225" s="99"/>
      <c r="AG225" s="92">
        <v>70</v>
      </c>
      <c r="AH225" s="92">
        <f t="shared" si="257"/>
        <v>0</v>
      </c>
      <c r="AI225" s="92">
        <f t="shared" si="258"/>
        <v>168</v>
      </c>
      <c r="AJ225" s="26">
        <f t="shared" si="259"/>
        <v>134</v>
      </c>
      <c r="AK225" s="92"/>
      <c r="AL225" s="26" t="str">
        <f>IF(AND(AK225&lt;&gt;"",AM225&lt;&gt;""),"确认折扣年度",IF($V225="大修",IF(AND($V225="大修",AK225="",AM225=""),1,IF(AK225&lt;&gt;"",LOOKUP(AK225,{1900,2016,2017,2018,2019,2020,2021,2022,2023,2024,2025},{1,0.9,0.8,0.7,0.6,0.5,0.4,0.3,0.2,0.1,0}),IF(AM225&lt;&gt;"",LOOKUP(AM225,{1900,2021,2022,2023,2024,2025},{1,0.8,0.6,0.4,0.2,0})))),""))</f>
        <v/>
      </c>
      <c r="AM225" s="92">
        <v>2021</v>
      </c>
      <c r="AN225" s="26">
        <f>IF(AND(AK225&lt;&gt;"",AM225&lt;&gt;""),"确认折扣年度",IF($V225="中修",IF(AND($V225="中修",AK225="",AM225=""),1,IF(AK225&lt;&gt;"",LOOKUP(AK225,{1900,2021,2022,2023,2024,2025},{1,0.8,0.6,0.4,0.2,0}),IF(AM225&lt;&gt;"",LOOKUP(AM225,{1900,2021,2022,2023,2024,2025},{1,0.8,0.6,0.4,0.2,0})))),""))</f>
        <v>0.8</v>
      </c>
      <c r="AO225" s="26" t="s">
        <v>146</v>
      </c>
      <c r="AP225" s="26" t="s">
        <v>146</v>
      </c>
      <c r="AQ225" s="26" t="s">
        <v>740</v>
      </c>
      <c r="AR225" s="26" t="s">
        <v>796</v>
      </c>
      <c r="AS225" s="26"/>
      <c r="AT225" s="26"/>
      <c r="AU225" s="26"/>
      <c r="AV225" s="26"/>
      <c r="AW225" s="26"/>
      <c r="AX225" s="110"/>
      <c r="AY225" s="110"/>
      <c r="AZ225" s="111"/>
      <c r="BA225" s="26"/>
      <c r="BB225" s="26"/>
      <c r="BC225" s="26"/>
      <c r="BD225" s="26"/>
      <c r="BE225" s="26"/>
      <c r="BF225" s="26"/>
      <c r="BG225" s="26"/>
      <c r="BH225" s="26"/>
      <c r="BI225" s="26"/>
      <c r="BJ225" s="26"/>
      <c r="BK225" s="26"/>
      <c r="BL225" s="26"/>
      <c r="BM225" s="26"/>
      <c r="BN225" s="26"/>
      <c r="BO225" s="26"/>
      <c r="BP225" s="26"/>
      <c r="BQ225" s="26"/>
      <c r="BR225" s="26"/>
      <c r="BS225" s="26"/>
      <c r="BT225" s="26"/>
      <c r="BU225" s="26"/>
      <c r="BV225" s="26"/>
      <c r="BW225" s="26">
        <f t="shared" si="260"/>
        <v>1</v>
      </c>
      <c r="BX225" s="26"/>
      <c r="BY225" s="26"/>
      <c r="BZ225" s="26"/>
      <c r="CA225" s="117"/>
      <c r="CB225" s="26"/>
      <c r="CC225" s="26"/>
      <c r="CD225" s="26"/>
      <c r="CE225" s="26"/>
      <c r="CF225" s="92"/>
      <c r="CG225" s="84">
        <f t="shared" si="261"/>
        <v>0</v>
      </c>
      <c r="CH225" s="124">
        <v>6</v>
      </c>
      <c r="CI225" s="84">
        <v>2</v>
      </c>
      <c r="CJ225" s="84"/>
      <c r="CK225" s="84"/>
      <c r="CL225" s="84"/>
      <c r="CM225" s="84"/>
      <c r="CN225" s="84"/>
      <c r="CO225" s="84"/>
      <c r="CP225" s="84"/>
      <c r="CQ225" s="84"/>
      <c r="CR225" s="84"/>
      <c r="CS225" s="84"/>
      <c r="CT225" s="84"/>
      <c r="CU225" s="84"/>
      <c r="CV225" s="84"/>
      <c r="CW225" s="84"/>
      <c r="CX225" s="84"/>
      <c r="CY225" s="84"/>
      <c r="CZ225" s="26" t="s">
        <v>375</v>
      </c>
      <c r="DA225" s="92">
        <v>0</v>
      </c>
      <c r="DB225" s="92"/>
      <c r="DC225" s="92" t="s">
        <v>375</v>
      </c>
      <c r="DD225" s="92"/>
      <c r="DE225" s="26" t="s">
        <v>797</v>
      </c>
      <c r="DF225" s="26" t="s">
        <v>797</v>
      </c>
      <c r="DG225" s="26"/>
      <c r="DH225" s="26" t="s">
        <v>803</v>
      </c>
      <c r="DI225" s="26" t="s">
        <v>802</v>
      </c>
      <c r="DJ225" s="26">
        <v>2003</v>
      </c>
      <c r="DK225" s="26"/>
      <c r="DL225" s="26" t="s">
        <v>196</v>
      </c>
      <c r="DM225" s="26">
        <v>24</v>
      </c>
      <c r="DN225" s="26">
        <v>24</v>
      </c>
      <c r="DO225" s="26">
        <v>40</v>
      </c>
      <c r="DP225" s="26" t="e">
        <v>#N/A</v>
      </c>
      <c r="DQ225" s="26" t="e">
        <v>#N/A</v>
      </c>
      <c r="DR225" s="26" t="s">
        <v>149</v>
      </c>
      <c r="DS225" s="26" t="s">
        <v>167</v>
      </c>
      <c r="DT225" s="26" t="s">
        <v>150</v>
      </c>
      <c r="DU225" s="26" t="s">
        <v>150</v>
      </c>
      <c r="DV225" s="26" t="s">
        <v>800</v>
      </c>
      <c r="DW225" s="26"/>
      <c r="DX225" s="26"/>
      <c r="DY225" s="26"/>
      <c r="DZ225" s="26">
        <f t="shared" si="253"/>
        <v>1</v>
      </c>
      <c r="EA225" s="26"/>
      <c r="EB225" s="26"/>
      <c r="EC225" s="26"/>
      <c r="ED225" s="26"/>
      <c r="EE225" s="26">
        <v>1</v>
      </c>
      <c r="EF225" s="26"/>
      <c r="EG225" s="26"/>
      <c r="EH225" s="26"/>
      <c r="EI225" s="146">
        <v>0</v>
      </c>
      <c r="EJ225" s="84">
        <f t="shared" si="262"/>
        <v>1</v>
      </c>
      <c r="EK225" s="84">
        <f t="shared" si="263"/>
        <v>0</v>
      </c>
      <c r="EL225" s="84">
        <f t="shared" si="254"/>
        <v>0</v>
      </c>
      <c r="EN225" s="84">
        <f t="shared" si="264"/>
        <v>0</v>
      </c>
    </row>
    <row r="226" ht="30" customHeight="1" spans="1:144">
      <c r="A226" s="87" t="str">
        <f t="shared" si="251"/>
        <v>G24016441652</v>
      </c>
      <c r="B226" s="87">
        <f>VLOOKUP(A226,[1]大中修明细表!$A$10:$N$544,14,0)</f>
        <v>8</v>
      </c>
      <c r="C226" s="87" t="str">
        <f t="shared" si="252"/>
        <v>S10216441652</v>
      </c>
      <c r="D226" s="87">
        <f>VLOOKUP(C226,[1]大中修明细表!$B$10:$N$544,13,0)</f>
        <v>8</v>
      </c>
      <c r="E226" s="87"/>
      <c r="F226" s="96">
        <v>202</v>
      </c>
      <c r="G226" s="26" t="s">
        <v>17</v>
      </c>
      <c r="H226" s="26" t="s">
        <v>804</v>
      </c>
      <c r="I226" s="26">
        <v>430624</v>
      </c>
      <c r="J226" s="26" t="s">
        <v>195</v>
      </c>
      <c r="K226" s="26">
        <v>1644</v>
      </c>
      <c r="L226" s="26">
        <v>1652</v>
      </c>
      <c r="M226" s="26" t="s">
        <v>200</v>
      </c>
      <c r="N226" s="26">
        <v>1644</v>
      </c>
      <c r="O226" s="26">
        <v>1652</v>
      </c>
      <c r="P226" s="26">
        <f>L226-K226</f>
        <v>8</v>
      </c>
      <c r="Q226" s="26">
        <f t="shared" si="255"/>
        <v>8</v>
      </c>
      <c r="R226" s="26" t="s">
        <v>196</v>
      </c>
      <c r="S226" s="26">
        <v>25.5</v>
      </c>
      <c r="T226" s="26">
        <v>25.5</v>
      </c>
      <c r="U226" s="26">
        <v>49.5</v>
      </c>
      <c r="V226" s="26" t="s">
        <v>182</v>
      </c>
      <c r="W226" s="26" t="s">
        <v>160</v>
      </c>
      <c r="X226" s="26" t="s">
        <v>183</v>
      </c>
      <c r="Y226" s="26">
        <f t="shared" si="256"/>
        <v>24</v>
      </c>
      <c r="Z226" s="26"/>
      <c r="AA226" s="26" t="s">
        <v>184</v>
      </c>
      <c r="AB226" s="26"/>
      <c r="AC226" s="26"/>
      <c r="AD226" s="26" t="s">
        <v>145</v>
      </c>
      <c r="AE226" s="26">
        <v>4</v>
      </c>
      <c r="AF226" s="99"/>
      <c r="AG226" s="92">
        <v>70</v>
      </c>
      <c r="AH226" s="92">
        <f t="shared" si="257"/>
        <v>1344</v>
      </c>
      <c r="AI226" s="92">
        <f t="shared" si="258"/>
        <v>1344</v>
      </c>
      <c r="AJ226" s="26">
        <f t="shared" si="259"/>
        <v>1344</v>
      </c>
      <c r="AK226" s="92">
        <v>2016</v>
      </c>
      <c r="AL226" s="26" t="str">
        <f>IF(AND(AK226&lt;&gt;"",AM226&lt;&gt;""),"确认折扣年度",IF($V226="大修",IF(AND($V226="大修",AK226="",AM226=""),1,IF(AK226&lt;&gt;"",LOOKUP(AK226,{1900,2016,2017,2018,2019,2020,2021,2022,2023,2024,2025},{1,0.9,0.8,0.7,0.6,0.5,0.4,0.3,0.2,0.1,0}),IF(AM226&lt;&gt;"",LOOKUP(AM226,{1900,2021,2022,2023,2024,2025},{1,0.8,0.6,0.4,0.2,0})))),""))</f>
        <v/>
      </c>
      <c r="AM226" s="92"/>
      <c r="AN226" s="26">
        <f>IF(AND(AK226&lt;&gt;"",AM226&lt;&gt;""),"确认折扣年度",IF($V226="中修",IF(AND($V226="中修",AK226="",AM226=""),1,IF(AK226&lt;&gt;"",LOOKUP(AK226,{1900,2021,2022,2023,2024,2025},{1,0.8,0.6,0.4,0.2,0}),IF(AM226&lt;&gt;"",LOOKUP(AM226,{1900,2021,2022,2023,2024,2025},{1,0.8,0.6,0.4,0.2,0})))),""))</f>
        <v>1</v>
      </c>
      <c r="AO226" s="26" t="s">
        <v>146</v>
      </c>
      <c r="AP226" s="26" t="s">
        <v>146</v>
      </c>
      <c r="AQ226" s="26" t="s">
        <v>257</v>
      </c>
      <c r="AR226" s="26" t="s">
        <v>805</v>
      </c>
      <c r="AS226" s="26"/>
      <c r="AT226" s="26"/>
      <c r="AU226" s="26" t="s">
        <v>146</v>
      </c>
      <c r="AV226" s="26" t="s">
        <v>257</v>
      </c>
      <c r="AW226" s="26"/>
      <c r="AX226" s="110"/>
      <c r="AY226" s="110"/>
      <c r="AZ226" s="111"/>
      <c r="BA226" s="26">
        <v>85</v>
      </c>
      <c r="BB226" s="26">
        <v>1734</v>
      </c>
      <c r="BC226" s="26">
        <v>1734</v>
      </c>
      <c r="BD226" s="26">
        <v>0</v>
      </c>
      <c r="BE226" s="26" t="s">
        <v>149</v>
      </c>
      <c r="BF226" s="26" t="s">
        <v>150</v>
      </c>
      <c r="BG226" s="26"/>
      <c r="BH226" s="26">
        <v>2016</v>
      </c>
      <c r="BI226" s="26" t="s">
        <v>150</v>
      </c>
      <c r="BJ226" s="26" t="s">
        <v>806</v>
      </c>
      <c r="BK226" s="26" t="s">
        <v>150</v>
      </c>
      <c r="BL226" s="26" t="s">
        <v>150</v>
      </c>
      <c r="BM226" s="26"/>
      <c r="BN226" s="26"/>
      <c r="BO226" s="26"/>
      <c r="BP226" s="26"/>
      <c r="BQ226" s="26" t="s">
        <v>200</v>
      </c>
      <c r="BR226" s="26">
        <v>50.335</v>
      </c>
      <c r="BS226" s="26">
        <v>58.335</v>
      </c>
      <c r="BT226" s="26">
        <f>SUM(BU226:BZ226)</f>
        <v>8</v>
      </c>
      <c r="BU226" s="26"/>
      <c r="BV226" s="26"/>
      <c r="BW226" s="26">
        <f>CE226+CF226</f>
        <v>8</v>
      </c>
      <c r="BX226" s="26">
        <v>0</v>
      </c>
      <c r="BY226" s="26">
        <v>0</v>
      </c>
      <c r="BZ226" s="26"/>
      <c r="CA226" s="117"/>
      <c r="CB226" s="26" t="s">
        <v>166</v>
      </c>
      <c r="CC226" s="26">
        <v>0</v>
      </c>
      <c r="CD226" s="26">
        <v>8</v>
      </c>
      <c r="CE226" s="26">
        <v>0</v>
      </c>
      <c r="CF226" s="92">
        <f>CC226+CD226</f>
        <v>8</v>
      </c>
      <c r="CG226" s="84">
        <f t="shared" si="261"/>
        <v>0</v>
      </c>
      <c r="CH226" s="124">
        <v>6</v>
      </c>
      <c r="CI226" s="84">
        <v>2</v>
      </c>
      <c r="CJ226" s="84"/>
      <c r="CK226" s="84">
        <v>210</v>
      </c>
      <c r="CL226" s="84"/>
      <c r="CM226" s="84"/>
      <c r="CN226" s="84"/>
      <c r="CO226" s="84"/>
      <c r="CP226" s="84"/>
      <c r="CQ226" s="84"/>
      <c r="CR226" s="84"/>
      <c r="CT226" s="84"/>
      <c r="CU226" s="84"/>
      <c r="CV226" s="84"/>
      <c r="CW226" s="84" t="str">
        <f>J226&amp;K226&amp;L226</f>
        <v>G24016441652</v>
      </c>
      <c r="CX226" s="84" t="s">
        <v>182</v>
      </c>
      <c r="CZ226" s="26"/>
      <c r="DA226" s="92">
        <v>8</v>
      </c>
      <c r="DB226" s="92"/>
      <c r="DC226" s="92"/>
      <c r="DD226" s="92"/>
      <c r="DE226" s="26"/>
      <c r="DF226" s="26"/>
      <c r="DG226" s="26"/>
      <c r="DH226" s="26"/>
      <c r="DI226" s="26"/>
      <c r="DJ226" s="26">
        <v>1956</v>
      </c>
      <c r="DK226" s="26">
        <v>2016</v>
      </c>
      <c r="DL226" s="26" t="s">
        <v>196</v>
      </c>
      <c r="DM226" s="26">
        <v>25.5</v>
      </c>
      <c r="DN226" s="26">
        <v>24</v>
      </c>
      <c r="DO226" s="26">
        <v>49.5</v>
      </c>
      <c r="DP226" s="26" t="b">
        <v>0</v>
      </c>
      <c r="DQ226" s="26">
        <v>1</v>
      </c>
      <c r="DR226" s="26" t="s">
        <v>149</v>
      </c>
      <c r="DS226" s="26" t="s">
        <v>167</v>
      </c>
      <c r="DT226" s="26" t="s">
        <v>150</v>
      </c>
      <c r="DU226" s="26" t="s">
        <v>150</v>
      </c>
      <c r="DV226" s="26" t="s">
        <v>150</v>
      </c>
      <c r="DW226" s="26"/>
      <c r="DX226" s="26"/>
      <c r="DY226" s="26"/>
      <c r="DZ226" s="26">
        <f t="shared" si="253"/>
        <v>8</v>
      </c>
      <c r="EA226" s="26">
        <v>8</v>
      </c>
      <c r="EB226" s="26">
        <v>0</v>
      </c>
      <c r="EC226" s="26">
        <v>0</v>
      </c>
      <c r="ED226" s="26">
        <v>0</v>
      </c>
      <c r="EE226" s="26">
        <v>8</v>
      </c>
      <c r="EF226" s="26">
        <v>0</v>
      </c>
      <c r="EG226" s="26">
        <v>0</v>
      </c>
      <c r="EH226" s="26">
        <v>0</v>
      </c>
      <c r="EI226" s="146">
        <f>P226-DZ226</f>
        <v>0</v>
      </c>
      <c r="EJ226" s="84">
        <f t="shared" si="262"/>
        <v>8</v>
      </c>
      <c r="EK226" s="84">
        <f t="shared" si="263"/>
        <v>0</v>
      </c>
      <c r="EL226" s="84">
        <f t="shared" si="254"/>
        <v>0</v>
      </c>
      <c r="EN226" s="84">
        <f t="shared" si="264"/>
        <v>0</v>
      </c>
    </row>
    <row r="227" s="86" customFormat="1" ht="30" customHeight="1" spans="1:144">
      <c r="A227" s="87" t="str">
        <f t="shared" si="251"/>
        <v>G35311821183</v>
      </c>
      <c r="B227" s="87" t="e">
        <f>VLOOKUP(A227,[1]大中修明细表!$A$10:$N$544,14,0)</f>
        <v>#N/A</v>
      </c>
      <c r="C227" s="87" t="str">
        <f t="shared" si="252"/>
        <v>S306153.9154.9</v>
      </c>
      <c r="D227" s="87" t="e">
        <f>VLOOKUP(C227,[1]大中修明细表!$B$10:$N$544,13,0)</f>
        <v>#N/A</v>
      </c>
      <c r="E227" s="87" t="s">
        <v>371</v>
      </c>
      <c r="F227" s="96">
        <v>203</v>
      </c>
      <c r="G227" s="26" t="s">
        <v>17</v>
      </c>
      <c r="H227" s="26" t="s">
        <v>747</v>
      </c>
      <c r="I227" s="26">
        <v>430623</v>
      </c>
      <c r="J227" s="26" t="s">
        <v>807</v>
      </c>
      <c r="K227" s="26">
        <v>1182</v>
      </c>
      <c r="L227" s="26">
        <v>1183</v>
      </c>
      <c r="M227" s="26" t="s">
        <v>748</v>
      </c>
      <c r="N227" s="26">
        <v>153.9</v>
      </c>
      <c r="O227" s="26">
        <v>154.9</v>
      </c>
      <c r="P227" s="26"/>
      <c r="Q227" s="26">
        <f t="shared" si="255"/>
        <v>1</v>
      </c>
      <c r="R227" s="26" t="s">
        <v>739</v>
      </c>
      <c r="S227" s="26">
        <f>T227</f>
        <v>9</v>
      </c>
      <c r="T227" s="26">
        <v>9</v>
      </c>
      <c r="U227" s="26">
        <v>12</v>
      </c>
      <c r="V227" s="26" t="s">
        <v>182</v>
      </c>
      <c r="W227" s="96" t="s">
        <v>160</v>
      </c>
      <c r="X227" s="26" t="s">
        <v>182</v>
      </c>
      <c r="Y227" s="26">
        <f t="shared" si="256"/>
        <v>9</v>
      </c>
      <c r="Z227" s="99"/>
      <c r="AA227" s="26" t="s">
        <v>184</v>
      </c>
      <c r="AB227" s="26"/>
      <c r="AC227" s="26"/>
      <c r="AD227" s="26" t="s">
        <v>145</v>
      </c>
      <c r="AE227" s="26">
        <v>4</v>
      </c>
      <c r="AF227" s="99"/>
      <c r="AG227" s="92">
        <v>70</v>
      </c>
      <c r="AH227" s="92">
        <f t="shared" si="257"/>
        <v>0</v>
      </c>
      <c r="AI227" s="92">
        <f t="shared" si="258"/>
        <v>63</v>
      </c>
      <c r="AJ227" s="26">
        <f t="shared" si="259"/>
        <v>63</v>
      </c>
      <c r="AK227" s="92">
        <v>2014</v>
      </c>
      <c r="AL227" s="26" t="str">
        <f>IF(AND(AK227&lt;&gt;"",AM227&lt;&gt;""),"确认折扣年度",IF($V227="大修",IF(AND($V227="大修",AK227="",AM227=""),1,IF(AK227&lt;&gt;"",LOOKUP(AK227,{1900,2016,2017,2018,2019,2020,2021,2022,2023,2024,2025},{1,0.9,0.8,0.7,0.6,0.5,0.4,0.3,0.2,0.1,0}),IF(AM227&lt;&gt;"",LOOKUP(AM227,{1900,2021,2022,2023,2024,2025},{1,0.8,0.6,0.4,0.2,0})))),""))</f>
        <v/>
      </c>
      <c r="AM227" s="92"/>
      <c r="AN227" s="26">
        <f>IF(AND(AK227&lt;&gt;"",AM227&lt;&gt;""),"确认折扣年度",IF($V227="中修",IF(AND($V227="中修",AK227="",AM227=""),1,IF(AK227&lt;&gt;"",LOOKUP(AK227,{1900,2021,2022,2023,2024,2025},{1,0.8,0.6,0.4,0.2,0}),IF(AM227&lt;&gt;"",LOOKUP(AM227,{1900,2021,2022,2023,2024,2025},{1,0.8,0.6,0.4,0.2,0})))),""))</f>
        <v>1</v>
      </c>
      <c r="AO227" s="26" t="s">
        <v>146</v>
      </c>
      <c r="AP227" s="26" t="s">
        <v>146</v>
      </c>
      <c r="AQ227" s="26" t="s">
        <v>740</v>
      </c>
      <c r="AR227" s="26"/>
      <c r="AS227" s="26"/>
      <c r="AT227" s="26"/>
      <c r="AU227" s="26"/>
      <c r="AV227" s="26"/>
      <c r="AW227" s="26"/>
      <c r="AX227" s="110"/>
      <c r="AY227" s="110" t="s">
        <v>808</v>
      </c>
      <c r="AZ227" s="111"/>
      <c r="BA227" s="26"/>
      <c r="BB227" s="26"/>
      <c r="BC227" s="26"/>
      <c r="BD227" s="26"/>
      <c r="BE227" s="26"/>
      <c r="BF227" s="26"/>
      <c r="BG227" s="26"/>
      <c r="BH227" s="26"/>
      <c r="BI227" s="26"/>
      <c r="BJ227" s="26"/>
      <c r="BK227" s="26"/>
      <c r="BL227" s="26"/>
      <c r="BM227" s="26"/>
      <c r="BN227" s="26"/>
      <c r="BO227" s="26"/>
      <c r="BP227" s="26"/>
      <c r="BQ227" s="26"/>
      <c r="BR227" s="26"/>
      <c r="BS227" s="26"/>
      <c r="BT227" s="26"/>
      <c r="BU227" s="26"/>
      <c r="BV227" s="26"/>
      <c r="BW227" s="26">
        <f>Q227</f>
        <v>1</v>
      </c>
      <c r="BX227" s="26"/>
      <c r="BY227" s="26"/>
      <c r="BZ227" s="26"/>
      <c r="CA227" s="117"/>
      <c r="CB227" s="26"/>
      <c r="CC227" s="26"/>
      <c r="CD227" s="26"/>
      <c r="CE227" s="26"/>
      <c r="CF227" s="92"/>
      <c r="CG227" s="84">
        <f t="shared" si="261"/>
        <v>0</v>
      </c>
      <c r="CH227" s="124">
        <v>6</v>
      </c>
      <c r="CI227" s="84">
        <v>2</v>
      </c>
      <c r="CJ227" s="84"/>
      <c r="CK227" s="84"/>
      <c r="CL227" s="84"/>
      <c r="CM227" s="84"/>
      <c r="CN227" s="84"/>
      <c r="CO227" s="84"/>
      <c r="CP227" s="84"/>
      <c r="CQ227" s="84"/>
      <c r="CR227" s="84"/>
      <c r="CS227" s="84"/>
      <c r="CT227" s="84"/>
      <c r="CU227" s="84"/>
      <c r="CV227" s="84"/>
      <c r="CW227" s="84"/>
      <c r="CX227" s="84"/>
      <c r="CY227" s="84"/>
      <c r="CZ227" s="26" t="s">
        <v>375</v>
      </c>
      <c r="DA227" s="92">
        <v>0</v>
      </c>
      <c r="DB227" s="92"/>
      <c r="DC227" s="92" t="s">
        <v>375</v>
      </c>
      <c r="DD227" s="92"/>
      <c r="DE227" s="26"/>
      <c r="DF227" s="26"/>
      <c r="DG227" s="26"/>
      <c r="DH227" s="26"/>
      <c r="DI227" s="26"/>
      <c r="DJ227" s="26">
        <v>1971</v>
      </c>
      <c r="DK227" s="26">
        <v>2000</v>
      </c>
      <c r="DL227" s="26" t="s">
        <v>139</v>
      </c>
      <c r="DM227" s="26">
        <v>9</v>
      </c>
      <c r="DN227" s="26">
        <v>9</v>
      </c>
      <c r="DO227" s="26">
        <v>12</v>
      </c>
      <c r="DP227" s="26" t="e">
        <v>#N/A</v>
      </c>
      <c r="DQ227" s="26" t="e">
        <v>#N/A</v>
      </c>
      <c r="DR227" s="26" t="s">
        <v>149</v>
      </c>
      <c r="DS227" s="26" t="s">
        <v>167</v>
      </c>
      <c r="DT227" s="26" t="s">
        <v>150</v>
      </c>
      <c r="DU227" s="26" t="s">
        <v>150</v>
      </c>
      <c r="DV227" s="26" t="s">
        <v>150</v>
      </c>
      <c r="DW227" s="26"/>
      <c r="DX227" s="26"/>
      <c r="DY227" s="26"/>
      <c r="DZ227" s="26">
        <f t="shared" si="253"/>
        <v>1</v>
      </c>
      <c r="EA227" s="26"/>
      <c r="EB227" s="26"/>
      <c r="EC227" s="26"/>
      <c r="ED227" s="26"/>
      <c r="EE227" s="26">
        <v>1</v>
      </c>
      <c r="EF227" s="26"/>
      <c r="EG227" s="26"/>
      <c r="EH227" s="26"/>
      <c r="EI227" s="146">
        <v>0</v>
      </c>
      <c r="EJ227" s="84">
        <f t="shared" si="262"/>
        <v>1</v>
      </c>
      <c r="EK227" s="84">
        <f t="shared" si="263"/>
        <v>0</v>
      </c>
      <c r="EL227" s="84">
        <f t="shared" si="254"/>
        <v>0</v>
      </c>
      <c r="EN227" s="84">
        <f t="shared" si="264"/>
        <v>0</v>
      </c>
    </row>
    <row r="228" s="86" customFormat="1" ht="30" customHeight="1" spans="1:144">
      <c r="A228" s="87" t="str">
        <f t="shared" si="251"/>
        <v>S2014344.424</v>
      </c>
      <c r="B228" s="87">
        <f>VLOOKUP(A228,[1]大中修明细表!$A$10:$N$544,14,0)</f>
        <v>1.424</v>
      </c>
      <c r="C228" s="87" t="str">
        <f t="shared" si="252"/>
        <v>S2014344.424</v>
      </c>
      <c r="D228" s="87">
        <f>VLOOKUP(C228,[1]大中修明细表!$B$10:$N$544,13,0)</f>
        <v>1.424</v>
      </c>
      <c r="E228" s="87"/>
      <c r="F228" s="96">
        <v>204</v>
      </c>
      <c r="G228" s="26" t="s">
        <v>17</v>
      </c>
      <c r="H228" s="26" t="s">
        <v>738</v>
      </c>
      <c r="I228" s="26">
        <v>430626</v>
      </c>
      <c r="J228" s="26" t="s">
        <v>795</v>
      </c>
      <c r="K228" s="26">
        <v>43</v>
      </c>
      <c r="L228" s="26">
        <v>44.424</v>
      </c>
      <c r="M228" s="26" t="s">
        <v>795</v>
      </c>
      <c r="N228" s="26">
        <v>43</v>
      </c>
      <c r="O228" s="26">
        <v>44.424</v>
      </c>
      <c r="P228" s="26">
        <f>L228-K228</f>
        <v>1.424</v>
      </c>
      <c r="Q228" s="26">
        <f t="shared" si="255"/>
        <v>1.424</v>
      </c>
      <c r="R228" s="26" t="s">
        <v>139</v>
      </c>
      <c r="S228" s="26">
        <v>9</v>
      </c>
      <c r="T228" s="26">
        <v>9</v>
      </c>
      <c r="U228" s="26">
        <v>12</v>
      </c>
      <c r="V228" s="26" t="s">
        <v>182</v>
      </c>
      <c r="W228" s="26" t="s">
        <v>160</v>
      </c>
      <c r="X228" s="26" t="s">
        <v>183</v>
      </c>
      <c r="Y228" s="26">
        <f t="shared" si="256"/>
        <v>9</v>
      </c>
      <c r="Z228" s="26"/>
      <c r="AA228" s="26" t="s">
        <v>184</v>
      </c>
      <c r="AB228" s="26"/>
      <c r="AC228" s="26"/>
      <c r="AD228" s="26" t="s">
        <v>145</v>
      </c>
      <c r="AE228" s="26">
        <v>4</v>
      </c>
      <c r="AF228" s="99"/>
      <c r="AG228" s="92">
        <v>70</v>
      </c>
      <c r="AH228" s="92">
        <f t="shared" si="257"/>
        <v>90</v>
      </c>
      <c r="AI228" s="92">
        <f t="shared" si="258"/>
        <v>90</v>
      </c>
      <c r="AJ228" s="26">
        <f t="shared" si="259"/>
        <v>90</v>
      </c>
      <c r="AK228" s="92">
        <v>2016</v>
      </c>
      <c r="AL228" s="26" t="str">
        <f>IF(AND(AK228&lt;&gt;"",AM228&lt;&gt;""),"确认折扣年度",IF($V228="大修",IF(AND($V228="大修",AK228="",AM228=""),1,IF(AK228&lt;&gt;"",LOOKUP(AK228,{1900,2016,2017,2018,2019,2020,2021,2022,2023,2024,2025},{1,0.9,0.8,0.7,0.6,0.5,0.4,0.3,0.2,0.1,0}),IF(AM228&lt;&gt;"",LOOKUP(AM228,{1900,2021,2022,2023,2024,2025},{1,0.8,0.6,0.4,0.2,0})))),""))</f>
        <v/>
      </c>
      <c r="AM228" s="92"/>
      <c r="AN228" s="26">
        <f>IF(AND(AK228&lt;&gt;"",AM228&lt;&gt;""),"确认折扣年度",IF($V228="中修",IF(AND($V228="中修",AK228="",AM228=""),1,IF(AK228&lt;&gt;"",LOOKUP(AK228,{1900,2021,2022,2023,2024,2025},{1,0.8,0.6,0.4,0.2,0}),IF(AM228&lt;&gt;"",LOOKUP(AM228,{1900,2021,2022,2023,2024,2025},{1,0.8,0.6,0.4,0.2,0})))),""))</f>
        <v>1</v>
      </c>
      <c r="AO228" s="26" t="s">
        <v>146</v>
      </c>
      <c r="AP228" s="26" t="s">
        <v>146</v>
      </c>
      <c r="AQ228" s="26" t="s">
        <v>147</v>
      </c>
      <c r="AR228" s="26" t="s">
        <v>809</v>
      </c>
      <c r="AS228" s="26"/>
      <c r="AT228" s="26"/>
      <c r="AU228" s="26" t="s">
        <v>146</v>
      </c>
      <c r="AV228" s="26" t="s">
        <v>147</v>
      </c>
      <c r="AW228" s="26"/>
      <c r="AX228" s="110"/>
      <c r="AY228" s="110"/>
      <c r="AZ228" s="111"/>
      <c r="BA228" s="26">
        <v>85</v>
      </c>
      <c r="BB228" s="26">
        <v>108.94</v>
      </c>
      <c r="BC228" s="26">
        <v>108.94</v>
      </c>
      <c r="BD228" s="26">
        <v>0</v>
      </c>
      <c r="BE228" s="26" t="s">
        <v>149</v>
      </c>
      <c r="BF228" s="26" t="s">
        <v>150</v>
      </c>
      <c r="BG228" s="26" t="s">
        <v>810</v>
      </c>
      <c r="BH228" s="26">
        <v>2016</v>
      </c>
      <c r="BI228" s="26" t="s">
        <v>150</v>
      </c>
      <c r="BJ228" s="26" t="s">
        <v>811</v>
      </c>
      <c r="BK228" s="26" t="s">
        <v>150</v>
      </c>
      <c r="BL228" s="26" t="s">
        <v>150</v>
      </c>
      <c r="BM228" s="26"/>
      <c r="BN228" s="26"/>
      <c r="BO228" s="26"/>
      <c r="BP228" s="26"/>
      <c r="BQ228" s="26" t="s">
        <v>759</v>
      </c>
      <c r="BR228" s="26">
        <v>43</v>
      </c>
      <c r="BS228" s="26">
        <v>44.424</v>
      </c>
      <c r="BT228" s="26">
        <f>SUM(BU228:BZ228)</f>
        <v>1.424</v>
      </c>
      <c r="BU228" s="26"/>
      <c r="BV228" s="26"/>
      <c r="BW228" s="26">
        <f>CE228+CF228</f>
        <v>1.424</v>
      </c>
      <c r="BX228" s="26">
        <v>0</v>
      </c>
      <c r="BY228" s="26">
        <v>0</v>
      </c>
      <c r="BZ228" s="26"/>
      <c r="CA228" s="117"/>
      <c r="CB228" s="26" t="s">
        <v>166</v>
      </c>
      <c r="CC228" s="26">
        <v>0</v>
      </c>
      <c r="CD228" s="26">
        <v>1.424</v>
      </c>
      <c r="CE228" s="26">
        <v>0</v>
      </c>
      <c r="CF228" s="92">
        <f>CC228+CD228</f>
        <v>1.424</v>
      </c>
      <c r="CG228" s="84">
        <f t="shared" si="261"/>
        <v>0</v>
      </c>
      <c r="CH228" s="124">
        <v>6</v>
      </c>
      <c r="CI228" s="84">
        <v>2</v>
      </c>
      <c r="CJ228" s="84"/>
      <c r="CK228" s="84">
        <v>213</v>
      </c>
      <c r="CL228" s="84"/>
      <c r="CM228" s="84"/>
      <c r="CN228" s="84"/>
      <c r="CO228" s="84"/>
      <c r="CP228" s="84"/>
      <c r="CQ228" s="84"/>
      <c r="CR228" s="84"/>
      <c r="CS228" s="84"/>
      <c r="CT228" s="84"/>
      <c r="CU228" s="84"/>
      <c r="CV228" s="84"/>
      <c r="CW228" s="84" t="str">
        <f>J228&amp;K228&amp;L228</f>
        <v>S2014344.424</v>
      </c>
      <c r="CX228" s="84" t="s">
        <v>182</v>
      </c>
      <c r="CY228" s="84"/>
      <c r="CZ228" s="26" t="s">
        <v>147</v>
      </c>
      <c r="DA228" s="92">
        <v>1.424</v>
      </c>
      <c r="DB228" s="92"/>
      <c r="DC228" s="92"/>
      <c r="DD228" s="92"/>
      <c r="DE228" s="26"/>
      <c r="DF228" s="26"/>
      <c r="DG228" s="26"/>
      <c r="DH228" s="26"/>
      <c r="DI228" s="26"/>
      <c r="DJ228" s="26">
        <v>1956</v>
      </c>
      <c r="DK228" s="26">
        <v>2016</v>
      </c>
      <c r="DL228" s="26" t="s">
        <v>139</v>
      </c>
      <c r="DM228" s="26" t="s">
        <v>812</v>
      </c>
      <c r="DN228" s="26">
        <v>9</v>
      </c>
      <c r="DO228" s="26" t="s">
        <v>813</v>
      </c>
      <c r="DP228" s="26" t="b">
        <v>1</v>
      </c>
      <c r="DQ228" s="26">
        <v>1</v>
      </c>
      <c r="DR228" s="26" t="s">
        <v>149</v>
      </c>
      <c r="DS228" s="26" t="s">
        <v>167</v>
      </c>
      <c r="DT228" s="26" t="s">
        <v>150</v>
      </c>
      <c r="DU228" s="26" t="s">
        <v>150</v>
      </c>
      <c r="DV228" s="26" t="s">
        <v>150</v>
      </c>
      <c r="DW228" s="26"/>
      <c r="DX228" s="26"/>
      <c r="DY228" s="26"/>
      <c r="DZ228" s="26">
        <f t="shared" si="253"/>
        <v>1.424</v>
      </c>
      <c r="EA228" s="26">
        <v>1.424</v>
      </c>
      <c r="EB228" s="26">
        <v>0</v>
      </c>
      <c r="EC228" s="155"/>
      <c r="ED228" s="26">
        <v>0</v>
      </c>
      <c r="EE228" s="26">
        <v>1.424</v>
      </c>
      <c r="EF228" s="26">
        <v>0</v>
      </c>
      <c r="EG228" s="26">
        <v>0</v>
      </c>
      <c r="EH228" s="26">
        <v>0</v>
      </c>
      <c r="EI228" s="146">
        <f>P228-DZ228</f>
        <v>0</v>
      </c>
      <c r="EJ228" s="84">
        <f t="shared" si="262"/>
        <v>1.424</v>
      </c>
      <c r="EK228" s="84">
        <f t="shared" si="263"/>
        <v>0</v>
      </c>
      <c r="EL228" s="84">
        <f t="shared" si="254"/>
        <v>0</v>
      </c>
      <c r="EN228" s="84">
        <f t="shared" si="264"/>
        <v>0</v>
      </c>
    </row>
    <row r="229" ht="30" customHeight="1" spans="1:144">
      <c r="A229" s="87" t="str">
        <f t="shared" si="251"/>
        <v>S20282.16483</v>
      </c>
      <c r="B229" s="87" t="e">
        <f>VLOOKUP(A229,[1]大中修明细表!$A$10:$N$544,14,0)</f>
        <v>#N/A</v>
      </c>
      <c r="C229" s="87" t="str">
        <f t="shared" si="252"/>
        <v>S20282.16483</v>
      </c>
      <c r="D229" s="87" t="e">
        <f>VLOOKUP(C229,[1]大中修明细表!$B$10:$N$544,13,0)</f>
        <v>#N/A</v>
      </c>
      <c r="E229" s="87" t="s">
        <v>814</v>
      </c>
      <c r="F229" s="96">
        <v>205</v>
      </c>
      <c r="G229" s="26" t="s">
        <v>17</v>
      </c>
      <c r="H229" s="26" t="s">
        <v>738</v>
      </c>
      <c r="I229" s="26">
        <v>430626</v>
      </c>
      <c r="J229" s="26" t="s">
        <v>170</v>
      </c>
      <c r="K229" s="26">
        <v>82.164</v>
      </c>
      <c r="L229" s="26">
        <v>83</v>
      </c>
      <c r="M229" s="26" t="s">
        <v>170</v>
      </c>
      <c r="N229" s="26">
        <v>82.164</v>
      </c>
      <c r="O229" s="26">
        <v>83</v>
      </c>
      <c r="P229" s="26">
        <f t="shared" ref="P229:P245" si="267">L229-K229</f>
        <v>0.835999999999999</v>
      </c>
      <c r="Q229" s="26">
        <f t="shared" ref="Q229:Q245" si="268">L229-K229</f>
        <v>0.835999999999999</v>
      </c>
      <c r="R229" s="26" t="s">
        <v>139</v>
      </c>
      <c r="S229" s="26">
        <v>15</v>
      </c>
      <c r="T229" s="26">
        <v>15</v>
      </c>
      <c r="U229" s="26">
        <v>18</v>
      </c>
      <c r="V229" s="26" t="s">
        <v>182</v>
      </c>
      <c r="W229" s="26" t="s">
        <v>160</v>
      </c>
      <c r="X229" s="26" t="s">
        <v>183</v>
      </c>
      <c r="Y229" s="26">
        <f t="shared" si="256"/>
        <v>15</v>
      </c>
      <c r="Z229" s="26"/>
      <c r="AA229" s="26" t="s">
        <v>184</v>
      </c>
      <c r="AB229" s="26"/>
      <c r="AC229" s="26"/>
      <c r="AD229" s="26" t="s">
        <v>145</v>
      </c>
      <c r="AE229" s="26">
        <v>4</v>
      </c>
      <c r="AF229" s="99"/>
      <c r="AG229" s="92">
        <v>70</v>
      </c>
      <c r="AH229" s="92">
        <f t="shared" si="257"/>
        <v>88</v>
      </c>
      <c r="AI229" s="92">
        <f t="shared" si="258"/>
        <v>88</v>
      </c>
      <c r="AJ229" s="26">
        <f t="shared" si="259"/>
        <v>88</v>
      </c>
      <c r="AK229" s="92">
        <v>2018</v>
      </c>
      <c r="AL229" s="26" t="str">
        <f>IF(AND(AK229&lt;&gt;"",AM229&lt;&gt;""),"确认折扣年度",IF($V229="大修",IF(AND($V229="大修",AK229="",AM229=""),1,IF(AK229&lt;&gt;"",LOOKUP(AK229,{1900,2016,2017,2018,2019,2020,2021,2022,2023,2024,2025},{1,0.9,0.8,0.7,0.6,0.5,0.4,0.3,0.2,0.1,0}),IF(AM229&lt;&gt;"",LOOKUP(AM229,{1900,2021,2022,2023,2024,2025},{1,0.8,0.6,0.4,0.2,0})))),""))</f>
        <v/>
      </c>
      <c r="AM229" s="92"/>
      <c r="AN229" s="26">
        <f>IF(AND(AK229&lt;&gt;"",AM229&lt;&gt;""),"确认折扣年度",IF($V229="中修",IF(AND($V229="中修",AK229="",AM229=""),1,IF(AK229&lt;&gt;"",LOOKUP(AK229,{1900,2021,2022,2023,2024,2025},{1,0.8,0.6,0.4,0.2,0}),IF(AM229&lt;&gt;"",LOOKUP(AM229,{1900,2021,2022,2023,2024,2025},{1,0.8,0.6,0.4,0.2,0})))),""))</f>
        <v>1</v>
      </c>
      <c r="AO229" s="26" t="s">
        <v>146</v>
      </c>
      <c r="AP229" s="26" t="s">
        <v>146</v>
      </c>
      <c r="AQ229" s="26" t="s">
        <v>147</v>
      </c>
      <c r="AR229" s="26" t="s">
        <v>815</v>
      </c>
      <c r="AS229" s="26" t="s">
        <v>816</v>
      </c>
      <c r="AT229" s="26"/>
      <c r="AU229" s="26" t="s">
        <v>146</v>
      </c>
      <c r="AV229" s="26" t="s">
        <v>147</v>
      </c>
      <c r="AW229" s="26"/>
      <c r="AX229" s="110"/>
      <c r="AY229" s="110" t="s">
        <v>817</v>
      </c>
      <c r="AZ229" s="111"/>
      <c r="BA229" s="26">
        <v>230</v>
      </c>
      <c r="BB229" s="26">
        <v>0</v>
      </c>
      <c r="BC229" s="26">
        <v>0</v>
      </c>
      <c r="BD229" s="26">
        <v>288.42</v>
      </c>
      <c r="BE229" s="26" t="s">
        <v>149</v>
      </c>
      <c r="BF229" s="26" t="s">
        <v>150</v>
      </c>
      <c r="BG229" s="26" t="s">
        <v>818</v>
      </c>
      <c r="BH229" s="26">
        <v>2016</v>
      </c>
      <c r="BI229" s="26" t="s">
        <v>150</v>
      </c>
      <c r="BJ229" s="26" t="s">
        <v>819</v>
      </c>
      <c r="BK229" s="26" t="s">
        <v>150</v>
      </c>
      <c r="BL229" s="26" t="s">
        <v>150</v>
      </c>
      <c r="BM229" s="26"/>
      <c r="BN229" s="26"/>
      <c r="BO229" s="26"/>
      <c r="BP229" s="26"/>
      <c r="BQ229" s="26" t="s">
        <v>759</v>
      </c>
      <c r="BR229" s="26">
        <v>65.146</v>
      </c>
      <c r="BS229" s="26">
        <v>65.982</v>
      </c>
      <c r="BT229" s="26">
        <f t="shared" ref="BT229:BT245" si="269">SUM(BU229:BZ229)</f>
        <v>0.835999999999999</v>
      </c>
      <c r="BU229" s="26"/>
      <c r="BV229" s="26"/>
      <c r="BW229" s="26">
        <f t="shared" ref="BW229:BW232" si="270">CE229+CF229</f>
        <v>0.835999999999999</v>
      </c>
      <c r="BX229" s="26">
        <v>0</v>
      </c>
      <c r="BY229" s="26">
        <v>0</v>
      </c>
      <c r="BZ229" s="26"/>
      <c r="CA229" s="119"/>
      <c r="CB229" s="120" t="s">
        <v>166</v>
      </c>
      <c r="CC229" s="120">
        <v>0</v>
      </c>
      <c r="CD229" s="120">
        <v>0.835999999999999</v>
      </c>
      <c r="CE229" s="120">
        <v>0</v>
      </c>
      <c r="CF229" s="88">
        <f t="shared" ref="CF229:CF232" si="271">CC229+CD229</f>
        <v>0.835999999999999</v>
      </c>
      <c r="CG229" s="84">
        <f t="shared" ref="CG229:CG245" si="272">Q229-BU229-BV229-BW229-BX229-BY229-BZ229</f>
        <v>0</v>
      </c>
      <c r="CH229" s="124">
        <v>6</v>
      </c>
      <c r="CI229" s="84">
        <v>2</v>
      </c>
      <c r="CJ229" s="84"/>
      <c r="CK229" s="84">
        <v>218</v>
      </c>
      <c r="CL229" s="84"/>
      <c r="CM229" s="84"/>
      <c r="CN229" s="84"/>
      <c r="CO229" s="84"/>
      <c r="CP229" s="84"/>
      <c r="CQ229" s="84"/>
      <c r="CR229" s="84"/>
      <c r="CT229" s="84"/>
      <c r="CU229" s="84"/>
      <c r="CV229" s="84"/>
      <c r="CW229" s="84" t="str">
        <f t="shared" ref="CW229:CW232" si="273">J229&amp;K229&amp;L229</f>
        <v>S20282.16483</v>
      </c>
      <c r="CX229" s="84" t="s">
        <v>182</v>
      </c>
      <c r="CZ229" s="26" t="s">
        <v>820</v>
      </c>
      <c r="DA229" s="92">
        <v>0.835999999999999</v>
      </c>
      <c r="DB229" s="92"/>
      <c r="DC229" s="26" t="s">
        <v>821</v>
      </c>
      <c r="DD229" s="92" t="s">
        <v>146</v>
      </c>
      <c r="DE229" s="26"/>
      <c r="DF229" s="26"/>
      <c r="DG229" s="26"/>
      <c r="DH229" s="26"/>
      <c r="DI229" s="26" t="s">
        <v>822</v>
      </c>
      <c r="DJ229" s="26">
        <v>1956</v>
      </c>
      <c r="DK229" s="26">
        <v>2016</v>
      </c>
      <c r="DL229" s="26" t="s">
        <v>139</v>
      </c>
      <c r="DM229" s="26">
        <v>15</v>
      </c>
      <c r="DN229" s="26">
        <v>15</v>
      </c>
      <c r="DO229" s="26">
        <v>18</v>
      </c>
      <c r="DP229" s="26" t="e">
        <v>#N/A</v>
      </c>
      <c r="DQ229" s="26" t="e">
        <v>#N/A</v>
      </c>
      <c r="DR229" s="26" t="s">
        <v>149</v>
      </c>
      <c r="DS229" s="26" t="s">
        <v>156</v>
      </c>
      <c r="DT229" s="26" t="s">
        <v>150</v>
      </c>
      <c r="DU229" s="26" t="s">
        <v>150</v>
      </c>
      <c r="DV229" s="26" t="s">
        <v>150</v>
      </c>
      <c r="DW229" s="26"/>
      <c r="DX229" s="26"/>
      <c r="DY229" s="26"/>
      <c r="DZ229" s="26">
        <f t="shared" ref="DZ229:DZ239" si="274">SUM(EC229:EH229)</f>
        <v>0.835999999999999</v>
      </c>
      <c r="EA229" s="26"/>
      <c r="EB229" s="26"/>
      <c r="EC229" s="26"/>
      <c r="ED229" s="26"/>
      <c r="EE229" s="26">
        <v>0.835999999999999</v>
      </c>
      <c r="EF229" s="26"/>
      <c r="EG229" s="26"/>
      <c r="EH229" s="26"/>
      <c r="EI229" s="146">
        <f t="shared" ref="EI229:EI245" si="275">P229-DZ229</f>
        <v>0</v>
      </c>
      <c r="EJ229" s="84">
        <f t="shared" si="262"/>
        <v>0.835999999999999</v>
      </c>
      <c r="EK229" s="84">
        <f t="shared" si="263"/>
        <v>0</v>
      </c>
      <c r="EL229" s="84">
        <f t="shared" ref="EL229:EL239" si="276">EE229-BW229</f>
        <v>0</v>
      </c>
      <c r="EN229" s="84">
        <f t="shared" si="264"/>
        <v>0</v>
      </c>
    </row>
    <row r="230" ht="30" customHeight="1" spans="1:144">
      <c r="A230" s="87" t="str">
        <f t="shared" si="251"/>
        <v>S21062.36863</v>
      </c>
      <c r="B230" s="87">
        <f>VLOOKUP(A230,[1]大中修明细表!$A$10:$N$544,14,0)</f>
        <v>0.631999999999998</v>
      </c>
      <c r="C230" s="87" t="str">
        <f t="shared" si="252"/>
        <v>S3076.6426.01</v>
      </c>
      <c r="D230" s="87">
        <f>VLOOKUP(C230,[1]大中修明细表!$B$10:$N$544,13,0)</f>
        <v>0.631999999999998</v>
      </c>
      <c r="E230" s="87"/>
      <c r="F230" s="96">
        <v>206</v>
      </c>
      <c r="G230" s="26" t="s">
        <v>17</v>
      </c>
      <c r="H230" s="26" t="s">
        <v>823</v>
      </c>
      <c r="I230" s="26">
        <v>430681</v>
      </c>
      <c r="J230" s="26" t="s">
        <v>555</v>
      </c>
      <c r="K230" s="26">
        <v>62.368</v>
      </c>
      <c r="L230" s="26">
        <v>63</v>
      </c>
      <c r="M230" s="26" t="s">
        <v>824</v>
      </c>
      <c r="N230" s="26">
        <v>6.642</v>
      </c>
      <c r="O230" s="26">
        <v>6.01</v>
      </c>
      <c r="P230" s="26">
        <f t="shared" si="267"/>
        <v>0.631999999999998</v>
      </c>
      <c r="Q230" s="26">
        <f t="shared" si="268"/>
        <v>0.631999999999998</v>
      </c>
      <c r="R230" s="26" t="s">
        <v>196</v>
      </c>
      <c r="S230" s="26">
        <v>16</v>
      </c>
      <c r="T230" s="26">
        <v>16</v>
      </c>
      <c r="U230" s="26">
        <v>20</v>
      </c>
      <c r="V230" s="26" t="s">
        <v>182</v>
      </c>
      <c r="W230" s="26" t="s">
        <v>160</v>
      </c>
      <c r="X230" s="26" t="s">
        <v>183</v>
      </c>
      <c r="Y230" s="26">
        <f t="shared" si="256"/>
        <v>16</v>
      </c>
      <c r="Z230" s="26"/>
      <c r="AA230" s="26" t="s">
        <v>184</v>
      </c>
      <c r="AB230" s="26"/>
      <c r="AC230" s="26"/>
      <c r="AD230" s="26" t="s">
        <v>145</v>
      </c>
      <c r="AE230" s="26">
        <v>4</v>
      </c>
      <c r="AF230" s="99"/>
      <c r="AG230" s="92">
        <v>70</v>
      </c>
      <c r="AH230" s="92">
        <f t="shared" si="257"/>
        <v>71</v>
      </c>
      <c r="AI230" s="92">
        <f t="shared" si="258"/>
        <v>71</v>
      </c>
      <c r="AJ230" s="26">
        <f t="shared" si="259"/>
        <v>71</v>
      </c>
      <c r="AK230" s="92">
        <v>2017</v>
      </c>
      <c r="AL230" s="26" t="str">
        <f>IF(AND(AK230&lt;&gt;"",AM230&lt;&gt;""),"确认折扣年度",IF($V230="大修",IF(AND($V230="大修",AK230="",AM230=""),1,IF(AK230&lt;&gt;"",LOOKUP(AK230,{1900,2016,2017,2018,2019,2020,2021,2022,2023,2024,2025},{1,0.9,0.8,0.7,0.6,0.5,0.4,0.3,0.2,0.1,0}),IF(AM230&lt;&gt;"",LOOKUP(AM230,{1900,2021,2022,2023,2024,2025},{1,0.8,0.6,0.4,0.2,0})))),""))</f>
        <v/>
      </c>
      <c r="AM230" s="92"/>
      <c r="AN230" s="26">
        <f>IF(AND(AK230&lt;&gt;"",AM230&lt;&gt;""),"确认折扣年度",IF($V230="中修",IF(AND($V230="中修",AK230="",AM230=""),1,IF(AK230&lt;&gt;"",LOOKUP(AK230,{1900,2021,2022,2023,2024,2025},{1,0.8,0.6,0.4,0.2,0}),IF(AM230&lt;&gt;"",LOOKUP(AM230,{1900,2021,2022,2023,2024,2025},{1,0.8,0.6,0.4,0.2,0})))),""))</f>
        <v>1</v>
      </c>
      <c r="AO230" s="26" t="s">
        <v>146</v>
      </c>
      <c r="AP230" s="26" t="s">
        <v>146</v>
      </c>
      <c r="AQ230" s="26" t="s">
        <v>147</v>
      </c>
      <c r="AR230" s="26" t="s">
        <v>348</v>
      </c>
      <c r="AS230" s="26"/>
      <c r="AT230" s="26"/>
      <c r="AU230" s="26" t="s">
        <v>146</v>
      </c>
      <c r="AV230" s="26" t="s">
        <v>147</v>
      </c>
      <c r="AW230" s="26"/>
      <c r="AX230" s="110"/>
      <c r="AY230" s="110" t="s">
        <v>825</v>
      </c>
      <c r="AZ230" s="111"/>
      <c r="BA230" s="26">
        <v>85</v>
      </c>
      <c r="BB230" s="26">
        <v>85.95</v>
      </c>
      <c r="BC230" s="26">
        <v>85.95</v>
      </c>
      <c r="BD230" s="26">
        <v>0</v>
      </c>
      <c r="BE230" s="26" t="s">
        <v>149</v>
      </c>
      <c r="BF230" s="26" t="s">
        <v>150</v>
      </c>
      <c r="BG230" s="26" t="s">
        <v>826</v>
      </c>
      <c r="BH230" s="26">
        <v>2003</v>
      </c>
      <c r="BI230" s="26" t="s">
        <v>150</v>
      </c>
      <c r="BJ230" s="26" t="s">
        <v>150</v>
      </c>
      <c r="BK230" s="26" t="s">
        <v>150</v>
      </c>
      <c r="BL230" s="26" t="s">
        <v>150</v>
      </c>
      <c r="BM230" s="26"/>
      <c r="BN230" s="26"/>
      <c r="BO230" s="26"/>
      <c r="BP230" s="26"/>
      <c r="BQ230" s="26" t="s">
        <v>824</v>
      </c>
      <c r="BR230" s="26">
        <v>6.642</v>
      </c>
      <c r="BS230" s="26">
        <v>6.01</v>
      </c>
      <c r="BT230" s="26">
        <f t="shared" si="269"/>
        <v>0.632</v>
      </c>
      <c r="BU230" s="26"/>
      <c r="BV230" s="26"/>
      <c r="BW230" s="26">
        <f t="shared" si="270"/>
        <v>0.632</v>
      </c>
      <c r="BX230" s="26">
        <v>0</v>
      </c>
      <c r="BY230" s="26">
        <v>0</v>
      </c>
      <c r="BZ230" s="26"/>
      <c r="CA230" s="119"/>
      <c r="CB230" s="120" t="s">
        <v>166</v>
      </c>
      <c r="CC230" s="120">
        <v>0</v>
      </c>
      <c r="CD230" s="120">
        <v>0</v>
      </c>
      <c r="CE230" s="120">
        <v>0.632</v>
      </c>
      <c r="CF230" s="92">
        <f t="shared" si="271"/>
        <v>0</v>
      </c>
      <c r="CG230" s="84">
        <f t="shared" si="272"/>
        <v>-2.1094237467878e-15</v>
      </c>
      <c r="CH230" s="124">
        <v>6</v>
      </c>
      <c r="CI230" s="84">
        <v>2</v>
      </c>
      <c r="CJ230" s="84"/>
      <c r="CK230" s="84">
        <v>219</v>
      </c>
      <c r="CL230" s="84"/>
      <c r="CM230" s="84"/>
      <c r="CN230" s="84"/>
      <c r="CO230" s="84"/>
      <c r="CP230" s="84"/>
      <c r="CQ230" s="84"/>
      <c r="CR230" s="84"/>
      <c r="CT230" s="84"/>
      <c r="CU230" s="84"/>
      <c r="CV230" s="84"/>
      <c r="CW230" s="84" t="str">
        <f t="shared" si="273"/>
        <v>S21062.36863</v>
      </c>
      <c r="CX230" s="84" t="s">
        <v>182</v>
      </c>
      <c r="CZ230" s="26"/>
      <c r="DA230" s="92">
        <v>0.631999999999998</v>
      </c>
      <c r="DB230" s="92"/>
      <c r="DC230" s="92"/>
      <c r="DD230" s="92"/>
      <c r="DE230" s="26"/>
      <c r="DF230" s="26"/>
      <c r="DG230" s="26"/>
      <c r="DH230" s="26"/>
      <c r="DI230" s="26"/>
      <c r="DJ230" s="26">
        <v>2003</v>
      </c>
      <c r="DK230" s="26"/>
      <c r="DL230" s="26" t="s">
        <v>196</v>
      </c>
      <c r="DM230" s="26">
        <v>16</v>
      </c>
      <c r="DN230" s="26">
        <v>16</v>
      </c>
      <c r="DO230" s="26">
        <v>20</v>
      </c>
      <c r="DP230" s="26" t="b">
        <v>1</v>
      </c>
      <c r="DQ230" s="26">
        <v>1</v>
      </c>
      <c r="DR230" s="26" t="s">
        <v>149</v>
      </c>
      <c r="DS230" s="26" t="s">
        <v>167</v>
      </c>
      <c r="DT230" s="26" t="s">
        <v>150</v>
      </c>
      <c r="DU230" s="26" t="s">
        <v>150</v>
      </c>
      <c r="DV230" s="26" t="s">
        <v>150</v>
      </c>
      <c r="DW230" s="26"/>
      <c r="DX230" s="26"/>
      <c r="DY230" s="26"/>
      <c r="DZ230" s="26">
        <f t="shared" si="274"/>
        <v>0.632</v>
      </c>
      <c r="EA230" s="26">
        <v>0.631999999999998</v>
      </c>
      <c r="EB230" s="26">
        <v>1.99840144432528e-15</v>
      </c>
      <c r="EC230" s="26">
        <v>0</v>
      </c>
      <c r="ED230" s="26">
        <v>0</v>
      </c>
      <c r="EE230" s="26">
        <v>0.632</v>
      </c>
      <c r="EF230" s="26">
        <v>0</v>
      </c>
      <c r="EG230" s="26">
        <v>0</v>
      </c>
      <c r="EH230" s="26">
        <v>0</v>
      </c>
      <c r="EI230" s="146">
        <f t="shared" si="275"/>
        <v>-2.1094237467878e-15</v>
      </c>
      <c r="EJ230" s="84">
        <f t="shared" si="262"/>
        <v>0.631999999999998</v>
      </c>
      <c r="EK230" s="84">
        <f t="shared" si="263"/>
        <v>-2.1094237467878e-15</v>
      </c>
      <c r="EL230" s="84">
        <f t="shared" si="276"/>
        <v>0</v>
      </c>
      <c r="EN230" s="84">
        <f t="shared" si="264"/>
        <v>0</v>
      </c>
    </row>
    <row r="231" ht="30" customHeight="1" spans="1:144">
      <c r="A231" s="87" t="str">
        <f t="shared" si="251"/>
        <v>S2106364</v>
      </c>
      <c r="B231" s="87">
        <f>VLOOKUP(A231,[1]大中修明细表!$A$10:$N$544,14,0)</f>
        <v>1</v>
      </c>
      <c r="C231" s="87" t="str">
        <f t="shared" si="252"/>
        <v>S3076.015.01</v>
      </c>
      <c r="D231" s="87">
        <f>VLOOKUP(C231,[1]大中修明细表!$B$10:$N$544,13,0)</f>
        <v>1</v>
      </c>
      <c r="E231" s="87"/>
      <c r="F231" s="96">
        <v>207</v>
      </c>
      <c r="G231" s="26" t="s">
        <v>17</v>
      </c>
      <c r="H231" s="26" t="s">
        <v>823</v>
      </c>
      <c r="I231" s="26">
        <v>430681</v>
      </c>
      <c r="J231" s="26" t="s">
        <v>555</v>
      </c>
      <c r="K231" s="26">
        <v>63</v>
      </c>
      <c r="L231" s="26">
        <v>64</v>
      </c>
      <c r="M231" s="26" t="s">
        <v>824</v>
      </c>
      <c r="N231" s="26">
        <v>6.01</v>
      </c>
      <c r="O231" s="26">
        <v>5.01</v>
      </c>
      <c r="P231" s="26">
        <f t="shared" si="267"/>
        <v>1</v>
      </c>
      <c r="Q231" s="26">
        <f t="shared" si="268"/>
        <v>1</v>
      </c>
      <c r="R231" s="26" t="s">
        <v>196</v>
      </c>
      <c r="S231" s="26">
        <v>16</v>
      </c>
      <c r="T231" s="26">
        <v>16</v>
      </c>
      <c r="U231" s="26">
        <v>20</v>
      </c>
      <c r="V231" s="26" t="s">
        <v>182</v>
      </c>
      <c r="W231" s="26" t="s">
        <v>160</v>
      </c>
      <c r="X231" s="26" t="s">
        <v>183</v>
      </c>
      <c r="Y231" s="26">
        <f t="shared" si="256"/>
        <v>16</v>
      </c>
      <c r="Z231" s="26"/>
      <c r="AA231" s="26" t="s">
        <v>184</v>
      </c>
      <c r="AB231" s="26"/>
      <c r="AC231" s="26"/>
      <c r="AD231" s="26" t="s">
        <v>145</v>
      </c>
      <c r="AE231" s="26">
        <v>4</v>
      </c>
      <c r="AF231" s="99"/>
      <c r="AG231" s="92">
        <v>70</v>
      </c>
      <c r="AH231" s="92">
        <f t="shared" si="257"/>
        <v>112</v>
      </c>
      <c r="AI231" s="92">
        <f t="shared" si="258"/>
        <v>112</v>
      </c>
      <c r="AJ231" s="26">
        <f t="shared" si="259"/>
        <v>112</v>
      </c>
      <c r="AK231" s="92">
        <v>2017</v>
      </c>
      <c r="AL231" s="26" t="str">
        <f>IF(AND(AK231&lt;&gt;"",AM231&lt;&gt;""),"确认折扣年度",IF($V231="大修",IF(AND($V231="大修",AK231="",AM231=""),1,IF(AK231&lt;&gt;"",LOOKUP(AK231,{1900,2016,2017,2018,2019,2020,2021,2022,2023,2024,2025},{1,0.9,0.8,0.7,0.6,0.5,0.4,0.3,0.2,0.1,0}),IF(AM231&lt;&gt;"",LOOKUP(AM231,{1900,2021,2022,2023,2024,2025},{1,0.8,0.6,0.4,0.2,0})))),""))</f>
        <v/>
      </c>
      <c r="AM231" s="92"/>
      <c r="AN231" s="26">
        <f>IF(AND(AK231&lt;&gt;"",AM231&lt;&gt;""),"确认折扣年度",IF($V231="中修",IF(AND($V231="中修",AK231="",AM231=""),1,IF(AK231&lt;&gt;"",LOOKUP(AK231,{1900,2021,2022,2023,2024,2025},{1,0.8,0.6,0.4,0.2,0}),IF(AM231&lt;&gt;"",LOOKUP(AM231,{1900,2021,2022,2023,2024,2025},{1,0.8,0.6,0.4,0.2,0})))),""))</f>
        <v>1</v>
      </c>
      <c r="AO231" s="26" t="s">
        <v>146</v>
      </c>
      <c r="AP231" s="26" t="s">
        <v>146</v>
      </c>
      <c r="AQ231" s="26" t="s">
        <v>147</v>
      </c>
      <c r="AR231" s="26" t="s">
        <v>348</v>
      </c>
      <c r="AS231" s="26"/>
      <c r="AT231" s="26"/>
      <c r="AU231" s="26" t="s">
        <v>146</v>
      </c>
      <c r="AV231" s="26" t="s">
        <v>147</v>
      </c>
      <c r="AW231" s="26"/>
      <c r="AX231" s="110"/>
      <c r="AY231" s="110" t="s">
        <v>825</v>
      </c>
      <c r="AZ231" s="111"/>
      <c r="BA231" s="26">
        <v>85</v>
      </c>
      <c r="BB231" s="26">
        <v>136</v>
      </c>
      <c r="BC231" s="26">
        <v>136</v>
      </c>
      <c r="BD231" s="26">
        <v>0</v>
      </c>
      <c r="BE231" s="26" t="s">
        <v>149</v>
      </c>
      <c r="BF231" s="26" t="s">
        <v>150</v>
      </c>
      <c r="BG231" s="26" t="s">
        <v>826</v>
      </c>
      <c r="BH231" s="26">
        <v>2003</v>
      </c>
      <c r="BI231" s="26" t="s">
        <v>150</v>
      </c>
      <c r="BJ231" s="26" t="s">
        <v>150</v>
      </c>
      <c r="BK231" s="26" t="s">
        <v>150</v>
      </c>
      <c r="BL231" s="26" t="s">
        <v>150</v>
      </c>
      <c r="BM231" s="26"/>
      <c r="BN231" s="26"/>
      <c r="BO231" s="26"/>
      <c r="BP231" s="26"/>
      <c r="BQ231" s="26" t="s">
        <v>824</v>
      </c>
      <c r="BR231" s="26">
        <v>7.274</v>
      </c>
      <c r="BS231" s="26">
        <v>7.01</v>
      </c>
      <c r="BT231" s="26">
        <f t="shared" si="269"/>
        <v>1</v>
      </c>
      <c r="BU231" s="26"/>
      <c r="BV231" s="26"/>
      <c r="BW231" s="26">
        <f t="shared" si="270"/>
        <v>1</v>
      </c>
      <c r="BX231" s="26">
        <v>0</v>
      </c>
      <c r="BY231" s="26">
        <v>0</v>
      </c>
      <c r="BZ231" s="26"/>
      <c r="CA231" s="117"/>
      <c r="CB231" s="26" t="s">
        <v>166</v>
      </c>
      <c r="CC231" s="26">
        <v>0</v>
      </c>
      <c r="CD231" s="26">
        <v>0</v>
      </c>
      <c r="CE231" s="26">
        <v>1</v>
      </c>
      <c r="CF231" s="92">
        <f t="shared" si="271"/>
        <v>0</v>
      </c>
      <c r="CG231" s="84">
        <f t="shared" si="272"/>
        <v>0</v>
      </c>
      <c r="CH231" s="124">
        <v>6</v>
      </c>
      <c r="CI231" s="84">
        <v>2</v>
      </c>
      <c r="CJ231" s="84"/>
      <c r="CK231" s="84">
        <v>220</v>
      </c>
      <c r="CL231" s="84"/>
      <c r="CM231" s="84"/>
      <c r="CN231" s="84"/>
      <c r="CO231" s="84"/>
      <c r="CP231" s="84"/>
      <c r="CQ231" s="84"/>
      <c r="CR231" s="84"/>
      <c r="CT231" s="84"/>
      <c r="CU231" s="84"/>
      <c r="CV231" s="84"/>
      <c r="CW231" s="84" t="str">
        <f t="shared" si="273"/>
        <v>S2106364</v>
      </c>
      <c r="CX231" s="84" t="s">
        <v>182</v>
      </c>
      <c r="CZ231" s="26"/>
      <c r="DA231" s="92">
        <v>1</v>
      </c>
      <c r="DB231" s="92"/>
      <c r="DC231" s="92"/>
      <c r="DD231" s="92"/>
      <c r="DE231" s="26" t="s">
        <v>827</v>
      </c>
      <c r="DF231" s="26" t="s">
        <v>827</v>
      </c>
      <c r="DG231" s="26"/>
      <c r="DH231" s="26" t="s">
        <v>828</v>
      </c>
      <c r="DI231" s="26"/>
      <c r="DJ231" s="26">
        <v>2003</v>
      </c>
      <c r="DK231" s="26"/>
      <c r="DL231" s="26" t="s">
        <v>196</v>
      </c>
      <c r="DM231" s="26">
        <v>16</v>
      </c>
      <c r="DN231" s="26">
        <v>16</v>
      </c>
      <c r="DO231" s="26">
        <v>20</v>
      </c>
      <c r="DP231" s="26" t="b">
        <v>1</v>
      </c>
      <c r="DQ231" s="26">
        <v>1</v>
      </c>
      <c r="DR231" s="26" t="s">
        <v>149</v>
      </c>
      <c r="DS231" s="26" t="s">
        <v>167</v>
      </c>
      <c r="DT231" s="26" t="s">
        <v>150</v>
      </c>
      <c r="DU231" s="26" t="s">
        <v>150</v>
      </c>
      <c r="DV231" s="26" t="s">
        <v>150</v>
      </c>
      <c r="DW231" s="26"/>
      <c r="DX231" s="26"/>
      <c r="DY231" s="26"/>
      <c r="DZ231" s="26">
        <f t="shared" si="274"/>
        <v>1</v>
      </c>
      <c r="EA231" s="26">
        <v>1</v>
      </c>
      <c r="EB231" s="26">
        <v>0</v>
      </c>
      <c r="EC231" s="26">
        <v>0</v>
      </c>
      <c r="ED231" s="26">
        <v>0</v>
      </c>
      <c r="EE231" s="26">
        <v>1</v>
      </c>
      <c r="EF231" s="26">
        <v>0</v>
      </c>
      <c r="EG231" s="26">
        <v>0</v>
      </c>
      <c r="EH231" s="26">
        <v>0</v>
      </c>
      <c r="EI231" s="146">
        <f t="shared" si="275"/>
        <v>0</v>
      </c>
      <c r="EJ231" s="84">
        <f t="shared" si="262"/>
        <v>1</v>
      </c>
      <c r="EK231" s="84">
        <f t="shared" si="263"/>
        <v>0</v>
      </c>
      <c r="EL231" s="84">
        <f t="shared" si="276"/>
        <v>0</v>
      </c>
      <c r="EN231" s="84">
        <f t="shared" si="264"/>
        <v>0</v>
      </c>
    </row>
    <row r="232" ht="30" customHeight="1" spans="1:144">
      <c r="A232" s="87" t="str">
        <f t="shared" si="251"/>
        <v>S2106666.77</v>
      </c>
      <c r="B232" s="87">
        <f>VLOOKUP(A232,[1]大中修明细表!$A$10:$N$544,14,0)</f>
        <v>0.769999999999996</v>
      </c>
      <c r="C232" s="87" t="str">
        <f t="shared" si="252"/>
        <v>S3073.012.24</v>
      </c>
      <c r="D232" s="87">
        <f>VLOOKUP(C232,[1]大中修明细表!$B$10:$N$544,13,0)</f>
        <v>0.769999999999996</v>
      </c>
      <c r="E232" s="87"/>
      <c r="F232" s="96">
        <v>208</v>
      </c>
      <c r="G232" s="26" t="s">
        <v>17</v>
      </c>
      <c r="H232" s="26" t="s">
        <v>823</v>
      </c>
      <c r="I232" s="26">
        <v>430681</v>
      </c>
      <c r="J232" s="26" t="s">
        <v>555</v>
      </c>
      <c r="K232" s="26">
        <v>66</v>
      </c>
      <c r="L232" s="26">
        <v>66.77</v>
      </c>
      <c r="M232" s="26" t="s">
        <v>824</v>
      </c>
      <c r="N232" s="26">
        <v>3.01</v>
      </c>
      <c r="O232" s="26">
        <v>2.24</v>
      </c>
      <c r="P232" s="26">
        <f t="shared" si="267"/>
        <v>0.769999999999996</v>
      </c>
      <c r="Q232" s="26">
        <f t="shared" si="268"/>
        <v>0.769999999999996</v>
      </c>
      <c r="R232" s="26" t="s">
        <v>139</v>
      </c>
      <c r="S232" s="26">
        <v>10.5</v>
      </c>
      <c r="T232" s="26">
        <v>10.5</v>
      </c>
      <c r="U232" s="26">
        <v>12.5</v>
      </c>
      <c r="V232" s="26" t="s">
        <v>182</v>
      </c>
      <c r="W232" s="26" t="s">
        <v>160</v>
      </c>
      <c r="X232" s="26" t="s">
        <v>183</v>
      </c>
      <c r="Y232" s="26">
        <f t="shared" si="256"/>
        <v>10.5</v>
      </c>
      <c r="Z232" s="26"/>
      <c r="AA232" s="26" t="s">
        <v>184</v>
      </c>
      <c r="AB232" s="26"/>
      <c r="AC232" s="26"/>
      <c r="AD232" s="26" t="s">
        <v>145</v>
      </c>
      <c r="AE232" s="26">
        <v>4</v>
      </c>
      <c r="AF232" s="99"/>
      <c r="AG232" s="92">
        <v>70</v>
      </c>
      <c r="AH232" s="92">
        <f t="shared" si="257"/>
        <v>57</v>
      </c>
      <c r="AI232" s="92">
        <f t="shared" si="258"/>
        <v>57</v>
      </c>
      <c r="AJ232" s="26">
        <f t="shared" si="259"/>
        <v>57</v>
      </c>
      <c r="AK232" s="92">
        <v>2003</v>
      </c>
      <c r="AL232" s="26" t="str">
        <f>IF(AND(AK232&lt;&gt;"",AM232&lt;&gt;""),"确认折扣年度",IF($V232="大修",IF(AND($V232="大修",AK232="",AM232=""),1,IF(AK232&lt;&gt;"",LOOKUP(AK232,{1900,2016,2017,2018,2019,2020,2021,2022,2023,2024,2025},{1,0.9,0.8,0.7,0.6,0.5,0.4,0.3,0.2,0.1,0}),IF(AM232&lt;&gt;"",LOOKUP(AM232,{1900,2021,2022,2023,2024,2025},{1,0.8,0.6,0.4,0.2,0})))),""))</f>
        <v/>
      </c>
      <c r="AM232" s="92"/>
      <c r="AN232" s="26">
        <f>IF(AND(AK232&lt;&gt;"",AM232&lt;&gt;""),"确认折扣年度",IF($V232="中修",IF(AND($V232="中修",AK232="",AM232=""),1,IF(AK232&lt;&gt;"",LOOKUP(AK232,{1900,2021,2022,2023,2024,2025},{1,0.8,0.6,0.4,0.2,0}),IF(AM232&lt;&gt;"",LOOKUP(AM232,{1900,2021,2022,2023,2024,2025},{1,0.8,0.6,0.4,0.2,0})))),""))</f>
        <v>1</v>
      </c>
      <c r="AO232" s="26" t="s">
        <v>146</v>
      </c>
      <c r="AP232" s="26" t="s">
        <v>146</v>
      </c>
      <c r="AQ232" s="26" t="s">
        <v>147</v>
      </c>
      <c r="AR232" s="26" t="s">
        <v>829</v>
      </c>
      <c r="AS232" s="26"/>
      <c r="AT232" s="26"/>
      <c r="AU232" s="26" t="s">
        <v>146</v>
      </c>
      <c r="AV232" s="26" t="s">
        <v>147</v>
      </c>
      <c r="AW232" s="26"/>
      <c r="AX232" s="110"/>
      <c r="AY232" s="110"/>
      <c r="AZ232" s="111"/>
      <c r="BA232" s="26">
        <v>85</v>
      </c>
      <c r="BB232" s="26">
        <v>68.72</v>
      </c>
      <c r="BC232" s="26">
        <v>68.72</v>
      </c>
      <c r="BD232" s="26">
        <v>0</v>
      </c>
      <c r="BE232" s="26" t="s">
        <v>149</v>
      </c>
      <c r="BF232" s="26" t="s">
        <v>150</v>
      </c>
      <c r="BG232" s="26" t="s">
        <v>830</v>
      </c>
      <c r="BH232" s="26">
        <v>2003</v>
      </c>
      <c r="BI232" s="26" t="s">
        <v>150</v>
      </c>
      <c r="BJ232" s="26" t="s">
        <v>150</v>
      </c>
      <c r="BK232" s="26" t="s">
        <v>150</v>
      </c>
      <c r="BL232" s="26" t="s">
        <v>150</v>
      </c>
      <c r="BM232" s="26"/>
      <c r="BN232" s="26"/>
      <c r="BO232" s="26"/>
      <c r="BP232" s="26"/>
      <c r="BQ232" s="26" t="s">
        <v>824</v>
      </c>
      <c r="BR232" s="26">
        <v>5.134</v>
      </c>
      <c r="BS232" s="26">
        <v>5.78</v>
      </c>
      <c r="BT232" s="26">
        <f t="shared" si="269"/>
        <v>0.77</v>
      </c>
      <c r="BU232" s="26"/>
      <c r="BV232" s="26"/>
      <c r="BW232" s="26">
        <f t="shared" si="270"/>
        <v>0.77</v>
      </c>
      <c r="BX232" s="26">
        <v>0</v>
      </c>
      <c r="BY232" s="26">
        <v>0</v>
      </c>
      <c r="BZ232" s="26"/>
      <c r="CA232" s="117"/>
      <c r="CB232" s="26" t="s">
        <v>166</v>
      </c>
      <c r="CC232" s="26">
        <v>0</v>
      </c>
      <c r="CD232" s="26">
        <v>0</v>
      </c>
      <c r="CE232" s="26">
        <v>0.77</v>
      </c>
      <c r="CF232" s="92">
        <f t="shared" si="271"/>
        <v>0</v>
      </c>
      <c r="CG232" s="84">
        <f t="shared" si="272"/>
        <v>-3.99680288865056e-15</v>
      </c>
      <c r="CH232" s="124">
        <v>6</v>
      </c>
      <c r="CI232" s="84">
        <v>2</v>
      </c>
      <c r="CJ232" s="84"/>
      <c r="CK232" s="84">
        <v>221</v>
      </c>
      <c r="CL232" s="84"/>
      <c r="CM232" s="84"/>
      <c r="CN232" s="84"/>
      <c r="CO232" s="84"/>
      <c r="CP232" s="84"/>
      <c r="CQ232" s="84"/>
      <c r="CR232" s="84"/>
      <c r="CT232" s="84"/>
      <c r="CU232" s="84"/>
      <c r="CV232" s="84"/>
      <c r="CW232" s="84" t="str">
        <f t="shared" si="273"/>
        <v>S2106666.77</v>
      </c>
      <c r="CX232" s="84" t="s">
        <v>182</v>
      </c>
      <c r="CZ232" s="26"/>
      <c r="DA232" s="92">
        <v>0.769999999999996</v>
      </c>
      <c r="DB232" s="92"/>
      <c r="DC232" s="92"/>
      <c r="DD232" s="92"/>
      <c r="DE232" s="26" t="s">
        <v>831</v>
      </c>
      <c r="DF232" s="26" t="s">
        <v>831</v>
      </c>
      <c r="DG232" s="26"/>
      <c r="DH232" s="26" t="s">
        <v>832</v>
      </c>
      <c r="DI232" s="26" t="s">
        <v>833</v>
      </c>
      <c r="DJ232" s="26">
        <v>2003</v>
      </c>
      <c r="DK232" s="26"/>
      <c r="DL232" s="26" t="s">
        <v>139</v>
      </c>
      <c r="DM232" s="26">
        <v>10.5</v>
      </c>
      <c r="DN232" s="26">
        <v>10.5</v>
      </c>
      <c r="DO232" s="26">
        <v>12.5</v>
      </c>
      <c r="DP232" s="26" t="b">
        <v>1</v>
      </c>
      <c r="DQ232" s="26">
        <v>1</v>
      </c>
      <c r="DR232" s="26" t="s">
        <v>149</v>
      </c>
      <c r="DS232" s="26" t="s">
        <v>167</v>
      </c>
      <c r="DT232" s="26" t="s">
        <v>150</v>
      </c>
      <c r="DU232" s="26" t="s">
        <v>150</v>
      </c>
      <c r="DV232" s="26" t="s">
        <v>150</v>
      </c>
      <c r="DW232" s="26"/>
      <c r="DX232" s="26"/>
      <c r="DY232" s="26"/>
      <c r="DZ232" s="26">
        <f t="shared" si="274"/>
        <v>0.77</v>
      </c>
      <c r="EA232" s="26">
        <v>0.769999999999996</v>
      </c>
      <c r="EB232" s="26">
        <v>3.99680288865056e-15</v>
      </c>
      <c r="EC232" s="26">
        <v>0</v>
      </c>
      <c r="ED232" s="26">
        <v>0</v>
      </c>
      <c r="EE232" s="26">
        <v>0.77</v>
      </c>
      <c r="EF232" s="26">
        <v>0</v>
      </c>
      <c r="EG232" s="26">
        <v>0</v>
      </c>
      <c r="EH232" s="26">
        <v>0</v>
      </c>
      <c r="EI232" s="146">
        <f t="shared" si="275"/>
        <v>-3.99680288865056e-15</v>
      </c>
      <c r="EJ232" s="84">
        <f t="shared" si="262"/>
        <v>0.769999999999996</v>
      </c>
      <c r="EK232" s="84">
        <f t="shared" si="263"/>
        <v>-3.99680288865056e-15</v>
      </c>
      <c r="EL232" s="84">
        <f t="shared" si="276"/>
        <v>0</v>
      </c>
      <c r="EN232" s="84">
        <f t="shared" si="264"/>
        <v>0</v>
      </c>
    </row>
    <row r="233" ht="30" customHeight="1" spans="1:144">
      <c r="A233" s="87" t="str">
        <f t="shared" si="251"/>
        <v>S3106667</v>
      </c>
      <c r="B233" s="87" t="e">
        <f>VLOOKUP(A233,[1]大中修明细表!$A$10:$N$544,14,0)</f>
        <v>#N/A</v>
      </c>
      <c r="C233" s="87" t="str">
        <f t="shared" si="252"/>
        <v>S201118.657119.657</v>
      </c>
      <c r="D233" s="87" t="e">
        <f>VLOOKUP(C233,[1]大中修明细表!$B$10:$N$544,13,0)</f>
        <v>#N/A</v>
      </c>
      <c r="E233" s="87" t="s">
        <v>371</v>
      </c>
      <c r="F233" s="96">
        <v>209</v>
      </c>
      <c r="G233" s="26" t="s">
        <v>17</v>
      </c>
      <c r="H233" s="26" t="s">
        <v>758</v>
      </c>
      <c r="I233" s="26">
        <v>430621</v>
      </c>
      <c r="J233" s="26" t="s">
        <v>834</v>
      </c>
      <c r="K233" s="26">
        <v>66</v>
      </c>
      <c r="L233" s="26">
        <v>67</v>
      </c>
      <c r="M233" s="26" t="s">
        <v>795</v>
      </c>
      <c r="N233" s="26">
        <v>118.657</v>
      </c>
      <c r="O233" s="26">
        <v>119.657</v>
      </c>
      <c r="P233" s="26"/>
      <c r="Q233" s="26">
        <f t="shared" si="268"/>
        <v>1</v>
      </c>
      <c r="R233" s="26" t="s">
        <v>781</v>
      </c>
      <c r="S233" s="26">
        <v>24</v>
      </c>
      <c r="T233" s="26">
        <v>26</v>
      </c>
      <c r="U233" s="26">
        <v>30</v>
      </c>
      <c r="V233" s="26" t="s">
        <v>182</v>
      </c>
      <c r="W233" s="96" t="s">
        <v>160</v>
      </c>
      <c r="X233" s="26" t="s">
        <v>182</v>
      </c>
      <c r="Y233" s="26">
        <f t="shared" si="256"/>
        <v>24</v>
      </c>
      <c r="Z233" s="99"/>
      <c r="AA233" s="26" t="s">
        <v>184</v>
      </c>
      <c r="AB233" s="26"/>
      <c r="AC233" s="26"/>
      <c r="AD233" s="26" t="s">
        <v>145</v>
      </c>
      <c r="AE233" s="26">
        <v>4</v>
      </c>
      <c r="AF233" s="99"/>
      <c r="AG233" s="92">
        <v>70</v>
      </c>
      <c r="AH233" s="92">
        <f t="shared" si="257"/>
        <v>0</v>
      </c>
      <c r="AI233" s="92">
        <f t="shared" si="258"/>
        <v>168</v>
      </c>
      <c r="AJ233" s="26">
        <f t="shared" si="259"/>
        <v>168</v>
      </c>
      <c r="AK233" s="92">
        <v>2019</v>
      </c>
      <c r="AL233" s="26" t="str">
        <f>IF(AND(AK233&lt;&gt;"",AM233&lt;&gt;""),"确认折扣年度",IF($V233="大修",IF(AND($V233="大修",AK233="",AM233=""),1,IF(AK233&lt;&gt;"",LOOKUP(AK233,{1900,2016,2017,2018,2019,2020,2021,2022,2023,2024,2025},{1,0.9,0.8,0.7,0.6,0.5,0.4,0.3,0.2,0.1,0}),IF(AM233&lt;&gt;"",LOOKUP(AM233,{1900,2021,2022,2023,2024,2025},{1,0.8,0.6,0.4,0.2,0})))),""))</f>
        <v/>
      </c>
      <c r="AM233" s="92"/>
      <c r="AN233" s="26">
        <f>IF(AND(AK233&lt;&gt;"",AM233&lt;&gt;""),"确认折扣年度",IF($V233="中修",IF(AND($V233="中修",AK233="",AM233=""),1,IF(AK233&lt;&gt;"",LOOKUP(AK233,{1900,2021,2022,2023,2024,2025},{1,0.8,0.6,0.4,0.2,0}),IF(AM233&lt;&gt;"",LOOKUP(AM233,{1900,2021,2022,2023,2024,2025},{1,0.8,0.6,0.4,0.2,0})))),""))</f>
        <v>1</v>
      </c>
      <c r="AO233" s="26" t="s">
        <v>146</v>
      </c>
      <c r="AP233" s="26" t="s">
        <v>146</v>
      </c>
      <c r="AQ233" s="26" t="s">
        <v>740</v>
      </c>
      <c r="AR233" s="26"/>
      <c r="AS233" s="26"/>
      <c r="AT233" s="26"/>
      <c r="AU233" s="26"/>
      <c r="AV233" s="26"/>
      <c r="AW233" s="26"/>
      <c r="AX233" s="110" t="s">
        <v>835</v>
      </c>
      <c r="AY233" s="110" t="s">
        <v>836</v>
      </c>
      <c r="AZ233" s="111"/>
      <c r="BA233" s="26"/>
      <c r="BB233" s="26"/>
      <c r="BC233" s="26"/>
      <c r="BD233" s="26"/>
      <c r="BE233" s="26"/>
      <c r="BF233" s="26"/>
      <c r="BG233" s="26"/>
      <c r="BH233" s="26"/>
      <c r="BI233" s="26"/>
      <c r="BJ233" s="26"/>
      <c r="BK233" s="26"/>
      <c r="BL233" s="26"/>
      <c r="BM233" s="26"/>
      <c r="BN233" s="26"/>
      <c r="BO233" s="26"/>
      <c r="BP233" s="26"/>
      <c r="BQ233" s="26"/>
      <c r="BR233" s="26"/>
      <c r="BS233" s="26"/>
      <c r="BT233" s="26"/>
      <c r="BU233" s="26"/>
      <c r="BV233" s="26"/>
      <c r="BW233" s="26">
        <f>Q233</f>
        <v>1</v>
      </c>
      <c r="BX233" s="26"/>
      <c r="BY233" s="26"/>
      <c r="BZ233" s="26"/>
      <c r="CA233" s="117"/>
      <c r="CB233" s="26"/>
      <c r="CC233" s="26"/>
      <c r="CD233" s="26"/>
      <c r="CE233" s="26"/>
      <c r="CG233" s="84">
        <f t="shared" si="272"/>
        <v>0</v>
      </c>
      <c r="CH233" s="124">
        <v>6</v>
      </c>
      <c r="CI233" s="84">
        <v>2</v>
      </c>
      <c r="CJ233" s="84"/>
      <c r="CL233" s="84"/>
      <c r="CM233" s="84"/>
      <c r="CN233" s="84"/>
      <c r="CO233" s="84"/>
      <c r="CP233" s="84"/>
      <c r="CQ233" s="84"/>
      <c r="CR233" s="84"/>
      <c r="CT233" s="84"/>
      <c r="CU233" s="84"/>
      <c r="CV233" s="84"/>
      <c r="CZ233" s="26" t="s">
        <v>375</v>
      </c>
      <c r="DA233" s="92">
        <v>0</v>
      </c>
      <c r="DB233" s="92"/>
      <c r="DC233" s="92" t="s">
        <v>375</v>
      </c>
      <c r="DD233" s="92"/>
      <c r="DE233" s="26" t="s">
        <v>837</v>
      </c>
      <c r="DF233" s="26"/>
      <c r="DG233" s="26" t="s">
        <v>837</v>
      </c>
      <c r="DH233" s="26" t="s">
        <v>838</v>
      </c>
      <c r="DI233" s="26" t="s">
        <v>839</v>
      </c>
      <c r="DJ233" s="26">
        <v>2005</v>
      </c>
      <c r="DK233" s="26"/>
      <c r="DL233" s="26" t="s">
        <v>196</v>
      </c>
      <c r="DM233" s="26">
        <v>26</v>
      </c>
      <c r="DN233" s="26">
        <v>24</v>
      </c>
      <c r="DO233" s="26">
        <v>30</v>
      </c>
      <c r="DP233" s="26" t="e">
        <v>#N/A</v>
      </c>
      <c r="DQ233" s="26" t="e">
        <v>#N/A</v>
      </c>
      <c r="DR233" s="26" t="s">
        <v>149</v>
      </c>
      <c r="DS233" s="26" t="s">
        <v>167</v>
      </c>
      <c r="DT233" s="26" t="s">
        <v>150</v>
      </c>
      <c r="DU233" s="26" t="s">
        <v>150</v>
      </c>
      <c r="DV233" s="26" t="s">
        <v>150</v>
      </c>
      <c r="DW233" s="26"/>
      <c r="DX233" s="26"/>
      <c r="DY233" s="26"/>
      <c r="DZ233" s="26">
        <f t="shared" si="274"/>
        <v>1</v>
      </c>
      <c r="EA233" s="26"/>
      <c r="EB233" s="26"/>
      <c r="EC233" s="26"/>
      <c r="ED233" s="26"/>
      <c r="EE233" s="26">
        <v>1</v>
      </c>
      <c r="EF233" s="26"/>
      <c r="EG233" s="26"/>
      <c r="EH233" s="26"/>
      <c r="EI233" s="146">
        <v>0</v>
      </c>
      <c r="EJ233" s="84">
        <f t="shared" si="262"/>
        <v>1</v>
      </c>
      <c r="EK233" s="84">
        <f t="shared" si="263"/>
        <v>0</v>
      </c>
      <c r="EL233" s="84">
        <f t="shared" si="276"/>
        <v>0</v>
      </c>
      <c r="EN233" s="84">
        <f t="shared" si="264"/>
        <v>0</v>
      </c>
    </row>
    <row r="234" ht="30" customHeight="1" spans="1:144">
      <c r="A234" s="87" t="str">
        <f t="shared" si="251"/>
        <v>S30867.98768.393</v>
      </c>
      <c r="B234" s="87" t="e">
        <f>VLOOKUP(A234,[1]大中修明细表!$A$10:$N$544,14,0)</f>
        <v>#N/A</v>
      </c>
      <c r="C234" s="87" t="str">
        <f t="shared" si="252"/>
        <v>S30639.91840.324</v>
      </c>
      <c r="D234" s="87" t="e">
        <f>VLOOKUP(C234,[1]大中修明细表!$B$10:$N$544,13,0)</f>
        <v>#N/A</v>
      </c>
      <c r="E234" s="87" t="s">
        <v>371</v>
      </c>
      <c r="F234" s="96">
        <v>210</v>
      </c>
      <c r="G234" s="26" t="s">
        <v>17</v>
      </c>
      <c r="H234" s="26" t="s">
        <v>758</v>
      </c>
      <c r="I234" s="26">
        <v>430621</v>
      </c>
      <c r="J234" s="26" t="s">
        <v>759</v>
      </c>
      <c r="K234" s="26">
        <v>67.987</v>
      </c>
      <c r="L234" s="26">
        <v>68.393</v>
      </c>
      <c r="M234" s="26" t="s">
        <v>748</v>
      </c>
      <c r="N234" s="26">
        <v>39.918</v>
      </c>
      <c r="O234" s="26">
        <v>40.324</v>
      </c>
      <c r="P234" s="26">
        <f t="shared" si="267"/>
        <v>0.406000000000006</v>
      </c>
      <c r="Q234" s="26">
        <f t="shared" si="268"/>
        <v>0.406000000000006</v>
      </c>
      <c r="R234" s="26" t="s">
        <v>172</v>
      </c>
      <c r="S234" s="153">
        <v>24</v>
      </c>
      <c r="T234" s="26">
        <v>24</v>
      </c>
      <c r="U234" s="26">
        <v>27</v>
      </c>
      <c r="V234" s="154" t="s">
        <v>182</v>
      </c>
      <c r="W234" s="26" t="s">
        <v>160</v>
      </c>
      <c r="X234" s="154" t="s">
        <v>183</v>
      </c>
      <c r="Y234" s="26">
        <f t="shared" si="256"/>
        <v>24</v>
      </c>
      <c r="Z234" s="99"/>
      <c r="AA234" s="26" t="s">
        <v>184</v>
      </c>
      <c r="AB234" s="26"/>
      <c r="AC234" s="26"/>
      <c r="AD234" s="26" t="s">
        <v>145</v>
      </c>
      <c r="AE234" s="26">
        <v>4</v>
      </c>
      <c r="AF234" s="99"/>
      <c r="AG234" s="92">
        <v>70</v>
      </c>
      <c r="AH234" s="92">
        <f t="shared" si="257"/>
        <v>68</v>
      </c>
      <c r="AI234" s="92">
        <f t="shared" si="258"/>
        <v>68</v>
      </c>
      <c r="AJ234" s="26">
        <f t="shared" si="259"/>
        <v>68</v>
      </c>
      <c r="AK234" s="92">
        <f t="shared" ref="AK234:AK245" si="277">BH234</f>
        <v>2001</v>
      </c>
      <c r="AL234" s="26" t="str">
        <f>IF(AND(AK234&lt;&gt;"",AM234&lt;&gt;""),"确认折扣年度",IF($V234="大修",IF(AND($V234="大修",AK234="",AM234=""),1,IF(AK234&lt;&gt;"",LOOKUP(AK234,{1900,2016,2017,2018,2019,2020,2021,2022,2023,2024,2025},{1,0.9,0.8,0.7,0.6,0.5,0.4,0.3,0.2,0.1,0}),IF(AM234&lt;&gt;"",LOOKUP(AM234,{1900,2021,2022,2023,2024,2025},{1,0.8,0.6,0.4,0.2,0})))),""))</f>
        <v/>
      </c>
      <c r="AM234" s="92"/>
      <c r="AN234" s="26">
        <f>IF(AND(AK234&lt;&gt;"",AM234&lt;&gt;""),"确认折扣年度",IF($V234="中修",IF(AND($V234="中修",AK234="",AM234=""),1,IF(AK234&lt;&gt;"",LOOKUP(AK234,{1900,2021,2022,2023,2024,2025},{1,0.8,0.6,0.4,0.2,0}),IF(AM234&lt;&gt;"",LOOKUP(AM234,{1900,2021,2022,2023,2024,2025},{1,0.8,0.6,0.4,0.2,0})))),""))</f>
        <v>1</v>
      </c>
      <c r="AO234" s="26" t="s">
        <v>146</v>
      </c>
      <c r="AP234" s="26" t="s">
        <v>146</v>
      </c>
      <c r="AQ234" s="26" t="s">
        <v>197</v>
      </c>
      <c r="AR234" s="26"/>
      <c r="AS234" s="26" t="s">
        <v>760</v>
      </c>
      <c r="AT234" s="26"/>
      <c r="AU234" s="26"/>
      <c r="AV234" s="26"/>
      <c r="AW234" s="26"/>
      <c r="AX234" s="110"/>
      <c r="AY234" s="110"/>
      <c r="AZ234" s="111"/>
      <c r="BA234" s="26"/>
      <c r="BB234" s="26">
        <v>101.18</v>
      </c>
      <c r="BC234" s="26">
        <v>97.51</v>
      </c>
      <c r="BD234" s="26">
        <v>0</v>
      </c>
      <c r="BE234" s="26" t="s">
        <v>150</v>
      </c>
      <c r="BF234" s="26" t="s">
        <v>150</v>
      </c>
      <c r="BG234" s="26" t="s">
        <v>840</v>
      </c>
      <c r="BH234" s="26">
        <v>2001</v>
      </c>
      <c r="BI234" s="26" t="s">
        <v>150</v>
      </c>
      <c r="BJ234" s="26" t="s">
        <v>150</v>
      </c>
      <c r="BK234" s="26" t="s">
        <v>150</v>
      </c>
      <c r="BL234" s="26" t="s">
        <v>150</v>
      </c>
      <c r="BM234" s="26"/>
      <c r="BN234" s="26"/>
      <c r="BO234" s="26"/>
      <c r="BP234" s="26"/>
      <c r="BQ234" s="26" t="s">
        <v>841</v>
      </c>
      <c r="BR234" s="26">
        <v>39.828</v>
      </c>
      <c r="BS234" s="26">
        <v>40.324</v>
      </c>
      <c r="BT234" s="26">
        <f t="shared" si="269"/>
        <v>0.406000000000006</v>
      </c>
      <c r="BU234" s="26"/>
      <c r="BV234" s="26"/>
      <c r="BW234" s="26">
        <f t="shared" ref="BW234:BW245" si="278">CE234+CF234</f>
        <v>0.406000000000006</v>
      </c>
      <c r="BX234" s="26">
        <v>0</v>
      </c>
      <c r="BY234" s="26">
        <v>0</v>
      </c>
      <c r="BZ234" s="26"/>
      <c r="CA234" s="119"/>
      <c r="CB234" s="120" t="s">
        <v>166</v>
      </c>
      <c r="CC234" s="120">
        <v>0</v>
      </c>
      <c r="CD234" s="120">
        <v>0.406000000000006</v>
      </c>
      <c r="CE234" s="120">
        <v>0</v>
      </c>
      <c r="CF234" s="92">
        <f t="shared" ref="CF234:CF245" si="279">CC234+CD234</f>
        <v>0.406000000000006</v>
      </c>
      <c r="CG234" s="84">
        <f t="shared" si="272"/>
        <v>0</v>
      </c>
      <c r="CH234" s="124">
        <v>6</v>
      </c>
      <c r="CI234" s="84">
        <v>1</v>
      </c>
      <c r="CJ234" s="84"/>
      <c r="CL234" s="84"/>
      <c r="CM234" s="84"/>
      <c r="CN234" s="84"/>
      <c r="CO234" s="84"/>
      <c r="CP234" s="84"/>
      <c r="CQ234" s="84"/>
      <c r="CR234" s="84"/>
      <c r="CT234" s="84"/>
      <c r="CU234" s="84"/>
      <c r="CV234" s="84"/>
      <c r="CW234" s="84" t="str">
        <f t="shared" ref="CW234:CW245" si="280">J234&amp;K234&amp;L234</f>
        <v>S30867.98768.393</v>
      </c>
      <c r="CX234" s="84" t="s">
        <v>140</v>
      </c>
      <c r="CZ234" s="26" t="s">
        <v>375</v>
      </c>
      <c r="DA234" s="92">
        <v>0</v>
      </c>
      <c r="DB234" s="92"/>
      <c r="DC234" s="92" t="s">
        <v>375</v>
      </c>
      <c r="DD234" s="92"/>
      <c r="DE234" s="26"/>
      <c r="DF234" s="26"/>
      <c r="DG234" s="26"/>
      <c r="DH234" s="26"/>
      <c r="DI234" s="26"/>
      <c r="DJ234" s="26">
        <v>2001</v>
      </c>
      <c r="DK234" s="26"/>
      <c r="DL234" s="26" t="s">
        <v>172</v>
      </c>
      <c r="DM234" s="26">
        <v>24</v>
      </c>
      <c r="DN234" s="26">
        <v>24</v>
      </c>
      <c r="DO234" s="26">
        <v>27</v>
      </c>
      <c r="DP234" s="26" t="e">
        <v>#N/A</v>
      </c>
      <c r="DQ234" s="26" t="e">
        <v>#N/A</v>
      </c>
      <c r="DR234" s="26" t="s">
        <v>149</v>
      </c>
      <c r="DS234" s="26" t="s">
        <v>167</v>
      </c>
      <c r="DT234" s="26" t="s">
        <v>150</v>
      </c>
      <c r="DU234" s="26" t="s">
        <v>150</v>
      </c>
      <c r="DV234" s="26" t="s">
        <v>150</v>
      </c>
      <c r="DW234" s="26"/>
      <c r="DX234" s="26"/>
      <c r="DY234" s="26"/>
      <c r="DZ234" s="26">
        <f t="shared" si="274"/>
        <v>0.406000000000006</v>
      </c>
      <c r="EA234" s="26"/>
      <c r="EB234" s="26"/>
      <c r="EC234" s="26"/>
      <c r="ED234" s="26"/>
      <c r="EE234" s="26">
        <v>0.406000000000006</v>
      </c>
      <c r="EF234" s="26"/>
      <c r="EG234" s="26"/>
      <c r="EH234" s="26"/>
      <c r="EI234" s="146">
        <f t="shared" si="275"/>
        <v>0</v>
      </c>
      <c r="EJ234" s="84">
        <f t="shared" si="262"/>
        <v>0.406000000000006</v>
      </c>
      <c r="EK234" s="84">
        <f t="shared" si="263"/>
        <v>0</v>
      </c>
      <c r="EL234" s="84">
        <f t="shared" si="276"/>
        <v>0</v>
      </c>
      <c r="EN234" s="84">
        <f t="shared" si="264"/>
        <v>0</v>
      </c>
    </row>
    <row r="235" ht="30" customHeight="1" spans="1:144">
      <c r="A235" s="87" t="str">
        <f t="shared" si="251"/>
        <v>S30873.39474.405</v>
      </c>
      <c r="B235" s="87" t="e">
        <f>VLOOKUP(A235,[1]大中修明细表!$A$10:$N$544,14,0)</f>
        <v>#N/A</v>
      </c>
      <c r="C235" s="87" t="str">
        <f t="shared" si="252"/>
        <v>S30645.32546.336</v>
      </c>
      <c r="D235" s="87" t="e">
        <f>VLOOKUP(C235,[1]大中修明细表!$B$10:$N$544,13,0)</f>
        <v>#N/A</v>
      </c>
      <c r="E235" s="87" t="s">
        <v>371</v>
      </c>
      <c r="F235" s="96">
        <v>211</v>
      </c>
      <c r="G235" s="26" t="s">
        <v>17</v>
      </c>
      <c r="H235" s="26" t="s">
        <v>758</v>
      </c>
      <c r="I235" s="26">
        <v>430621</v>
      </c>
      <c r="J235" s="26" t="s">
        <v>759</v>
      </c>
      <c r="K235" s="26">
        <v>73.394</v>
      </c>
      <c r="L235" s="26">
        <v>74.405</v>
      </c>
      <c r="M235" s="26" t="s">
        <v>748</v>
      </c>
      <c r="N235" s="26">
        <v>45.325</v>
      </c>
      <c r="O235" s="26">
        <v>46.336</v>
      </c>
      <c r="P235" s="26">
        <f t="shared" si="267"/>
        <v>1.011</v>
      </c>
      <c r="Q235" s="26">
        <f t="shared" si="268"/>
        <v>1.011</v>
      </c>
      <c r="R235" s="26" t="s">
        <v>172</v>
      </c>
      <c r="S235" s="153">
        <v>11</v>
      </c>
      <c r="T235" s="26">
        <v>11</v>
      </c>
      <c r="U235" s="26">
        <v>13</v>
      </c>
      <c r="V235" s="154" t="s">
        <v>182</v>
      </c>
      <c r="W235" s="26" t="s">
        <v>160</v>
      </c>
      <c r="X235" s="154" t="s">
        <v>183</v>
      </c>
      <c r="Y235" s="26">
        <f t="shared" si="256"/>
        <v>11</v>
      </c>
      <c r="Z235" s="99"/>
      <c r="AA235" s="26" t="s">
        <v>184</v>
      </c>
      <c r="AB235" s="26"/>
      <c r="AC235" s="26"/>
      <c r="AD235" s="26" t="s">
        <v>145</v>
      </c>
      <c r="AE235" s="26">
        <v>4</v>
      </c>
      <c r="AF235" s="99"/>
      <c r="AG235" s="92">
        <v>70</v>
      </c>
      <c r="AH235" s="92">
        <f t="shared" si="257"/>
        <v>78</v>
      </c>
      <c r="AI235" s="92">
        <f t="shared" si="258"/>
        <v>78</v>
      </c>
      <c r="AJ235" s="26">
        <f t="shared" si="259"/>
        <v>78</v>
      </c>
      <c r="AK235" s="92">
        <f t="shared" si="277"/>
        <v>1965</v>
      </c>
      <c r="AL235" s="26" t="str">
        <f>IF(AND(AK235&lt;&gt;"",AM235&lt;&gt;""),"确认折扣年度",IF($V235="大修",IF(AND($V235="大修",AK235="",AM235=""),1,IF(AK235&lt;&gt;"",LOOKUP(AK235,{1900,2016,2017,2018,2019,2020,2021,2022,2023,2024,2025},{1,0.9,0.8,0.7,0.6,0.5,0.4,0.3,0.2,0.1,0}),IF(AM235&lt;&gt;"",LOOKUP(AM235,{1900,2021,2022,2023,2024,2025},{1,0.8,0.6,0.4,0.2,0})))),""))</f>
        <v/>
      </c>
      <c r="AM235" s="92"/>
      <c r="AN235" s="26">
        <f>IF(AND(AK235&lt;&gt;"",AM235&lt;&gt;""),"确认折扣年度",IF($V235="中修",IF(AND($V235="中修",AK235="",AM235=""),1,IF(AK235&lt;&gt;"",LOOKUP(AK235,{1900,2021,2022,2023,2024,2025},{1,0.8,0.6,0.4,0.2,0}),IF(AM235&lt;&gt;"",LOOKUP(AM235,{1900,2021,2022,2023,2024,2025},{1,0.8,0.6,0.4,0.2,0})))),""))</f>
        <v>1</v>
      </c>
      <c r="AO235" s="26" t="s">
        <v>146</v>
      </c>
      <c r="AP235" s="26" t="s">
        <v>146</v>
      </c>
      <c r="AQ235" s="26" t="s">
        <v>197</v>
      </c>
      <c r="AR235" s="26"/>
      <c r="AS235" s="26" t="s">
        <v>760</v>
      </c>
      <c r="AT235" s="26"/>
      <c r="AU235" s="26"/>
      <c r="AV235" s="26"/>
      <c r="AW235" s="26"/>
      <c r="AX235" s="110"/>
      <c r="AY235" s="110"/>
      <c r="AZ235" s="111"/>
      <c r="BA235" s="26"/>
      <c r="BB235" s="26">
        <v>94.53</v>
      </c>
      <c r="BC235" s="26">
        <v>94.53</v>
      </c>
      <c r="BD235" s="26">
        <v>0</v>
      </c>
      <c r="BE235" s="26" t="s">
        <v>150</v>
      </c>
      <c r="BF235" s="26" t="s">
        <v>150</v>
      </c>
      <c r="BG235" s="26" t="s">
        <v>761</v>
      </c>
      <c r="BH235" s="26">
        <v>1965</v>
      </c>
      <c r="BI235" s="26" t="s">
        <v>150</v>
      </c>
      <c r="BJ235" s="26" t="s">
        <v>150</v>
      </c>
      <c r="BK235" s="26" t="s">
        <v>150</v>
      </c>
      <c r="BL235" s="26" t="s">
        <v>150</v>
      </c>
      <c r="BM235" s="26"/>
      <c r="BN235" s="26"/>
      <c r="BO235" s="26"/>
      <c r="BP235" s="26"/>
      <c r="BQ235" s="26" t="s">
        <v>748</v>
      </c>
      <c r="BR235" s="26">
        <v>45.325</v>
      </c>
      <c r="BS235" s="26">
        <v>46.336</v>
      </c>
      <c r="BT235" s="26">
        <f t="shared" si="269"/>
        <v>1.011</v>
      </c>
      <c r="BU235" s="26"/>
      <c r="BV235" s="26"/>
      <c r="BW235" s="26">
        <f t="shared" si="278"/>
        <v>1.011</v>
      </c>
      <c r="BX235" s="26">
        <v>0</v>
      </c>
      <c r="BY235" s="26">
        <v>0</v>
      </c>
      <c r="BZ235" s="26"/>
      <c r="CA235" s="119"/>
      <c r="CB235" s="120" t="s">
        <v>166</v>
      </c>
      <c r="CC235" s="120">
        <v>0.805</v>
      </c>
      <c r="CD235" s="120">
        <v>0.206</v>
      </c>
      <c r="CE235" s="120">
        <v>0</v>
      </c>
      <c r="CF235" s="92">
        <f t="shared" si="279"/>
        <v>1.011</v>
      </c>
      <c r="CG235" s="84">
        <f t="shared" si="272"/>
        <v>-4.44089209850063e-15</v>
      </c>
      <c r="CH235" s="124">
        <v>6</v>
      </c>
      <c r="CI235" s="84">
        <v>1</v>
      </c>
      <c r="CJ235" s="84"/>
      <c r="CL235" s="84"/>
      <c r="CM235" s="84"/>
      <c r="CN235" s="84"/>
      <c r="CO235" s="84"/>
      <c r="CP235" s="84"/>
      <c r="CQ235" s="84"/>
      <c r="CR235" s="84"/>
      <c r="CT235" s="84"/>
      <c r="CU235" s="84"/>
      <c r="CV235" s="84"/>
      <c r="CW235" s="84" t="str">
        <f t="shared" si="280"/>
        <v>S30873.39474.405</v>
      </c>
      <c r="CX235" s="84" t="s">
        <v>140</v>
      </c>
      <c r="CZ235" s="26" t="s">
        <v>375</v>
      </c>
      <c r="DA235" s="92">
        <v>0</v>
      </c>
      <c r="DB235" s="92"/>
      <c r="DC235" s="92" t="s">
        <v>375</v>
      </c>
      <c r="DD235" s="92"/>
      <c r="DE235" s="26"/>
      <c r="DF235" s="26"/>
      <c r="DG235" s="26"/>
      <c r="DH235" s="26"/>
      <c r="DI235" s="26"/>
      <c r="DJ235" s="26">
        <v>1965</v>
      </c>
      <c r="DK235" s="26"/>
      <c r="DL235" s="26" t="s">
        <v>172</v>
      </c>
      <c r="DM235" s="26">
        <v>11</v>
      </c>
      <c r="DN235" s="26">
        <v>11</v>
      </c>
      <c r="DO235" s="26">
        <v>13</v>
      </c>
      <c r="DP235" s="26" t="e">
        <v>#N/A</v>
      </c>
      <c r="DQ235" s="26" t="e">
        <v>#N/A</v>
      </c>
      <c r="DR235" s="26" t="s">
        <v>149</v>
      </c>
      <c r="DS235" s="26" t="s">
        <v>167</v>
      </c>
      <c r="DT235" s="26" t="s">
        <v>150</v>
      </c>
      <c r="DU235" s="26" t="s">
        <v>150</v>
      </c>
      <c r="DV235" s="26" t="s">
        <v>150</v>
      </c>
      <c r="DW235" s="26"/>
      <c r="DX235" s="26"/>
      <c r="DY235" s="26"/>
      <c r="DZ235" s="26">
        <f t="shared" si="274"/>
        <v>1.011</v>
      </c>
      <c r="EA235" s="26"/>
      <c r="EB235" s="26"/>
      <c r="EC235" s="26"/>
      <c r="ED235" s="26"/>
      <c r="EE235" s="26">
        <v>1.011</v>
      </c>
      <c r="EF235" s="26"/>
      <c r="EG235" s="26"/>
      <c r="EH235" s="26"/>
      <c r="EI235" s="146">
        <f t="shared" si="275"/>
        <v>-4.21884749357559e-15</v>
      </c>
      <c r="EJ235" s="84">
        <f t="shared" si="262"/>
        <v>1.011</v>
      </c>
      <c r="EK235" s="84">
        <f t="shared" si="263"/>
        <v>-4.21884749357559e-15</v>
      </c>
      <c r="EL235" s="84">
        <f t="shared" si="276"/>
        <v>0</v>
      </c>
      <c r="EN235" s="84">
        <f t="shared" si="264"/>
        <v>0</v>
      </c>
    </row>
    <row r="236" ht="30" customHeight="1" spans="1:144">
      <c r="A236" s="87" t="str">
        <f t="shared" si="251"/>
        <v>S30877.279</v>
      </c>
      <c r="B236" s="87">
        <f>VLOOKUP(A236,[1]大中修明细表!$A$10:$N$544,14,0)</f>
        <v>1.8</v>
      </c>
      <c r="C236" s="87" t="str">
        <f t="shared" si="252"/>
        <v>S30649.13150.931</v>
      </c>
      <c r="D236" s="87">
        <f>VLOOKUP(C236,[1]大中修明细表!$B$10:$N$544,13,0)</f>
        <v>1.8</v>
      </c>
      <c r="E236" s="87"/>
      <c r="F236" s="96">
        <v>212</v>
      </c>
      <c r="G236" s="26" t="s">
        <v>17</v>
      </c>
      <c r="H236" s="26" t="s">
        <v>758</v>
      </c>
      <c r="I236" s="26">
        <v>430621</v>
      </c>
      <c r="J236" s="26" t="s">
        <v>759</v>
      </c>
      <c r="K236" s="26">
        <v>77.2</v>
      </c>
      <c r="L236" s="26">
        <v>79</v>
      </c>
      <c r="M236" s="26" t="s">
        <v>748</v>
      </c>
      <c r="N236" s="26">
        <v>49.131</v>
      </c>
      <c r="O236" s="26">
        <v>50.931</v>
      </c>
      <c r="P236" s="26">
        <f t="shared" si="267"/>
        <v>1.8</v>
      </c>
      <c r="Q236" s="26">
        <f t="shared" si="268"/>
        <v>1.8</v>
      </c>
      <c r="R236" s="26" t="s">
        <v>172</v>
      </c>
      <c r="S236" s="153">
        <v>7.5</v>
      </c>
      <c r="T236" s="26">
        <v>7.5</v>
      </c>
      <c r="U236" s="26">
        <v>8.5</v>
      </c>
      <c r="V236" s="154" t="s">
        <v>182</v>
      </c>
      <c r="W236" s="26" t="s">
        <v>160</v>
      </c>
      <c r="X236" s="154" t="s">
        <v>183</v>
      </c>
      <c r="Y236" s="26">
        <f t="shared" si="256"/>
        <v>7.5</v>
      </c>
      <c r="Z236" s="99"/>
      <c r="AA236" s="26" t="s">
        <v>184</v>
      </c>
      <c r="AB236" s="26"/>
      <c r="AC236" s="26"/>
      <c r="AD236" s="26" t="s">
        <v>145</v>
      </c>
      <c r="AE236" s="26">
        <v>4</v>
      </c>
      <c r="AF236" s="99"/>
      <c r="AG236" s="92">
        <v>70</v>
      </c>
      <c r="AH236" s="92">
        <f t="shared" si="257"/>
        <v>94</v>
      </c>
      <c r="AI236" s="92">
        <f t="shared" si="258"/>
        <v>94</v>
      </c>
      <c r="AJ236" s="26">
        <f t="shared" si="259"/>
        <v>94</v>
      </c>
      <c r="AK236" s="92">
        <f t="shared" si="277"/>
        <v>1965</v>
      </c>
      <c r="AL236" s="26" t="str">
        <f>IF(AND(AK236&lt;&gt;"",AM236&lt;&gt;""),"确认折扣年度",IF($V236="大修",IF(AND($V236="大修",AK236="",AM236=""),1,IF(AK236&lt;&gt;"",LOOKUP(AK236,{1900,2016,2017,2018,2019,2020,2021,2022,2023,2024,2025},{1,0.9,0.8,0.7,0.6,0.5,0.4,0.3,0.2,0.1,0}),IF(AM236&lt;&gt;"",LOOKUP(AM236,{1900,2021,2022,2023,2024,2025},{1,0.8,0.6,0.4,0.2,0})))),""))</f>
        <v/>
      </c>
      <c r="AM236" s="92"/>
      <c r="AN236" s="26">
        <f>IF(AND(AK236&lt;&gt;"",AM236&lt;&gt;""),"确认折扣年度",IF($V236="中修",IF(AND($V236="中修",AK236="",AM236=""),1,IF(AK236&lt;&gt;"",LOOKUP(AK236,{1900,2021,2022,2023,2024,2025},{1,0.8,0.6,0.4,0.2,0}),IF(AM236&lt;&gt;"",LOOKUP(AM236,{1900,2021,2022,2023,2024,2025},{1,0.8,0.6,0.4,0.2,0})))),""))</f>
        <v>1</v>
      </c>
      <c r="AO236" s="26" t="s">
        <v>146</v>
      </c>
      <c r="AP236" s="26" t="s">
        <v>146</v>
      </c>
      <c r="AQ236" s="26" t="s">
        <v>197</v>
      </c>
      <c r="AR236" s="26" t="s">
        <v>842</v>
      </c>
      <c r="AS236" s="26" t="s">
        <v>760</v>
      </c>
      <c r="AT236" s="26"/>
      <c r="AU236" s="26"/>
      <c r="AV236" s="26"/>
      <c r="AW236" s="26"/>
      <c r="AX236" s="110"/>
      <c r="AY236" s="110"/>
      <c r="AZ236" s="111"/>
      <c r="BA236" s="26"/>
      <c r="BB236" s="26">
        <v>114.75</v>
      </c>
      <c r="BC236" s="26">
        <v>114.75</v>
      </c>
      <c r="BD236" s="26">
        <v>0</v>
      </c>
      <c r="BE236" s="26" t="s">
        <v>150</v>
      </c>
      <c r="BF236" s="26" t="s">
        <v>150</v>
      </c>
      <c r="BG236" s="26" t="s">
        <v>761</v>
      </c>
      <c r="BH236" s="26">
        <v>1965</v>
      </c>
      <c r="BI236" s="26" t="s">
        <v>150</v>
      </c>
      <c r="BJ236" s="26" t="s">
        <v>150</v>
      </c>
      <c r="BK236" s="26" t="s">
        <v>150</v>
      </c>
      <c r="BL236" s="26" t="s">
        <v>150</v>
      </c>
      <c r="BM236" s="26"/>
      <c r="BN236" s="26"/>
      <c r="BO236" s="26"/>
      <c r="BP236" s="26"/>
      <c r="BQ236" s="26" t="s">
        <v>748</v>
      </c>
      <c r="BR236" s="26">
        <v>49.131</v>
      </c>
      <c r="BS236" s="26">
        <v>50.931</v>
      </c>
      <c r="BT236" s="26">
        <f t="shared" si="269"/>
        <v>1.8</v>
      </c>
      <c r="BU236" s="26"/>
      <c r="BV236" s="26"/>
      <c r="BW236" s="26">
        <f t="shared" si="278"/>
        <v>1.8</v>
      </c>
      <c r="BX236" s="26">
        <v>0</v>
      </c>
      <c r="BY236" s="26">
        <v>0</v>
      </c>
      <c r="BZ236" s="26"/>
      <c r="CA236" s="119"/>
      <c r="CB236" s="120" t="s">
        <v>166</v>
      </c>
      <c r="CC236" s="120">
        <v>0</v>
      </c>
      <c r="CD236" s="120">
        <v>1</v>
      </c>
      <c r="CE236" s="120">
        <v>0.8</v>
      </c>
      <c r="CF236" s="92">
        <f t="shared" si="279"/>
        <v>1</v>
      </c>
      <c r="CG236" s="84">
        <f t="shared" si="272"/>
        <v>-2.88657986402541e-15</v>
      </c>
      <c r="CH236" s="124">
        <v>6</v>
      </c>
      <c r="CI236" s="84">
        <v>1</v>
      </c>
      <c r="CJ236" s="84"/>
      <c r="CL236" s="84"/>
      <c r="CM236" s="84"/>
      <c r="CN236" s="84"/>
      <c r="CO236" s="84"/>
      <c r="CP236" s="84"/>
      <c r="CQ236" s="84"/>
      <c r="CR236" s="84"/>
      <c r="CT236" s="84"/>
      <c r="CU236" s="84"/>
      <c r="CV236" s="84"/>
      <c r="CW236" s="84" t="str">
        <f t="shared" si="280"/>
        <v>S30877.279</v>
      </c>
      <c r="CX236" s="84" t="s">
        <v>140</v>
      </c>
      <c r="CZ236" s="26"/>
      <c r="DA236" s="92">
        <v>1.8</v>
      </c>
      <c r="DB236" s="92"/>
      <c r="DC236" s="92"/>
      <c r="DD236" s="92"/>
      <c r="DE236" s="26"/>
      <c r="DF236" s="26"/>
      <c r="DG236" s="26"/>
      <c r="DH236" s="26"/>
      <c r="DI236" s="26"/>
      <c r="DJ236" s="26">
        <v>1965</v>
      </c>
      <c r="DK236" s="26"/>
      <c r="DL236" s="26" t="s">
        <v>172</v>
      </c>
      <c r="DM236" s="26">
        <v>7.5</v>
      </c>
      <c r="DN236" s="26">
        <v>7.5</v>
      </c>
      <c r="DO236" s="26">
        <v>8.5</v>
      </c>
      <c r="DP236" s="26" t="b">
        <v>1</v>
      </c>
      <c r="DQ236" s="26">
        <v>1</v>
      </c>
      <c r="DR236" s="26" t="s">
        <v>149</v>
      </c>
      <c r="DS236" s="101" t="s">
        <v>766</v>
      </c>
      <c r="DT236" s="26" t="s">
        <v>150</v>
      </c>
      <c r="DU236" s="26" t="s">
        <v>150</v>
      </c>
      <c r="DV236" s="26" t="s">
        <v>150</v>
      </c>
      <c r="DW236" s="26"/>
      <c r="DX236" s="26"/>
      <c r="DY236" s="26"/>
      <c r="DZ236" s="26">
        <f t="shared" si="274"/>
        <v>1.8</v>
      </c>
      <c r="EA236" s="26">
        <v>1.8</v>
      </c>
      <c r="EB236" s="26">
        <v>0</v>
      </c>
      <c r="EC236" s="26">
        <v>0</v>
      </c>
      <c r="ED236" s="26">
        <v>0</v>
      </c>
      <c r="EE236" s="26">
        <v>1.8</v>
      </c>
      <c r="EF236" s="26">
        <v>0</v>
      </c>
      <c r="EG236" s="26">
        <v>0</v>
      </c>
      <c r="EH236" s="26">
        <v>0</v>
      </c>
      <c r="EI236" s="146">
        <f t="shared" si="275"/>
        <v>-2.88657986402541e-15</v>
      </c>
      <c r="EJ236" s="84">
        <f t="shared" si="262"/>
        <v>1.8</v>
      </c>
      <c r="EK236" s="84">
        <f t="shared" si="263"/>
        <v>-2.88657986402541e-15</v>
      </c>
      <c r="EL236" s="84">
        <f t="shared" si="276"/>
        <v>0</v>
      </c>
      <c r="EN236" s="84">
        <f t="shared" si="264"/>
        <v>0</v>
      </c>
    </row>
    <row r="237" ht="30" customHeight="1" spans="1:144">
      <c r="A237" s="87" t="str">
        <f t="shared" si="251"/>
        <v>S3087980</v>
      </c>
      <c r="B237" s="87" t="e">
        <f>VLOOKUP(A237,[1]大中修明细表!$A$10:$N$544,14,0)</f>
        <v>#N/A</v>
      </c>
      <c r="C237" s="87" t="str">
        <f t="shared" si="252"/>
        <v>S30650.93151.931</v>
      </c>
      <c r="D237" s="87" t="e">
        <f>VLOOKUP(C237,[1]大中修明细表!$B$10:$N$544,13,0)</f>
        <v>#N/A</v>
      </c>
      <c r="E237" s="87" t="s">
        <v>371</v>
      </c>
      <c r="F237" s="96">
        <v>213</v>
      </c>
      <c r="G237" s="26" t="s">
        <v>17</v>
      </c>
      <c r="H237" s="26" t="s">
        <v>758</v>
      </c>
      <c r="I237" s="26">
        <v>430621</v>
      </c>
      <c r="J237" s="26" t="s">
        <v>759</v>
      </c>
      <c r="K237" s="26">
        <v>79</v>
      </c>
      <c r="L237" s="26">
        <v>80</v>
      </c>
      <c r="M237" s="26" t="s">
        <v>748</v>
      </c>
      <c r="N237" s="26">
        <v>50.931</v>
      </c>
      <c r="O237" s="26">
        <v>51.931</v>
      </c>
      <c r="P237" s="26">
        <f t="shared" si="267"/>
        <v>1</v>
      </c>
      <c r="Q237" s="26">
        <f t="shared" si="268"/>
        <v>1</v>
      </c>
      <c r="R237" s="26" t="s">
        <v>172</v>
      </c>
      <c r="S237" s="153">
        <v>7.5</v>
      </c>
      <c r="T237" s="26">
        <v>7.5</v>
      </c>
      <c r="U237" s="26">
        <v>8.5</v>
      </c>
      <c r="V237" s="154" t="s">
        <v>182</v>
      </c>
      <c r="W237" s="26" t="s">
        <v>160</v>
      </c>
      <c r="X237" s="154" t="s">
        <v>183</v>
      </c>
      <c r="Y237" s="26">
        <f t="shared" si="256"/>
        <v>7.5</v>
      </c>
      <c r="Z237" s="99"/>
      <c r="AA237" s="26" t="s">
        <v>184</v>
      </c>
      <c r="AB237" s="26"/>
      <c r="AC237" s="26"/>
      <c r="AD237" s="26" t="s">
        <v>145</v>
      </c>
      <c r="AE237" s="26">
        <v>4</v>
      </c>
      <c r="AF237" s="99"/>
      <c r="AG237" s="92">
        <v>70</v>
      </c>
      <c r="AH237" s="92">
        <f t="shared" si="257"/>
        <v>53</v>
      </c>
      <c r="AI237" s="92">
        <f t="shared" si="258"/>
        <v>53</v>
      </c>
      <c r="AJ237" s="26">
        <f t="shared" si="259"/>
        <v>53</v>
      </c>
      <c r="AK237" s="92">
        <f t="shared" si="277"/>
        <v>1965</v>
      </c>
      <c r="AL237" s="26" t="str">
        <f>IF(AND(AK237&lt;&gt;"",AM237&lt;&gt;""),"确认折扣年度",IF($V237="大修",IF(AND($V237="大修",AK237="",AM237=""),1,IF(AK237&lt;&gt;"",LOOKUP(AK237,{1900,2016,2017,2018,2019,2020,2021,2022,2023,2024,2025},{1,0.9,0.8,0.7,0.6,0.5,0.4,0.3,0.2,0.1,0}),IF(AM237&lt;&gt;"",LOOKUP(AM237,{1900,2021,2022,2023,2024,2025},{1,0.8,0.6,0.4,0.2,0})))),""))</f>
        <v/>
      </c>
      <c r="AM237" s="92"/>
      <c r="AN237" s="26">
        <f>IF(AND(AK237&lt;&gt;"",AM237&lt;&gt;""),"确认折扣年度",IF($V237="中修",IF(AND($V237="中修",AK237="",AM237=""),1,IF(AK237&lt;&gt;"",LOOKUP(AK237,{1900,2021,2022,2023,2024,2025},{1,0.8,0.6,0.4,0.2,0}),IF(AM237&lt;&gt;"",LOOKUP(AM237,{1900,2021,2022,2023,2024,2025},{1,0.8,0.6,0.4,0.2,0})))),""))</f>
        <v>1</v>
      </c>
      <c r="AO237" s="26" t="s">
        <v>146</v>
      </c>
      <c r="AP237" s="26" t="s">
        <v>146</v>
      </c>
      <c r="AQ237" s="26" t="s">
        <v>197</v>
      </c>
      <c r="AR237" s="26" t="s">
        <v>842</v>
      </c>
      <c r="AS237" s="26" t="s">
        <v>760</v>
      </c>
      <c r="AT237" s="26"/>
      <c r="AU237" s="26"/>
      <c r="AV237" s="26"/>
      <c r="AW237" s="26"/>
      <c r="AX237" s="110"/>
      <c r="AY237" s="110"/>
      <c r="AZ237" s="111"/>
      <c r="BA237" s="26"/>
      <c r="BB237" s="26">
        <v>63.75</v>
      </c>
      <c r="BC237" s="26">
        <v>63.75</v>
      </c>
      <c r="BD237" s="26">
        <v>0</v>
      </c>
      <c r="BE237" s="26" t="s">
        <v>150</v>
      </c>
      <c r="BF237" s="26" t="s">
        <v>150</v>
      </c>
      <c r="BG237" s="26" t="s">
        <v>767</v>
      </c>
      <c r="BH237" s="26">
        <v>1965</v>
      </c>
      <c r="BI237" s="26" t="s">
        <v>150</v>
      </c>
      <c r="BJ237" s="26" t="s">
        <v>150</v>
      </c>
      <c r="BK237" s="26" t="s">
        <v>150</v>
      </c>
      <c r="BL237" s="26" t="s">
        <v>150</v>
      </c>
      <c r="BM237" s="26"/>
      <c r="BN237" s="26"/>
      <c r="BO237" s="26"/>
      <c r="BP237" s="26"/>
      <c r="BQ237" s="26" t="s">
        <v>748</v>
      </c>
      <c r="BR237" s="26">
        <v>50.931</v>
      </c>
      <c r="BS237" s="26">
        <v>51.931</v>
      </c>
      <c r="BT237" s="26">
        <f t="shared" si="269"/>
        <v>1</v>
      </c>
      <c r="BU237" s="26"/>
      <c r="BV237" s="26"/>
      <c r="BW237" s="26">
        <f t="shared" si="278"/>
        <v>1</v>
      </c>
      <c r="BX237" s="26">
        <v>0</v>
      </c>
      <c r="BY237" s="26">
        <v>0</v>
      </c>
      <c r="BZ237" s="26"/>
      <c r="CA237" s="119"/>
      <c r="CB237" s="120" t="s">
        <v>166</v>
      </c>
      <c r="CC237" s="120">
        <v>0</v>
      </c>
      <c r="CD237" s="120">
        <v>1</v>
      </c>
      <c r="CE237" s="120">
        <v>0</v>
      </c>
      <c r="CF237" s="92">
        <f t="shared" si="279"/>
        <v>1</v>
      </c>
      <c r="CG237" s="84">
        <f t="shared" si="272"/>
        <v>0</v>
      </c>
      <c r="CH237" s="124">
        <v>6</v>
      </c>
      <c r="CI237" s="84">
        <v>1</v>
      </c>
      <c r="CJ237" s="84"/>
      <c r="CL237" s="84"/>
      <c r="CM237" s="84"/>
      <c r="CN237" s="84"/>
      <c r="CO237" s="84"/>
      <c r="CP237" s="84"/>
      <c r="CQ237" s="84"/>
      <c r="CR237" s="84"/>
      <c r="CT237" s="84"/>
      <c r="CU237" s="84"/>
      <c r="CV237" s="84"/>
      <c r="CW237" s="84" t="str">
        <f t="shared" si="280"/>
        <v>S3087980</v>
      </c>
      <c r="CX237" s="84" t="s">
        <v>140</v>
      </c>
      <c r="CZ237" s="26" t="s">
        <v>375</v>
      </c>
      <c r="DA237" s="92">
        <v>0</v>
      </c>
      <c r="DB237" s="92"/>
      <c r="DC237" s="92" t="s">
        <v>375</v>
      </c>
      <c r="DD237" s="92"/>
      <c r="DE237" s="26"/>
      <c r="DF237" s="26"/>
      <c r="DG237" s="26"/>
      <c r="DH237" s="26"/>
      <c r="DI237" s="26"/>
      <c r="DJ237" s="26">
        <v>1965</v>
      </c>
      <c r="DK237" s="26"/>
      <c r="DL237" s="26" t="s">
        <v>172</v>
      </c>
      <c r="DM237" s="26">
        <v>7.5</v>
      </c>
      <c r="DN237" s="26">
        <v>7.5</v>
      </c>
      <c r="DO237" s="26">
        <v>8.5</v>
      </c>
      <c r="DP237" s="26" t="e">
        <v>#N/A</v>
      </c>
      <c r="DQ237" s="26" t="e">
        <v>#N/A</v>
      </c>
      <c r="DR237" s="26" t="s">
        <v>149</v>
      </c>
      <c r="DS237" s="26" t="s">
        <v>766</v>
      </c>
      <c r="DT237" s="26" t="s">
        <v>150</v>
      </c>
      <c r="DU237" s="26" t="s">
        <v>150</v>
      </c>
      <c r="DV237" s="26" t="s">
        <v>150</v>
      </c>
      <c r="DW237" s="26"/>
      <c r="DX237" s="26"/>
      <c r="DY237" s="26"/>
      <c r="DZ237" s="26">
        <f t="shared" si="274"/>
        <v>1</v>
      </c>
      <c r="EA237" s="26"/>
      <c r="EB237" s="26"/>
      <c r="EC237" s="26"/>
      <c r="ED237" s="26"/>
      <c r="EE237" s="26">
        <v>1</v>
      </c>
      <c r="EF237" s="26"/>
      <c r="EG237" s="26"/>
      <c r="EH237" s="26"/>
      <c r="EI237" s="146">
        <f t="shared" si="275"/>
        <v>0</v>
      </c>
      <c r="EJ237" s="84">
        <f t="shared" si="262"/>
        <v>1</v>
      </c>
      <c r="EK237" s="84">
        <f t="shared" si="263"/>
        <v>0</v>
      </c>
      <c r="EL237" s="84">
        <f t="shared" si="276"/>
        <v>0</v>
      </c>
      <c r="EN237" s="84">
        <f t="shared" si="264"/>
        <v>0</v>
      </c>
    </row>
    <row r="238" ht="30" customHeight="1" spans="1:144">
      <c r="A238" s="87" t="str">
        <f t="shared" si="251"/>
        <v>S3088083</v>
      </c>
      <c r="B238" s="87">
        <f>VLOOKUP(A238,[1]大中修明细表!$A$10:$N$544,14,0)</f>
        <v>3</v>
      </c>
      <c r="C238" s="87" t="str">
        <f t="shared" si="252"/>
        <v>S30651.93154.931</v>
      </c>
      <c r="D238" s="87">
        <f>VLOOKUP(C238,[1]大中修明细表!$B$10:$N$544,13,0)</f>
        <v>3</v>
      </c>
      <c r="E238" s="87"/>
      <c r="F238" s="96">
        <v>214</v>
      </c>
      <c r="G238" s="26" t="s">
        <v>17</v>
      </c>
      <c r="H238" s="26" t="s">
        <v>758</v>
      </c>
      <c r="I238" s="26">
        <v>430621</v>
      </c>
      <c r="J238" s="26" t="s">
        <v>759</v>
      </c>
      <c r="K238" s="26">
        <v>80</v>
      </c>
      <c r="L238" s="26">
        <v>83</v>
      </c>
      <c r="M238" s="26" t="s">
        <v>748</v>
      </c>
      <c r="N238" s="26">
        <v>51.931</v>
      </c>
      <c r="O238" s="26">
        <v>54.931</v>
      </c>
      <c r="P238" s="26">
        <f t="shared" si="267"/>
        <v>3</v>
      </c>
      <c r="Q238" s="26">
        <f t="shared" si="268"/>
        <v>3</v>
      </c>
      <c r="R238" s="26" t="s">
        <v>172</v>
      </c>
      <c r="S238" s="153">
        <v>7.5</v>
      </c>
      <c r="T238" s="26">
        <v>7.5</v>
      </c>
      <c r="U238" s="26">
        <v>8.5</v>
      </c>
      <c r="V238" s="154" t="s">
        <v>182</v>
      </c>
      <c r="W238" s="26" t="s">
        <v>160</v>
      </c>
      <c r="X238" s="154" t="s">
        <v>183</v>
      </c>
      <c r="Y238" s="26">
        <f t="shared" si="256"/>
        <v>7.5</v>
      </c>
      <c r="Z238" s="99"/>
      <c r="AA238" s="26" t="s">
        <v>184</v>
      </c>
      <c r="AB238" s="26"/>
      <c r="AC238" s="26"/>
      <c r="AD238" s="26" t="s">
        <v>145</v>
      </c>
      <c r="AE238" s="26">
        <v>4</v>
      </c>
      <c r="AF238" s="99"/>
      <c r="AG238" s="92">
        <v>70</v>
      </c>
      <c r="AH238" s="92">
        <f t="shared" si="257"/>
        <v>158</v>
      </c>
      <c r="AI238" s="92">
        <f t="shared" si="258"/>
        <v>158</v>
      </c>
      <c r="AJ238" s="26">
        <f t="shared" si="259"/>
        <v>158</v>
      </c>
      <c r="AK238" s="92">
        <f t="shared" si="277"/>
        <v>1965</v>
      </c>
      <c r="AL238" s="26" t="str">
        <f>IF(AND(AK238&lt;&gt;"",AM238&lt;&gt;""),"确认折扣年度",IF($V238="大修",IF(AND($V238="大修",AK238="",AM238=""),1,IF(AK238&lt;&gt;"",LOOKUP(AK238,{1900,2016,2017,2018,2019,2020,2021,2022,2023,2024,2025},{1,0.9,0.8,0.7,0.6,0.5,0.4,0.3,0.2,0.1,0}),IF(AM238&lt;&gt;"",LOOKUP(AM238,{1900,2021,2022,2023,2024,2025},{1,0.8,0.6,0.4,0.2,0})))),""))</f>
        <v/>
      </c>
      <c r="AM238" s="92"/>
      <c r="AN238" s="26">
        <f>IF(AND(AK238&lt;&gt;"",AM238&lt;&gt;""),"确认折扣年度",IF($V238="中修",IF(AND($V238="中修",AK238="",AM238=""),1,IF(AK238&lt;&gt;"",LOOKUP(AK238,{1900,2021,2022,2023,2024,2025},{1,0.8,0.6,0.4,0.2,0}),IF(AM238&lt;&gt;"",LOOKUP(AM238,{1900,2021,2022,2023,2024,2025},{1,0.8,0.6,0.4,0.2,0})))),""))</f>
        <v>1</v>
      </c>
      <c r="AO238" s="26" t="s">
        <v>146</v>
      </c>
      <c r="AP238" s="26" t="s">
        <v>146</v>
      </c>
      <c r="AQ238" s="26" t="s">
        <v>197</v>
      </c>
      <c r="AR238" s="26" t="s">
        <v>842</v>
      </c>
      <c r="AS238" s="26" t="s">
        <v>760</v>
      </c>
      <c r="AT238" s="26"/>
      <c r="AU238" s="26"/>
      <c r="AV238" s="26"/>
      <c r="AW238" s="26"/>
      <c r="AX238" s="110"/>
      <c r="AY238" s="110"/>
      <c r="AZ238" s="111"/>
      <c r="BA238" s="26"/>
      <c r="BB238" s="26">
        <v>191.25</v>
      </c>
      <c r="BC238" s="26">
        <v>191.25</v>
      </c>
      <c r="BD238" s="26">
        <v>0</v>
      </c>
      <c r="BE238" s="26" t="s">
        <v>150</v>
      </c>
      <c r="BF238" s="26" t="s">
        <v>150</v>
      </c>
      <c r="BG238" s="26" t="s">
        <v>767</v>
      </c>
      <c r="BH238" s="26">
        <v>1965</v>
      </c>
      <c r="BI238" s="26" t="s">
        <v>150</v>
      </c>
      <c r="BJ238" s="26" t="s">
        <v>150</v>
      </c>
      <c r="BK238" s="26" t="s">
        <v>150</v>
      </c>
      <c r="BL238" s="26" t="s">
        <v>150</v>
      </c>
      <c r="BM238" s="26"/>
      <c r="BN238" s="26"/>
      <c r="BO238" s="26"/>
      <c r="BP238" s="26"/>
      <c r="BQ238" s="26" t="s">
        <v>748</v>
      </c>
      <c r="BR238" s="26">
        <v>51.931</v>
      </c>
      <c r="BS238" s="26">
        <v>54.931</v>
      </c>
      <c r="BT238" s="26">
        <f t="shared" si="269"/>
        <v>3</v>
      </c>
      <c r="BU238" s="26"/>
      <c r="BV238" s="26"/>
      <c r="BW238" s="26">
        <f t="shared" si="278"/>
        <v>3</v>
      </c>
      <c r="BX238" s="26">
        <v>0</v>
      </c>
      <c r="BY238" s="26">
        <v>0</v>
      </c>
      <c r="BZ238" s="26"/>
      <c r="CA238" s="119"/>
      <c r="CB238" s="120" t="s">
        <v>166</v>
      </c>
      <c r="CC238" s="120">
        <v>0</v>
      </c>
      <c r="CD238" s="120">
        <v>2</v>
      </c>
      <c r="CE238" s="120">
        <v>1</v>
      </c>
      <c r="CF238" s="92">
        <f t="shared" si="279"/>
        <v>2</v>
      </c>
      <c r="CG238" s="84">
        <f t="shared" si="272"/>
        <v>0</v>
      </c>
      <c r="CH238" s="124">
        <v>6</v>
      </c>
      <c r="CI238" s="84">
        <v>1</v>
      </c>
      <c r="CJ238" s="84"/>
      <c r="CL238" s="84"/>
      <c r="CM238" s="84"/>
      <c r="CN238" s="84"/>
      <c r="CO238" s="84"/>
      <c r="CP238" s="84"/>
      <c r="CQ238" s="84"/>
      <c r="CR238" s="84"/>
      <c r="CT238" s="84"/>
      <c r="CU238" s="84"/>
      <c r="CV238" s="84"/>
      <c r="CW238" s="84" t="str">
        <f t="shared" si="280"/>
        <v>S3088083</v>
      </c>
      <c r="CX238" s="84" t="s">
        <v>140</v>
      </c>
      <c r="CZ238" s="26"/>
      <c r="DA238" s="92">
        <v>3</v>
      </c>
      <c r="DB238" s="92"/>
      <c r="DC238" s="92"/>
      <c r="DD238" s="92"/>
      <c r="DE238" s="26" t="s">
        <v>843</v>
      </c>
      <c r="DF238" s="26" t="s">
        <v>843</v>
      </c>
      <c r="DG238" s="26"/>
      <c r="DH238" s="26" t="s">
        <v>844</v>
      </c>
      <c r="DI238" s="26"/>
      <c r="DJ238" s="26">
        <v>1965</v>
      </c>
      <c r="DK238" s="26"/>
      <c r="DL238" s="26" t="s">
        <v>172</v>
      </c>
      <c r="DM238" s="26">
        <v>7.5</v>
      </c>
      <c r="DN238" s="26">
        <v>7.5</v>
      </c>
      <c r="DO238" s="26">
        <v>8.5</v>
      </c>
      <c r="DP238" s="26" t="b">
        <v>1</v>
      </c>
      <c r="DQ238" s="26">
        <v>1</v>
      </c>
      <c r="DR238" s="26" t="s">
        <v>149</v>
      </c>
      <c r="DS238" s="101" t="s">
        <v>766</v>
      </c>
      <c r="DT238" s="26" t="s">
        <v>150</v>
      </c>
      <c r="DU238" s="26" t="s">
        <v>150</v>
      </c>
      <c r="DV238" s="26" t="s">
        <v>150</v>
      </c>
      <c r="DW238" s="26"/>
      <c r="DX238" s="26"/>
      <c r="DY238" s="26"/>
      <c r="DZ238" s="26">
        <f t="shared" si="274"/>
        <v>3</v>
      </c>
      <c r="EA238" s="26">
        <v>3</v>
      </c>
      <c r="EB238" s="26">
        <v>0</v>
      </c>
      <c r="EC238" s="26">
        <v>0</v>
      </c>
      <c r="ED238" s="26">
        <v>0</v>
      </c>
      <c r="EE238" s="26">
        <v>3</v>
      </c>
      <c r="EF238" s="26">
        <v>0</v>
      </c>
      <c r="EG238" s="26">
        <v>0</v>
      </c>
      <c r="EH238" s="26">
        <v>0</v>
      </c>
      <c r="EI238" s="146">
        <f t="shared" si="275"/>
        <v>0</v>
      </c>
      <c r="EJ238" s="84">
        <f t="shared" si="262"/>
        <v>3</v>
      </c>
      <c r="EK238" s="84">
        <f t="shared" si="263"/>
        <v>0</v>
      </c>
      <c r="EL238" s="84">
        <f t="shared" si="276"/>
        <v>0</v>
      </c>
      <c r="EN238" s="84">
        <f t="shared" si="264"/>
        <v>0</v>
      </c>
    </row>
    <row r="239" ht="30" customHeight="1" spans="1:144">
      <c r="A239" s="87" t="str">
        <f t="shared" si="251"/>
        <v>S3088385.3</v>
      </c>
      <c r="B239" s="87" t="e">
        <f>VLOOKUP(A239,[1]大中修明细表!$A$10:$N$544,14,0)</f>
        <v>#N/A</v>
      </c>
      <c r="C239" s="87" t="str">
        <f t="shared" si="252"/>
        <v>S30654.93157.231</v>
      </c>
      <c r="D239" s="87" t="e">
        <f>VLOOKUP(C239,[1]大中修明细表!$B$10:$N$544,13,0)</f>
        <v>#N/A</v>
      </c>
      <c r="E239" s="87" t="s">
        <v>371</v>
      </c>
      <c r="F239" s="96">
        <v>215</v>
      </c>
      <c r="G239" s="26" t="s">
        <v>17</v>
      </c>
      <c r="H239" s="26" t="s">
        <v>758</v>
      </c>
      <c r="I239" s="26">
        <v>430621</v>
      </c>
      <c r="J239" s="26" t="s">
        <v>759</v>
      </c>
      <c r="K239" s="26">
        <v>83</v>
      </c>
      <c r="L239" s="26">
        <v>85.3</v>
      </c>
      <c r="M239" s="26" t="s">
        <v>748</v>
      </c>
      <c r="N239" s="26">
        <v>54.931</v>
      </c>
      <c r="O239" s="26">
        <v>57.231</v>
      </c>
      <c r="P239" s="26">
        <f t="shared" si="267"/>
        <v>2.3</v>
      </c>
      <c r="Q239" s="26">
        <f t="shared" si="268"/>
        <v>2.3</v>
      </c>
      <c r="R239" s="26" t="s">
        <v>172</v>
      </c>
      <c r="S239" s="153">
        <v>7.5</v>
      </c>
      <c r="T239" s="26">
        <v>7.5</v>
      </c>
      <c r="U239" s="26">
        <v>8.5</v>
      </c>
      <c r="V239" s="154" t="s">
        <v>182</v>
      </c>
      <c r="W239" s="26" t="s">
        <v>160</v>
      </c>
      <c r="X239" s="154" t="s">
        <v>183</v>
      </c>
      <c r="Y239" s="26">
        <f t="shared" si="256"/>
        <v>7.5</v>
      </c>
      <c r="Z239" s="99"/>
      <c r="AA239" s="26" t="s">
        <v>184</v>
      </c>
      <c r="AB239" s="26"/>
      <c r="AC239" s="26"/>
      <c r="AD239" s="26" t="s">
        <v>145</v>
      </c>
      <c r="AE239" s="26">
        <v>4</v>
      </c>
      <c r="AF239" s="99"/>
      <c r="AG239" s="92">
        <v>70</v>
      </c>
      <c r="AH239" s="92">
        <f t="shared" si="257"/>
        <v>121</v>
      </c>
      <c r="AI239" s="92">
        <f t="shared" si="258"/>
        <v>121</v>
      </c>
      <c r="AJ239" s="26">
        <f t="shared" si="259"/>
        <v>121</v>
      </c>
      <c r="AK239" s="92">
        <f t="shared" si="277"/>
        <v>1965</v>
      </c>
      <c r="AL239" s="26" t="str">
        <f>IF(AND(AK239&lt;&gt;"",AM239&lt;&gt;""),"确认折扣年度",IF($V239="大修",IF(AND($V239="大修",AK239="",AM239=""),1,IF(AK239&lt;&gt;"",LOOKUP(AK239,{1900,2016,2017,2018,2019,2020,2021,2022,2023,2024,2025},{1,0.9,0.8,0.7,0.6,0.5,0.4,0.3,0.2,0.1,0}),IF(AM239&lt;&gt;"",LOOKUP(AM239,{1900,2021,2022,2023,2024,2025},{1,0.8,0.6,0.4,0.2,0})))),""))</f>
        <v/>
      </c>
      <c r="AM239" s="92"/>
      <c r="AN239" s="26">
        <f>IF(AND(AK239&lt;&gt;"",AM239&lt;&gt;""),"确认折扣年度",IF($V239="中修",IF(AND($V239="中修",AK239="",AM239=""),1,IF(AK239&lt;&gt;"",LOOKUP(AK239,{1900,2021,2022,2023,2024,2025},{1,0.8,0.6,0.4,0.2,0}),IF(AM239&lt;&gt;"",LOOKUP(AM239,{1900,2021,2022,2023,2024,2025},{1,0.8,0.6,0.4,0.2,0})))),""))</f>
        <v>1</v>
      </c>
      <c r="AO239" s="26" t="s">
        <v>146</v>
      </c>
      <c r="AP239" s="26" t="s">
        <v>146</v>
      </c>
      <c r="AQ239" s="26" t="s">
        <v>197</v>
      </c>
      <c r="AR239" s="26" t="s">
        <v>842</v>
      </c>
      <c r="AS239" s="26" t="s">
        <v>760</v>
      </c>
      <c r="AT239" s="26"/>
      <c r="AU239" s="26"/>
      <c r="AV239" s="26"/>
      <c r="AW239" s="26"/>
      <c r="AX239" s="110"/>
      <c r="AY239" s="110"/>
      <c r="AZ239" s="111"/>
      <c r="BA239" s="26"/>
      <c r="BB239" s="26">
        <v>146.62</v>
      </c>
      <c r="BC239" s="26">
        <v>146.62</v>
      </c>
      <c r="BD239" s="26">
        <v>0</v>
      </c>
      <c r="BE239" s="26" t="s">
        <v>150</v>
      </c>
      <c r="BF239" s="26" t="s">
        <v>150</v>
      </c>
      <c r="BG239" s="26" t="s">
        <v>767</v>
      </c>
      <c r="BH239" s="26">
        <v>1965</v>
      </c>
      <c r="BI239" s="26" t="s">
        <v>150</v>
      </c>
      <c r="BJ239" s="26" t="s">
        <v>150</v>
      </c>
      <c r="BK239" s="26" t="s">
        <v>150</v>
      </c>
      <c r="BL239" s="26" t="s">
        <v>150</v>
      </c>
      <c r="BM239" s="26"/>
      <c r="BN239" s="26"/>
      <c r="BO239" s="26"/>
      <c r="BP239" s="26"/>
      <c r="BQ239" s="26" t="s">
        <v>748</v>
      </c>
      <c r="BR239" s="26">
        <v>54.931</v>
      </c>
      <c r="BS239" s="26">
        <v>57.231</v>
      </c>
      <c r="BT239" s="26">
        <f t="shared" si="269"/>
        <v>2.3</v>
      </c>
      <c r="BU239" s="26"/>
      <c r="BV239" s="26"/>
      <c r="BW239" s="26">
        <f t="shared" si="278"/>
        <v>2.3</v>
      </c>
      <c r="BX239" s="26">
        <v>0</v>
      </c>
      <c r="BY239" s="26">
        <v>0</v>
      </c>
      <c r="BZ239" s="26"/>
      <c r="CA239" s="119"/>
      <c r="CB239" s="120" t="s">
        <v>166</v>
      </c>
      <c r="CC239" s="120">
        <v>0</v>
      </c>
      <c r="CD239" s="120">
        <v>2</v>
      </c>
      <c r="CE239" s="120">
        <v>0.299999999999997</v>
      </c>
      <c r="CF239" s="92">
        <f t="shared" si="279"/>
        <v>2</v>
      </c>
      <c r="CG239" s="84">
        <f t="shared" si="272"/>
        <v>0</v>
      </c>
      <c r="CH239" s="124">
        <v>6</v>
      </c>
      <c r="CI239" s="84">
        <v>1</v>
      </c>
      <c r="CJ239" s="84"/>
      <c r="CL239" s="84"/>
      <c r="CM239" s="84"/>
      <c r="CN239" s="84"/>
      <c r="CO239" s="84"/>
      <c r="CP239" s="84"/>
      <c r="CQ239" s="84"/>
      <c r="CR239" s="84"/>
      <c r="CT239" s="84"/>
      <c r="CU239" s="84"/>
      <c r="CV239" s="84"/>
      <c r="CW239" s="84" t="str">
        <f t="shared" si="280"/>
        <v>S3088385.3</v>
      </c>
      <c r="CX239" s="84" t="s">
        <v>140</v>
      </c>
      <c r="CZ239" s="26" t="s">
        <v>375</v>
      </c>
      <c r="DA239" s="92">
        <v>0</v>
      </c>
      <c r="DB239" s="92"/>
      <c r="DC239" s="92" t="s">
        <v>375</v>
      </c>
      <c r="DD239" s="92"/>
      <c r="DE239" s="26"/>
      <c r="DF239" s="26"/>
      <c r="DG239" s="26"/>
      <c r="DH239" s="26"/>
      <c r="DI239" s="26"/>
      <c r="DJ239" s="26">
        <v>1965</v>
      </c>
      <c r="DK239" s="26"/>
      <c r="DL239" s="26" t="s">
        <v>172</v>
      </c>
      <c r="DM239" s="26">
        <v>7.5</v>
      </c>
      <c r="DN239" s="26">
        <v>7.5</v>
      </c>
      <c r="DO239" s="26">
        <v>8.5</v>
      </c>
      <c r="DP239" s="26" t="e">
        <v>#N/A</v>
      </c>
      <c r="DQ239" s="26" t="e">
        <v>#N/A</v>
      </c>
      <c r="DR239" s="26" t="s">
        <v>149</v>
      </c>
      <c r="DS239" s="26" t="s">
        <v>766</v>
      </c>
      <c r="DT239" s="26" t="s">
        <v>150</v>
      </c>
      <c r="DU239" s="26" t="s">
        <v>150</v>
      </c>
      <c r="DV239" s="26" t="s">
        <v>150</v>
      </c>
      <c r="DW239" s="26"/>
      <c r="DX239" s="26"/>
      <c r="DY239" s="26"/>
      <c r="DZ239" s="26">
        <f t="shared" si="274"/>
        <v>2.3</v>
      </c>
      <c r="EA239" s="26"/>
      <c r="EB239" s="26"/>
      <c r="EC239" s="26">
        <v>0</v>
      </c>
      <c r="ED239" s="26">
        <v>0</v>
      </c>
      <c r="EE239" s="26">
        <v>2.3</v>
      </c>
      <c r="EF239" s="26">
        <v>0</v>
      </c>
      <c r="EG239" s="26">
        <v>0</v>
      </c>
      <c r="EH239" s="26"/>
      <c r="EI239" s="146">
        <f t="shared" si="275"/>
        <v>0</v>
      </c>
      <c r="EJ239" s="84">
        <f t="shared" si="262"/>
        <v>2.3</v>
      </c>
      <c r="EK239" s="84">
        <f t="shared" si="263"/>
        <v>0</v>
      </c>
      <c r="EL239" s="84">
        <f t="shared" si="276"/>
        <v>0</v>
      </c>
      <c r="EN239" s="84">
        <f t="shared" si="264"/>
        <v>0</v>
      </c>
    </row>
    <row r="240" ht="30" customHeight="1" spans="1:144">
      <c r="A240" s="87" t="str">
        <f t="shared" si="251"/>
        <v>S30885.385.45</v>
      </c>
      <c r="B240" s="87">
        <f>VLOOKUP(A240,[1]大中修明细表!$A$10:$N$544,14,0)</f>
        <v>0.150000000000006</v>
      </c>
      <c r="C240" s="87" t="str">
        <f t="shared" si="252"/>
        <v>S30657.23157.381</v>
      </c>
      <c r="D240" s="87">
        <f>VLOOKUP(C240,[1]大中修明细表!$B$10:$N$544,13,0)</f>
        <v>0.150000000000006</v>
      </c>
      <c r="E240" s="87"/>
      <c r="F240" s="96">
        <v>216</v>
      </c>
      <c r="G240" s="26" t="s">
        <v>17</v>
      </c>
      <c r="H240" s="26" t="s">
        <v>758</v>
      </c>
      <c r="I240" s="26">
        <v>430621</v>
      </c>
      <c r="J240" s="26" t="s">
        <v>759</v>
      </c>
      <c r="K240" s="26">
        <v>85.3</v>
      </c>
      <c r="L240" s="26">
        <v>85.45</v>
      </c>
      <c r="M240" s="26" t="s">
        <v>748</v>
      </c>
      <c r="N240" s="26">
        <v>57.231</v>
      </c>
      <c r="O240" s="26">
        <v>57.381</v>
      </c>
      <c r="P240" s="26">
        <f t="shared" si="267"/>
        <v>0.150000000000006</v>
      </c>
      <c r="Q240" s="26">
        <f t="shared" si="268"/>
        <v>0.150000000000006</v>
      </c>
      <c r="R240" s="26" t="s">
        <v>172</v>
      </c>
      <c r="S240" s="153">
        <v>7.5</v>
      </c>
      <c r="T240" s="26">
        <v>7.5</v>
      </c>
      <c r="U240" s="26">
        <v>8.5</v>
      </c>
      <c r="V240" s="154" t="s">
        <v>182</v>
      </c>
      <c r="W240" s="26" t="s">
        <v>160</v>
      </c>
      <c r="X240" s="154" t="s">
        <v>183</v>
      </c>
      <c r="Y240" s="26">
        <f t="shared" si="256"/>
        <v>7.5</v>
      </c>
      <c r="Z240" s="99"/>
      <c r="AA240" s="26" t="s">
        <v>184</v>
      </c>
      <c r="AB240" s="26"/>
      <c r="AC240" s="26"/>
      <c r="AD240" s="26" t="s">
        <v>145</v>
      </c>
      <c r="AE240" s="26">
        <v>4</v>
      </c>
      <c r="AF240" s="99"/>
      <c r="AG240" s="92">
        <v>70</v>
      </c>
      <c r="AH240" s="92">
        <f t="shared" si="257"/>
        <v>8</v>
      </c>
      <c r="AI240" s="92">
        <f t="shared" si="258"/>
        <v>8</v>
      </c>
      <c r="AJ240" s="26">
        <f t="shared" si="259"/>
        <v>8</v>
      </c>
      <c r="AK240" s="92">
        <f t="shared" si="277"/>
        <v>1965</v>
      </c>
      <c r="AL240" s="26" t="str">
        <f>IF(AND(AK240&lt;&gt;"",AM240&lt;&gt;""),"确认折扣年度",IF($V240="大修",IF(AND($V240="大修",AK240="",AM240=""),1,IF(AK240&lt;&gt;"",LOOKUP(AK240,{1900,2016,2017,2018,2019,2020,2021,2022,2023,2024,2025},{1,0.9,0.8,0.7,0.6,0.5,0.4,0.3,0.2,0.1,0}),IF(AM240&lt;&gt;"",LOOKUP(AM240,{1900,2021,2022,2023,2024,2025},{1,0.8,0.6,0.4,0.2,0})))),""))</f>
        <v/>
      </c>
      <c r="AM240" s="92"/>
      <c r="AN240" s="26">
        <f>IF(AND(AK240&lt;&gt;"",AM240&lt;&gt;""),"确认折扣年度",IF($V240="中修",IF(AND($V240="中修",AK240="",AM240=""),1,IF(AK240&lt;&gt;"",LOOKUP(AK240,{1900,2021,2022,2023,2024,2025},{1,0.8,0.6,0.4,0.2,0}),IF(AM240&lt;&gt;"",LOOKUP(AM240,{1900,2021,2022,2023,2024,2025},{1,0.8,0.6,0.4,0.2,0})))),""))</f>
        <v>1</v>
      </c>
      <c r="AO240" s="26" t="s">
        <v>146</v>
      </c>
      <c r="AP240" s="26" t="s">
        <v>146</v>
      </c>
      <c r="AQ240" s="26" t="s">
        <v>197</v>
      </c>
      <c r="AR240" s="26" t="s">
        <v>842</v>
      </c>
      <c r="AS240" s="26" t="s">
        <v>760</v>
      </c>
      <c r="AT240" s="26"/>
      <c r="AU240" s="26"/>
      <c r="AV240" s="26"/>
      <c r="AW240" s="26"/>
      <c r="AX240" s="110"/>
      <c r="AY240" s="110"/>
      <c r="AZ240" s="111"/>
      <c r="BA240" s="26"/>
      <c r="BB240" s="26">
        <v>24.19</v>
      </c>
      <c r="BC240" s="26">
        <v>24.19</v>
      </c>
      <c r="BD240" s="26">
        <v>0</v>
      </c>
      <c r="BE240" s="26" t="s">
        <v>150</v>
      </c>
      <c r="BF240" s="26" t="s">
        <v>150</v>
      </c>
      <c r="BG240" s="26" t="s">
        <v>767</v>
      </c>
      <c r="BH240" s="26">
        <v>1965</v>
      </c>
      <c r="BI240" s="26" t="s">
        <v>150</v>
      </c>
      <c r="BJ240" s="26" t="s">
        <v>150</v>
      </c>
      <c r="BK240" s="26" t="s">
        <v>150</v>
      </c>
      <c r="BL240" s="26" t="s">
        <v>150</v>
      </c>
      <c r="BM240" s="26"/>
      <c r="BN240" s="26"/>
      <c r="BO240" s="26"/>
      <c r="BP240" s="26"/>
      <c r="BQ240" s="26" t="s">
        <v>748</v>
      </c>
      <c r="BR240" s="26">
        <v>57.231</v>
      </c>
      <c r="BS240" s="26">
        <v>57.381</v>
      </c>
      <c r="BT240" s="26">
        <f t="shared" si="269"/>
        <v>0.150000000000006</v>
      </c>
      <c r="BU240" s="26"/>
      <c r="BV240" s="26"/>
      <c r="BW240" s="26">
        <f t="shared" si="278"/>
        <v>0.150000000000006</v>
      </c>
      <c r="BX240" s="26">
        <v>0</v>
      </c>
      <c r="BY240" s="26">
        <v>0</v>
      </c>
      <c r="BZ240" s="26"/>
      <c r="CA240" s="119"/>
      <c r="CB240" s="120" t="s">
        <v>166</v>
      </c>
      <c r="CC240" s="120">
        <v>0</v>
      </c>
      <c r="CD240" s="120">
        <v>0</v>
      </c>
      <c r="CE240" s="120">
        <v>0.150000000000006</v>
      </c>
      <c r="CF240" s="92">
        <f t="shared" si="279"/>
        <v>0</v>
      </c>
      <c r="CG240" s="84">
        <f t="shared" si="272"/>
        <v>-3.05311331771918e-16</v>
      </c>
      <c r="CH240" s="124">
        <v>6</v>
      </c>
      <c r="CI240" s="84">
        <v>1</v>
      </c>
      <c r="CJ240" s="84"/>
      <c r="CL240" s="84"/>
      <c r="CM240" s="84"/>
      <c r="CN240" s="84"/>
      <c r="CO240" s="84"/>
      <c r="CP240" s="84"/>
      <c r="CQ240" s="84"/>
      <c r="CR240" s="84"/>
      <c r="CT240" s="84"/>
      <c r="CU240" s="84"/>
      <c r="CV240" s="84"/>
      <c r="CW240" s="84" t="str">
        <f t="shared" si="280"/>
        <v>S30885.385.45</v>
      </c>
      <c r="CX240" s="84" t="s">
        <v>140</v>
      </c>
      <c r="CZ240" s="26"/>
      <c r="DA240" s="92">
        <v>0.150000000000006</v>
      </c>
      <c r="DB240" s="92"/>
      <c r="DC240" s="92"/>
      <c r="DD240" s="92"/>
      <c r="DE240" s="26" t="s">
        <v>845</v>
      </c>
      <c r="DF240" s="26" t="s">
        <v>845</v>
      </c>
      <c r="DG240" s="26"/>
      <c r="DH240" s="26" t="s">
        <v>846</v>
      </c>
      <c r="DI240" s="26"/>
      <c r="DJ240" s="26">
        <v>1965</v>
      </c>
      <c r="DK240" s="26"/>
      <c r="DL240" s="26" t="s">
        <v>172</v>
      </c>
      <c r="DM240" s="26">
        <v>7.5</v>
      </c>
      <c r="DN240" s="26">
        <v>7.5</v>
      </c>
      <c r="DO240" s="26">
        <v>8.5</v>
      </c>
      <c r="DP240" s="26" t="b">
        <v>1</v>
      </c>
      <c r="DQ240" s="26">
        <v>1</v>
      </c>
      <c r="DR240" s="26" t="s">
        <v>149</v>
      </c>
      <c r="DS240" s="101" t="s">
        <v>766</v>
      </c>
      <c r="DT240" s="26" t="s">
        <v>150</v>
      </c>
      <c r="DU240" s="26" t="s">
        <v>150</v>
      </c>
      <c r="DV240" s="26" t="s">
        <v>150</v>
      </c>
      <c r="DW240" s="26"/>
      <c r="DX240" s="26"/>
      <c r="DY240" s="26"/>
      <c r="DZ240" s="26">
        <f t="shared" ref="DZ240:DZ242" si="281">SUM(ED240:EH240)</f>
        <v>0.150000000000006</v>
      </c>
      <c r="EA240" s="26">
        <v>0.150000000000006</v>
      </c>
      <c r="EB240" s="26">
        <v>0</v>
      </c>
      <c r="EC240" s="92">
        <v>0</v>
      </c>
      <c r="ED240" s="26">
        <v>0</v>
      </c>
      <c r="EE240" s="26">
        <v>0.150000000000006</v>
      </c>
      <c r="EF240" s="26">
        <v>0</v>
      </c>
      <c r="EG240" s="26">
        <v>0</v>
      </c>
      <c r="EH240" s="26">
        <v>0</v>
      </c>
      <c r="EI240" s="146">
        <f t="shared" si="275"/>
        <v>-3.05311331771918e-16</v>
      </c>
      <c r="EJ240" s="84">
        <f t="shared" si="262"/>
        <v>0.150000000000006</v>
      </c>
      <c r="EK240" s="84">
        <f t="shared" si="263"/>
        <v>-3.05311331771918e-16</v>
      </c>
      <c r="EL240" s="84" t="e">
        <f>#REF!-BW240</f>
        <v>#REF!</v>
      </c>
      <c r="EN240" s="84">
        <f t="shared" si="264"/>
        <v>0</v>
      </c>
    </row>
    <row r="241" ht="30" customHeight="1" spans="1:144">
      <c r="A241" s="87" t="str">
        <f t="shared" si="251"/>
        <v>S30885.4585.695</v>
      </c>
      <c r="B241" s="87">
        <f>VLOOKUP(A241,[1]大中修明细表!$A$10:$N$544,14,0)</f>
        <v>0.24499999999999</v>
      </c>
      <c r="C241" s="87" t="str">
        <f t="shared" si="252"/>
        <v>S30657.38157.626</v>
      </c>
      <c r="D241" s="87">
        <f>VLOOKUP(C241,[1]大中修明细表!$B$10:$N$544,13,0)</f>
        <v>0.24499999999999</v>
      </c>
      <c r="E241" s="87"/>
      <c r="F241" s="96">
        <v>217</v>
      </c>
      <c r="G241" s="26" t="s">
        <v>17</v>
      </c>
      <c r="H241" s="26" t="s">
        <v>758</v>
      </c>
      <c r="I241" s="26">
        <v>430621</v>
      </c>
      <c r="J241" s="26" t="s">
        <v>759</v>
      </c>
      <c r="K241" s="26">
        <v>85.45</v>
      </c>
      <c r="L241" s="26">
        <v>85.695</v>
      </c>
      <c r="M241" s="26" t="s">
        <v>748</v>
      </c>
      <c r="N241" s="26">
        <v>57.381</v>
      </c>
      <c r="O241" s="26">
        <v>57.626</v>
      </c>
      <c r="P241" s="26">
        <f t="shared" si="267"/>
        <v>0.24499999999999</v>
      </c>
      <c r="Q241" s="26">
        <f t="shared" si="268"/>
        <v>0.24499999999999</v>
      </c>
      <c r="R241" s="26" t="s">
        <v>172</v>
      </c>
      <c r="S241" s="153">
        <v>7.5</v>
      </c>
      <c r="T241" s="26">
        <v>7.5</v>
      </c>
      <c r="U241" s="26">
        <v>8.5</v>
      </c>
      <c r="V241" s="154" t="s">
        <v>182</v>
      </c>
      <c r="W241" s="26" t="s">
        <v>160</v>
      </c>
      <c r="X241" s="154" t="s">
        <v>183</v>
      </c>
      <c r="Y241" s="26">
        <f t="shared" si="256"/>
        <v>7.5</v>
      </c>
      <c r="Z241" s="99"/>
      <c r="AA241" s="26" t="s">
        <v>184</v>
      </c>
      <c r="AB241" s="26"/>
      <c r="AC241" s="26"/>
      <c r="AD241" s="26" t="s">
        <v>145</v>
      </c>
      <c r="AE241" s="26">
        <v>4</v>
      </c>
      <c r="AF241" s="99"/>
      <c r="AG241" s="92">
        <v>70</v>
      </c>
      <c r="AH241" s="92">
        <f t="shared" si="257"/>
        <v>13</v>
      </c>
      <c r="AI241" s="92">
        <f t="shared" si="258"/>
        <v>13</v>
      </c>
      <c r="AJ241" s="26">
        <f t="shared" si="259"/>
        <v>13</v>
      </c>
      <c r="AK241" s="92">
        <f t="shared" si="277"/>
        <v>1965</v>
      </c>
      <c r="AL241" s="26" t="str">
        <f>IF(AND(AK241&lt;&gt;"",AM241&lt;&gt;""),"确认折扣年度",IF($V241="大修",IF(AND($V241="大修",AK241="",AM241=""),1,IF(AK241&lt;&gt;"",LOOKUP(AK241,{1900,2016,2017,2018,2019,2020,2021,2022,2023,2024,2025},{1,0.9,0.8,0.7,0.6,0.5,0.4,0.3,0.2,0.1,0}),IF(AM241&lt;&gt;"",LOOKUP(AM241,{1900,2021,2022,2023,2024,2025},{1,0.8,0.6,0.4,0.2,0})))),""))</f>
        <v/>
      </c>
      <c r="AM241" s="92"/>
      <c r="AN241" s="26">
        <f>IF(AND(AK241&lt;&gt;"",AM241&lt;&gt;""),"确认折扣年度",IF($V241="中修",IF(AND($V241="中修",AK241="",AM241=""),1,IF(AK241&lt;&gt;"",LOOKUP(AK241,{1900,2021,2022,2023,2024,2025},{1,0.8,0.6,0.4,0.2,0}),IF(AM241&lt;&gt;"",LOOKUP(AM241,{1900,2021,2022,2023,2024,2025},{1,0.8,0.6,0.4,0.2,0})))),""))</f>
        <v>1</v>
      </c>
      <c r="AO241" s="26" t="s">
        <v>146</v>
      </c>
      <c r="AP241" s="26" t="s">
        <v>146</v>
      </c>
      <c r="AQ241" s="26" t="s">
        <v>197</v>
      </c>
      <c r="AR241" s="26"/>
      <c r="AS241" s="26" t="s">
        <v>760</v>
      </c>
      <c r="AT241" s="26"/>
      <c r="AU241" s="26"/>
      <c r="AV241" s="26"/>
      <c r="AW241" s="26"/>
      <c r="AX241" s="110"/>
      <c r="AY241" s="110"/>
      <c r="AZ241" s="111"/>
      <c r="BA241" s="26"/>
      <c r="BB241" s="26">
        <v>39.51</v>
      </c>
      <c r="BC241" s="26">
        <v>39.51</v>
      </c>
      <c r="BD241" s="26">
        <v>0</v>
      </c>
      <c r="BE241" s="26" t="s">
        <v>150</v>
      </c>
      <c r="BF241" s="26" t="s">
        <v>150</v>
      </c>
      <c r="BG241" s="26" t="s">
        <v>767</v>
      </c>
      <c r="BH241" s="26">
        <v>1965</v>
      </c>
      <c r="BI241" s="26" t="s">
        <v>150</v>
      </c>
      <c r="BJ241" s="26" t="s">
        <v>150</v>
      </c>
      <c r="BK241" s="26" t="s">
        <v>150</v>
      </c>
      <c r="BL241" s="26" t="s">
        <v>150</v>
      </c>
      <c r="BM241" s="26"/>
      <c r="BN241" s="26"/>
      <c r="BO241" s="26"/>
      <c r="BP241" s="26"/>
      <c r="BQ241" s="26" t="s">
        <v>748</v>
      </c>
      <c r="BR241" s="26">
        <v>57.381</v>
      </c>
      <c r="BS241" s="26">
        <v>57.626</v>
      </c>
      <c r="BT241" s="26">
        <f t="shared" si="269"/>
        <v>0.24499999999999</v>
      </c>
      <c r="BU241" s="26"/>
      <c r="BV241" s="26"/>
      <c r="BW241" s="26">
        <f t="shared" si="278"/>
        <v>0.24499999999999</v>
      </c>
      <c r="BX241" s="26">
        <v>0</v>
      </c>
      <c r="BY241" s="26">
        <v>0</v>
      </c>
      <c r="BZ241" s="26"/>
      <c r="CA241" s="119"/>
      <c r="CB241" s="120" t="s">
        <v>166</v>
      </c>
      <c r="CC241" s="120">
        <v>0</v>
      </c>
      <c r="CD241" s="120">
        <v>0</v>
      </c>
      <c r="CE241" s="120">
        <v>0.24499999999999</v>
      </c>
      <c r="CF241" s="92">
        <f t="shared" si="279"/>
        <v>0</v>
      </c>
      <c r="CG241" s="84">
        <f t="shared" si="272"/>
        <v>3.33066907387547e-16</v>
      </c>
      <c r="CH241" s="124">
        <v>6</v>
      </c>
      <c r="CI241" s="84">
        <v>1</v>
      </c>
      <c r="CJ241" s="84"/>
      <c r="CL241" s="84"/>
      <c r="CM241" s="84"/>
      <c r="CN241" s="84"/>
      <c r="CO241" s="84"/>
      <c r="CP241" s="84"/>
      <c r="CQ241" s="84"/>
      <c r="CR241" s="84"/>
      <c r="CT241" s="84"/>
      <c r="CU241" s="84"/>
      <c r="CV241" s="84"/>
      <c r="CW241" s="84" t="str">
        <f t="shared" si="280"/>
        <v>S30885.4585.695</v>
      </c>
      <c r="CX241" s="84" t="s">
        <v>140</v>
      </c>
      <c r="CZ241" s="26"/>
      <c r="DA241" s="92">
        <v>0.24499999999999</v>
      </c>
      <c r="DB241" s="92"/>
      <c r="DC241" s="92"/>
      <c r="DD241" s="92"/>
      <c r="DE241" s="26"/>
      <c r="DF241" s="26"/>
      <c r="DG241" s="26"/>
      <c r="DH241" s="26"/>
      <c r="DI241" s="26"/>
      <c r="DJ241" s="26">
        <v>1965</v>
      </c>
      <c r="DK241" s="26"/>
      <c r="DL241" s="26" t="s">
        <v>172</v>
      </c>
      <c r="DM241" s="26">
        <v>7.5</v>
      </c>
      <c r="DN241" s="26">
        <v>7.5</v>
      </c>
      <c r="DO241" s="26">
        <v>8.5</v>
      </c>
      <c r="DP241" s="26" t="b">
        <v>1</v>
      </c>
      <c r="DQ241" s="26">
        <v>1</v>
      </c>
      <c r="DR241" s="26" t="s">
        <v>149</v>
      </c>
      <c r="DS241" s="101" t="s">
        <v>167</v>
      </c>
      <c r="DT241" s="26" t="s">
        <v>150</v>
      </c>
      <c r="DU241" s="26" t="s">
        <v>150</v>
      </c>
      <c r="DV241" s="26" t="s">
        <v>150</v>
      </c>
      <c r="DW241" s="26"/>
      <c r="DX241" s="26"/>
      <c r="DY241" s="26"/>
      <c r="DZ241" s="26">
        <f t="shared" si="281"/>
        <v>0.245</v>
      </c>
      <c r="EA241" s="26">
        <v>0.24499999999999</v>
      </c>
      <c r="EB241" s="26">
        <v>0</v>
      </c>
      <c r="EC241" s="92">
        <v>0</v>
      </c>
      <c r="ED241" s="26">
        <v>0</v>
      </c>
      <c r="EE241" s="26">
        <v>0.245</v>
      </c>
      <c r="EF241" s="26">
        <v>0</v>
      </c>
      <c r="EG241" s="26">
        <v>0</v>
      </c>
      <c r="EH241" s="26">
        <v>0</v>
      </c>
      <c r="EI241" s="146">
        <f t="shared" si="275"/>
        <v>-9.65894031423886e-15</v>
      </c>
      <c r="EJ241" s="84">
        <f t="shared" si="262"/>
        <v>0.24499999999999</v>
      </c>
      <c r="EK241" s="84">
        <f t="shared" si="263"/>
        <v>-9.65894031423886e-15</v>
      </c>
      <c r="EL241" s="84" t="e">
        <f>#REF!-BW241</f>
        <v>#REF!</v>
      </c>
      <c r="EN241" s="84">
        <f t="shared" si="264"/>
        <v>0</v>
      </c>
    </row>
    <row r="242" ht="30" customHeight="1" spans="1:144">
      <c r="A242" s="87" t="str">
        <f t="shared" si="251"/>
        <v>S30885.69585.7</v>
      </c>
      <c r="B242" s="87">
        <f>VLOOKUP(A242,[1]大中修明细表!$A$10:$N$544,14,0)</f>
        <v>0.00500000000000966</v>
      </c>
      <c r="C242" s="87" t="str">
        <f t="shared" si="252"/>
        <v>S30657.62657.631</v>
      </c>
      <c r="D242" s="87">
        <f>VLOOKUP(C242,[1]大中修明细表!$B$10:$N$544,13,0)</f>
        <v>0.00500000000000966</v>
      </c>
      <c r="E242" s="87"/>
      <c r="F242" s="96">
        <v>218</v>
      </c>
      <c r="G242" s="26" t="s">
        <v>17</v>
      </c>
      <c r="H242" s="26" t="s">
        <v>758</v>
      </c>
      <c r="I242" s="26">
        <v>430621</v>
      </c>
      <c r="J242" s="26" t="s">
        <v>759</v>
      </c>
      <c r="K242" s="26">
        <v>85.695</v>
      </c>
      <c r="L242" s="26">
        <v>85.7</v>
      </c>
      <c r="M242" s="26" t="s">
        <v>748</v>
      </c>
      <c r="N242" s="26">
        <v>57.626</v>
      </c>
      <c r="O242" s="26">
        <v>57.631</v>
      </c>
      <c r="P242" s="26">
        <f t="shared" si="267"/>
        <v>0.00500000000000966</v>
      </c>
      <c r="Q242" s="26">
        <f t="shared" si="268"/>
        <v>0.00500000000000966</v>
      </c>
      <c r="R242" s="26" t="s">
        <v>172</v>
      </c>
      <c r="S242" s="153">
        <v>7.5</v>
      </c>
      <c r="T242" s="26">
        <v>7.5</v>
      </c>
      <c r="U242" s="26">
        <v>8.5</v>
      </c>
      <c r="V242" s="154" t="s">
        <v>182</v>
      </c>
      <c r="W242" s="26" t="s">
        <v>160</v>
      </c>
      <c r="X242" s="154" t="s">
        <v>183</v>
      </c>
      <c r="Y242" s="26">
        <f t="shared" si="256"/>
        <v>7.5</v>
      </c>
      <c r="Z242" s="99"/>
      <c r="AA242" s="26" t="s">
        <v>184</v>
      </c>
      <c r="AB242" s="26"/>
      <c r="AC242" s="26"/>
      <c r="AD242" s="26" t="s">
        <v>145</v>
      </c>
      <c r="AE242" s="26">
        <v>4</v>
      </c>
      <c r="AF242" s="99"/>
      <c r="AG242" s="92">
        <v>70</v>
      </c>
      <c r="AH242" s="92">
        <f t="shared" si="257"/>
        <v>0</v>
      </c>
      <c r="AI242" s="92">
        <f t="shared" si="258"/>
        <v>0</v>
      </c>
      <c r="AJ242" s="26">
        <f t="shared" si="259"/>
        <v>0</v>
      </c>
      <c r="AK242" s="92">
        <f t="shared" si="277"/>
        <v>1965</v>
      </c>
      <c r="AL242" s="26" t="str">
        <f>IF(AND(AK242&lt;&gt;"",AM242&lt;&gt;""),"确认折扣年度",IF($V242="大修",IF(AND($V242="大修",AK242="",AM242=""),1,IF(AK242&lt;&gt;"",LOOKUP(AK242,{1900,2016,2017,2018,2019,2020,2021,2022,2023,2024,2025},{1,0.9,0.8,0.7,0.6,0.5,0.4,0.3,0.2,0.1,0}),IF(AM242&lt;&gt;"",LOOKUP(AM242,{1900,2021,2022,2023,2024,2025},{1,0.8,0.6,0.4,0.2,0})))),""))</f>
        <v/>
      </c>
      <c r="AM242" s="92"/>
      <c r="AN242" s="26">
        <f>IF(AND(AK242&lt;&gt;"",AM242&lt;&gt;""),"确认折扣年度",IF($V242="中修",IF(AND($V242="中修",AK242="",AM242=""),1,IF(AK242&lt;&gt;"",LOOKUP(AK242,{1900,2021,2022,2023,2024,2025},{1,0.8,0.6,0.4,0.2,0}),IF(AM242&lt;&gt;"",LOOKUP(AM242,{1900,2021,2022,2023,2024,2025},{1,0.8,0.6,0.4,0.2,0})))),""))</f>
        <v>1</v>
      </c>
      <c r="AO242" s="26" t="s">
        <v>146</v>
      </c>
      <c r="AP242" s="26" t="s">
        <v>146</v>
      </c>
      <c r="AQ242" s="26" t="s">
        <v>197</v>
      </c>
      <c r="AR242" s="26"/>
      <c r="AS242" s="26" t="s">
        <v>760</v>
      </c>
      <c r="AT242" s="26"/>
      <c r="AU242" s="26"/>
      <c r="AV242" s="26"/>
      <c r="AW242" s="26"/>
      <c r="AX242" s="110"/>
      <c r="AY242" s="110"/>
      <c r="AZ242" s="111"/>
      <c r="BA242" s="26"/>
      <c r="BB242" s="26">
        <v>0.81</v>
      </c>
      <c r="BC242" s="26">
        <v>0.81</v>
      </c>
      <c r="BD242" s="26">
        <v>0</v>
      </c>
      <c r="BE242" s="26" t="s">
        <v>150</v>
      </c>
      <c r="BF242" s="26" t="s">
        <v>150</v>
      </c>
      <c r="BG242" s="26" t="s">
        <v>767</v>
      </c>
      <c r="BH242" s="26">
        <v>1965</v>
      </c>
      <c r="BI242" s="26" t="s">
        <v>150</v>
      </c>
      <c r="BJ242" s="26" t="s">
        <v>150</v>
      </c>
      <c r="BK242" s="26" t="s">
        <v>150</v>
      </c>
      <c r="BL242" s="26" t="s">
        <v>150</v>
      </c>
      <c r="BM242" s="26"/>
      <c r="BN242" s="26"/>
      <c r="BO242" s="26"/>
      <c r="BP242" s="26"/>
      <c r="BQ242" s="26" t="s">
        <v>748</v>
      </c>
      <c r="BR242" s="26">
        <v>57.626</v>
      </c>
      <c r="BS242" s="26">
        <v>57.631</v>
      </c>
      <c r="BT242" s="26">
        <f t="shared" si="269"/>
        <v>0.00500000000000966</v>
      </c>
      <c r="BU242" s="26"/>
      <c r="BV242" s="26"/>
      <c r="BW242" s="26">
        <f t="shared" si="278"/>
        <v>0.00500000000000966</v>
      </c>
      <c r="BX242" s="26">
        <v>0</v>
      </c>
      <c r="BY242" s="26">
        <v>0</v>
      </c>
      <c r="BZ242" s="26"/>
      <c r="CA242" s="119"/>
      <c r="CB242" s="120" t="s">
        <v>166</v>
      </c>
      <c r="CC242" s="120">
        <v>0</v>
      </c>
      <c r="CD242" s="120">
        <v>0</v>
      </c>
      <c r="CE242" s="120">
        <v>0.00500000000000966</v>
      </c>
      <c r="CF242" s="92">
        <f t="shared" si="279"/>
        <v>0</v>
      </c>
      <c r="CG242" s="84">
        <f t="shared" si="272"/>
        <v>0</v>
      </c>
      <c r="CH242" s="124">
        <v>6</v>
      </c>
      <c r="CI242" s="84">
        <v>1</v>
      </c>
      <c r="CJ242" s="84"/>
      <c r="CL242" s="84"/>
      <c r="CM242" s="84"/>
      <c r="CN242" s="84"/>
      <c r="CO242" s="84"/>
      <c r="CP242" s="84"/>
      <c r="CQ242" s="84"/>
      <c r="CR242" s="84"/>
      <c r="CT242" s="84"/>
      <c r="CU242" s="84"/>
      <c r="CV242" s="84"/>
      <c r="CW242" s="84" t="str">
        <f t="shared" si="280"/>
        <v>S30885.69585.7</v>
      </c>
      <c r="CX242" s="84" t="s">
        <v>140</v>
      </c>
      <c r="CZ242" s="26"/>
      <c r="DA242" s="92">
        <v>0.00500000000000966</v>
      </c>
      <c r="DB242" s="92"/>
      <c r="DC242" s="92"/>
      <c r="DD242" s="92"/>
      <c r="DE242" s="26"/>
      <c r="DF242" s="26"/>
      <c r="DG242" s="26"/>
      <c r="DH242" s="26"/>
      <c r="DI242" s="26"/>
      <c r="DJ242" s="26">
        <v>1965</v>
      </c>
      <c r="DK242" s="26"/>
      <c r="DL242" s="26" t="s">
        <v>172</v>
      </c>
      <c r="DM242" s="26">
        <v>7.5</v>
      </c>
      <c r="DN242" s="26">
        <v>7.5</v>
      </c>
      <c r="DO242" s="26">
        <v>8.5</v>
      </c>
      <c r="DP242" s="26" t="b">
        <v>1</v>
      </c>
      <c r="DQ242" s="26">
        <v>1</v>
      </c>
      <c r="DR242" s="26" t="s">
        <v>149</v>
      </c>
      <c r="DS242" s="101" t="s">
        <v>167</v>
      </c>
      <c r="DT242" s="26" t="s">
        <v>150</v>
      </c>
      <c r="DU242" s="26" t="s">
        <v>150</v>
      </c>
      <c r="DV242" s="26" t="s">
        <v>150</v>
      </c>
      <c r="DW242" s="26"/>
      <c r="DX242" s="26"/>
      <c r="DY242" s="26"/>
      <c r="DZ242" s="26">
        <f t="shared" si="281"/>
        <v>0.005</v>
      </c>
      <c r="EA242" s="26">
        <v>0.00500000000000966</v>
      </c>
      <c r="EB242" s="26">
        <v>-9.65980767597685e-15</v>
      </c>
      <c r="EC242" s="92">
        <v>0</v>
      </c>
      <c r="ED242" s="26">
        <v>0</v>
      </c>
      <c r="EE242" s="26">
        <v>0.005</v>
      </c>
      <c r="EF242" s="26">
        <v>0</v>
      </c>
      <c r="EG242" s="26">
        <v>0</v>
      </c>
      <c r="EH242" s="26">
        <v>0</v>
      </c>
      <c r="EI242" s="146">
        <f t="shared" si="275"/>
        <v>9.6632771229288e-15</v>
      </c>
      <c r="EJ242" s="84">
        <f t="shared" si="262"/>
        <v>0.00500000000000966</v>
      </c>
      <c r="EK242" s="84">
        <f t="shared" si="263"/>
        <v>9.6632771229288e-15</v>
      </c>
      <c r="EL242" s="84" t="e">
        <f>#REF!-BW242</f>
        <v>#REF!</v>
      </c>
      <c r="EN242" s="84">
        <f t="shared" si="264"/>
        <v>0</v>
      </c>
    </row>
    <row r="243" ht="30" customHeight="1" spans="1:144">
      <c r="A243" s="87" t="str">
        <f t="shared" si="251"/>
        <v>S30888.52288.956</v>
      </c>
      <c r="B243" s="87" t="e">
        <f>VLOOKUP(A243,[1]大中修明细表!$A$10:$N$544,14,0)</f>
        <v>#N/A</v>
      </c>
      <c r="C243" s="87" t="str">
        <f t="shared" si="252"/>
        <v>S30660.45360.887</v>
      </c>
      <c r="D243" s="87" t="e">
        <f>VLOOKUP(C243,[1]大中修明细表!$B$10:$N$544,13,0)</f>
        <v>#N/A</v>
      </c>
      <c r="E243" s="87" t="s">
        <v>371</v>
      </c>
      <c r="F243" s="96">
        <v>219</v>
      </c>
      <c r="G243" s="26" t="s">
        <v>17</v>
      </c>
      <c r="H243" s="26" t="s">
        <v>758</v>
      </c>
      <c r="I243" s="26">
        <v>430621</v>
      </c>
      <c r="J243" s="26" t="s">
        <v>759</v>
      </c>
      <c r="K243" s="26">
        <v>88.522</v>
      </c>
      <c r="L243" s="26">
        <v>88.956</v>
      </c>
      <c r="M243" s="26" t="s">
        <v>748</v>
      </c>
      <c r="N243" s="26">
        <v>60.453</v>
      </c>
      <c r="O243" s="26">
        <v>60.887</v>
      </c>
      <c r="P243" s="26">
        <f t="shared" si="267"/>
        <v>0.433999999999997</v>
      </c>
      <c r="Q243" s="26">
        <f t="shared" si="268"/>
        <v>0.433999999999997</v>
      </c>
      <c r="R243" s="26" t="s">
        <v>172</v>
      </c>
      <c r="S243" s="153">
        <v>12.6</v>
      </c>
      <c r="T243" s="26">
        <v>12.6</v>
      </c>
      <c r="U243" s="26">
        <v>18.6</v>
      </c>
      <c r="V243" s="154" t="s">
        <v>182</v>
      </c>
      <c r="W243" s="26" t="s">
        <v>160</v>
      </c>
      <c r="X243" s="154" t="s">
        <v>183</v>
      </c>
      <c r="Y243" s="26">
        <f t="shared" si="256"/>
        <v>12.6</v>
      </c>
      <c r="Z243" s="99"/>
      <c r="AA243" s="26" t="s">
        <v>184</v>
      </c>
      <c r="AB243" s="26"/>
      <c r="AC243" s="26"/>
      <c r="AD243" s="26" t="s">
        <v>145</v>
      </c>
      <c r="AE243" s="26">
        <v>4</v>
      </c>
      <c r="AF243" s="99"/>
      <c r="AG243" s="92">
        <v>70</v>
      </c>
      <c r="AH243" s="92">
        <f t="shared" si="257"/>
        <v>38</v>
      </c>
      <c r="AI243" s="92">
        <f t="shared" si="258"/>
        <v>38</v>
      </c>
      <c r="AJ243" s="26">
        <f t="shared" si="259"/>
        <v>38</v>
      </c>
      <c r="AK243" s="92">
        <f t="shared" si="277"/>
        <v>1965</v>
      </c>
      <c r="AL243" s="26" t="str">
        <f>IF(AND(AK243&lt;&gt;"",AM243&lt;&gt;""),"确认折扣年度",IF($V243="大修",IF(AND($V243="大修",AK243="",AM243=""),1,IF(AK243&lt;&gt;"",LOOKUP(AK243,{1900,2016,2017,2018,2019,2020,2021,2022,2023,2024,2025},{1,0.9,0.8,0.7,0.6,0.5,0.4,0.3,0.2,0.1,0}),IF(AM243&lt;&gt;"",LOOKUP(AM243,{1900,2021,2022,2023,2024,2025},{1,0.8,0.6,0.4,0.2,0})))),""))</f>
        <v/>
      </c>
      <c r="AM243" s="92"/>
      <c r="AN243" s="26">
        <f>IF(AND(AK243&lt;&gt;"",AM243&lt;&gt;""),"确认折扣年度",IF($V243="中修",IF(AND($V243="中修",AK243="",AM243=""),1,IF(AK243&lt;&gt;"",LOOKUP(AK243,{1900,2021,2022,2023,2024,2025},{1,0.8,0.6,0.4,0.2,0}),IF(AM243&lt;&gt;"",LOOKUP(AM243,{1900,2021,2022,2023,2024,2025},{1,0.8,0.6,0.4,0.2,0})))),""))</f>
        <v>1</v>
      </c>
      <c r="AO243" s="26" t="s">
        <v>146</v>
      </c>
      <c r="AP243" s="26" t="s">
        <v>146</v>
      </c>
      <c r="AQ243" s="26" t="s">
        <v>197</v>
      </c>
      <c r="AR243" s="26"/>
      <c r="AS243" s="26" t="s">
        <v>760</v>
      </c>
      <c r="AT243" s="26"/>
      <c r="AU243" s="26"/>
      <c r="AV243" s="26"/>
      <c r="AW243" s="26"/>
      <c r="AX243" s="110"/>
      <c r="AY243" s="110"/>
      <c r="AZ243" s="111"/>
      <c r="BA243" s="26"/>
      <c r="BB243" s="26">
        <v>46.48</v>
      </c>
      <c r="BC243" s="26">
        <v>46.48</v>
      </c>
      <c r="BD243" s="26">
        <v>0</v>
      </c>
      <c r="BE243" s="26" t="s">
        <v>150</v>
      </c>
      <c r="BF243" s="26" t="s">
        <v>150</v>
      </c>
      <c r="BG243" s="26" t="s">
        <v>761</v>
      </c>
      <c r="BH243" s="26">
        <v>1965</v>
      </c>
      <c r="BI243" s="26" t="s">
        <v>150</v>
      </c>
      <c r="BJ243" s="26" t="s">
        <v>150</v>
      </c>
      <c r="BK243" s="26" t="s">
        <v>150</v>
      </c>
      <c r="BL243" s="26" t="s">
        <v>150</v>
      </c>
      <c r="BM243" s="26"/>
      <c r="BN243" s="26"/>
      <c r="BO243" s="26"/>
      <c r="BP243" s="26"/>
      <c r="BQ243" s="26" t="s">
        <v>748</v>
      </c>
      <c r="BR243" s="26">
        <v>60.453</v>
      </c>
      <c r="BS243" s="26">
        <v>60.887</v>
      </c>
      <c r="BT243" s="26">
        <f t="shared" si="269"/>
        <v>0.434</v>
      </c>
      <c r="BU243" s="26"/>
      <c r="BV243" s="26"/>
      <c r="BW243" s="26">
        <f t="shared" si="278"/>
        <v>0.434</v>
      </c>
      <c r="BX243" s="26">
        <v>0</v>
      </c>
      <c r="BY243" s="26">
        <v>0</v>
      </c>
      <c r="BZ243" s="26"/>
      <c r="CA243" s="119"/>
      <c r="CB243" s="120" t="s">
        <v>166</v>
      </c>
      <c r="CC243" s="120">
        <v>0</v>
      </c>
      <c r="CD243" s="120">
        <v>0.434</v>
      </c>
      <c r="CE243" s="120">
        <v>0</v>
      </c>
      <c r="CF243" s="92">
        <f t="shared" si="279"/>
        <v>0.434</v>
      </c>
      <c r="CG243" s="84">
        <f t="shared" si="272"/>
        <v>-2.4980018054066e-15</v>
      </c>
      <c r="CH243" s="124">
        <v>6</v>
      </c>
      <c r="CI243" s="84">
        <v>1</v>
      </c>
      <c r="CJ243" s="84"/>
      <c r="CL243" s="84"/>
      <c r="CM243" s="84"/>
      <c r="CN243" s="84"/>
      <c r="CO243" s="84"/>
      <c r="CP243" s="84"/>
      <c r="CQ243" s="84"/>
      <c r="CR243" s="84"/>
      <c r="CT243" s="84"/>
      <c r="CU243" s="84"/>
      <c r="CV243" s="84"/>
      <c r="CW243" s="84" t="str">
        <f t="shared" si="280"/>
        <v>S30888.52288.956</v>
      </c>
      <c r="CX243" s="84" t="s">
        <v>140</v>
      </c>
      <c r="CZ243" s="26" t="s">
        <v>375</v>
      </c>
      <c r="DA243" s="92">
        <v>0</v>
      </c>
      <c r="DB243" s="92"/>
      <c r="DC243" s="92" t="s">
        <v>375</v>
      </c>
      <c r="DD243" s="92"/>
      <c r="DE243" s="26"/>
      <c r="DF243" s="26"/>
      <c r="DG243" s="26"/>
      <c r="DH243" s="26"/>
      <c r="DI243" s="26"/>
      <c r="DJ243" s="26">
        <v>1965</v>
      </c>
      <c r="DK243" s="26"/>
      <c r="DL243" s="26" t="s">
        <v>172</v>
      </c>
      <c r="DM243" s="26">
        <v>12.6</v>
      </c>
      <c r="DN243" s="26">
        <v>12.6</v>
      </c>
      <c r="DO243" s="26">
        <v>18.6</v>
      </c>
      <c r="DP243" s="26" t="e">
        <v>#N/A</v>
      </c>
      <c r="DQ243" s="26" t="e">
        <v>#N/A</v>
      </c>
      <c r="DR243" s="26" t="s">
        <v>149</v>
      </c>
      <c r="DS243" s="26" t="s">
        <v>167</v>
      </c>
      <c r="DT243" s="26" t="s">
        <v>150</v>
      </c>
      <c r="DU243" s="26" t="s">
        <v>150</v>
      </c>
      <c r="DV243" s="26" t="s">
        <v>150</v>
      </c>
      <c r="DW243" s="26"/>
      <c r="DX243" s="26"/>
      <c r="DY243" s="26"/>
      <c r="DZ243" s="26">
        <f t="shared" ref="DZ243:DZ245" si="282">SUM(EC243:EH243)</f>
        <v>0.434</v>
      </c>
      <c r="EA243" s="26">
        <v>0.433999999999997</v>
      </c>
      <c r="EB243" s="26">
        <v>0.433999999999997</v>
      </c>
      <c r="EC243" s="26">
        <v>0</v>
      </c>
      <c r="ED243" s="26">
        <v>0</v>
      </c>
      <c r="EE243" s="26">
        <v>0.434</v>
      </c>
      <c r="EF243" s="26">
        <v>0</v>
      </c>
      <c r="EG243" s="26">
        <v>0</v>
      </c>
      <c r="EH243" s="26">
        <v>0</v>
      </c>
      <c r="EI243" s="146">
        <f t="shared" si="275"/>
        <v>-2.4980018054066e-15</v>
      </c>
      <c r="EJ243" s="84">
        <f t="shared" si="262"/>
        <v>0.433999999999997</v>
      </c>
      <c r="EK243" s="84">
        <f t="shared" si="263"/>
        <v>-2.4980018054066e-15</v>
      </c>
      <c r="EL243" s="84">
        <f t="shared" ref="EL243:EL245" si="283">EE243-BW243</f>
        <v>0</v>
      </c>
      <c r="EN243" s="84">
        <f t="shared" si="264"/>
        <v>0</v>
      </c>
    </row>
    <row r="244" ht="30" customHeight="1" spans="1:144">
      <c r="A244" s="87" t="str">
        <f t="shared" si="251"/>
        <v>S30891.66996.466</v>
      </c>
      <c r="B244" s="87" t="e">
        <f>VLOOKUP(A244,[1]大中修明细表!$A$10:$N$544,14,0)</f>
        <v>#N/A</v>
      </c>
      <c r="C244" s="87" t="str">
        <f t="shared" si="252"/>
        <v>S30663.668.397</v>
      </c>
      <c r="D244" s="87" t="e">
        <f>VLOOKUP(C244,[1]大中修明细表!$B$10:$N$544,13,0)</f>
        <v>#N/A</v>
      </c>
      <c r="E244" s="87" t="s">
        <v>371</v>
      </c>
      <c r="F244" s="96">
        <v>220</v>
      </c>
      <c r="G244" s="26" t="s">
        <v>17</v>
      </c>
      <c r="H244" s="26" t="s">
        <v>758</v>
      </c>
      <c r="I244" s="26">
        <v>430621</v>
      </c>
      <c r="J244" s="26" t="s">
        <v>759</v>
      </c>
      <c r="K244" s="26">
        <v>91.669</v>
      </c>
      <c r="L244" s="26">
        <v>96.466</v>
      </c>
      <c r="M244" s="26" t="s">
        <v>748</v>
      </c>
      <c r="N244" s="26">
        <v>63.6</v>
      </c>
      <c r="O244" s="26">
        <v>68.397</v>
      </c>
      <c r="P244" s="26">
        <f t="shared" si="267"/>
        <v>4.797</v>
      </c>
      <c r="Q244" s="26">
        <f t="shared" si="268"/>
        <v>4.797</v>
      </c>
      <c r="R244" s="26" t="s">
        <v>172</v>
      </c>
      <c r="S244" s="153">
        <v>7.5</v>
      </c>
      <c r="T244" s="26">
        <v>7.5</v>
      </c>
      <c r="U244" s="26">
        <v>8.5</v>
      </c>
      <c r="V244" s="154" t="s">
        <v>182</v>
      </c>
      <c r="W244" s="26" t="s">
        <v>160</v>
      </c>
      <c r="X244" s="154" t="s">
        <v>183</v>
      </c>
      <c r="Y244" s="26">
        <f t="shared" si="256"/>
        <v>7.5</v>
      </c>
      <c r="Z244" s="99"/>
      <c r="AA244" s="26" t="s">
        <v>184</v>
      </c>
      <c r="AB244" s="26"/>
      <c r="AC244" s="26"/>
      <c r="AD244" s="26" t="s">
        <v>145</v>
      </c>
      <c r="AE244" s="26">
        <v>4</v>
      </c>
      <c r="AF244" s="99"/>
      <c r="AG244" s="92">
        <v>70</v>
      </c>
      <c r="AH244" s="92">
        <f t="shared" si="257"/>
        <v>252</v>
      </c>
      <c r="AI244" s="92">
        <f t="shared" si="258"/>
        <v>252</v>
      </c>
      <c r="AJ244" s="26">
        <f t="shared" si="259"/>
        <v>252</v>
      </c>
      <c r="AK244" s="92">
        <f t="shared" si="277"/>
        <v>1965</v>
      </c>
      <c r="AL244" s="26" t="str">
        <f>IF(AND(AK244&lt;&gt;"",AM244&lt;&gt;""),"确认折扣年度",IF($V244="大修",IF(AND($V244="大修",AK244="",AM244=""),1,IF(AK244&lt;&gt;"",LOOKUP(AK244,{1900,2016,2017,2018,2019,2020,2021,2022,2023,2024,2025},{1,0.9,0.8,0.7,0.6,0.5,0.4,0.3,0.2,0.1,0}),IF(AM244&lt;&gt;"",LOOKUP(AM244,{1900,2021,2022,2023,2024,2025},{1,0.8,0.6,0.4,0.2,0})))),""))</f>
        <v/>
      </c>
      <c r="AM244" s="92"/>
      <c r="AN244" s="26">
        <f>IF(AND(AK244&lt;&gt;"",AM244&lt;&gt;""),"确认折扣年度",IF($V244="中修",IF(AND($V244="中修",AK244="",AM244=""),1,IF(AK244&lt;&gt;"",LOOKUP(AK244,{1900,2021,2022,2023,2024,2025},{1,0.8,0.6,0.4,0.2,0}),IF(AM244&lt;&gt;"",LOOKUP(AM244,{1900,2021,2022,2023,2024,2025},{1,0.8,0.6,0.4,0.2,0})))),""))</f>
        <v>1</v>
      </c>
      <c r="AO244" s="26" t="s">
        <v>146</v>
      </c>
      <c r="AP244" s="26" t="s">
        <v>146</v>
      </c>
      <c r="AQ244" s="26" t="s">
        <v>197</v>
      </c>
      <c r="AR244" s="26" t="s">
        <v>842</v>
      </c>
      <c r="AS244" s="26" t="s">
        <v>760</v>
      </c>
      <c r="AT244" s="26"/>
      <c r="AU244" s="26"/>
      <c r="AV244" s="26"/>
      <c r="AW244" s="26"/>
      <c r="AX244" s="110"/>
      <c r="AY244" s="110"/>
      <c r="AZ244" s="111"/>
      <c r="BA244" s="26"/>
      <c r="BB244" s="26">
        <v>358.79</v>
      </c>
      <c r="BC244" s="26">
        <v>358.79</v>
      </c>
      <c r="BD244" s="26">
        <v>0</v>
      </c>
      <c r="BE244" s="26" t="s">
        <v>150</v>
      </c>
      <c r="BF244" s="26" t="s">
        <v>150</v>
      </c>
      <c r="BG244" s="26" t="s">
        <v>847</v>
      </c>
      <c r="BH244" s="26">
        <v>1965</v>
      </c>
      <c r="BI244" s="26" t="s">
        <v>150</v>
      </c>
      <c r="BJ244" s="26" t="s">
        <v>150</v>
      </c>
      <c r="BK244" s="26" t="s">
        <v>150</v>
      </c>
      <c r="BL244" s="26" t="s">
        <v>150</v>
      </c>
      <c r="BM244" s="26"/>
      <c r="BN244" s="26"/>
      <c r="BO244" s="26"/>
      <c r="BP244" s="26"/>
      <c r="BQ244" s="26" t="s">
        <v>748</v>
      </c>
      <c r="BR244" s="26">
        <v>62.769</v>
      </c>
      <c r="BS244" s="26">
        <v>68.397</v>
      </c>
      <c r="BT244" s="26">
        <f t="shared" si="269"/>
        <v>4.797</v>
      </c>
      <c r="BU244" s="26"/>
      <c r="BV244" s="26"/>
      <c r="BW244" s="26">
        <f t="shared" si="278"/>
        <v>4.797</v>
      </c>
      <c r="BX244" s="26">
        <v>0</v>
      </c>
      <c r="BY244" s="26">
        <v>0</v>
      </c>
      <c r="BZ244" s="26"/>
      <c r="CA244" s="119"/>
      <c r="CB244" s="120" t="s">
        <v>166</v>
      </c>
      <c r="CC244" s="120">
        <v>0</v>
      </c>
      <c r="CD244" s="120">
        <v>4.797</v>
      </c>
      <c r="CE244" s="120">
        <v>0</v>
      </c>
      <c r="CF244" s="92">
        <f t="shared" si="279"/>
        <v>4.797</v>
      </c>
      <c r="CG244" s="84">
        <f t="shared" si="272"/>
        <v>0</v>
      </c>
      <c r="CH244" s="124">
        <v>6</v>
      </c>
      <c r="CI244" s="84">
        <v>1</v>
      </c>
      <c r="CJ244" s="84"/>
      <c r="CL244" s="84"/>
      <c r="CM244" s="84"/>
      <c r="CN244" s="84"/>
      <c r="CO244" s="84"/>
      <c r="CP244" s="84"/>
      <c r="CQ244" s="84"/>
      <c r="CR244" s="84"/>
      <c r="CT244" s="84"/>
      <c r="CU244" s="84"/>
      <c r="CV244" s="84"/>
      <c r="CW244" s="84" t="str">
        <f t="shared" si="280"/>
        <v>S30891.66996.466</v>
      </c>
      <c r="CX244" s="84" t="s">
        <v>140</v>
      </c>
      <c r="CZ244" s="26" t="s">
        <v>375</v>
      </c>
      <c r="DA244" s="92">
        <v>0</v>
      </c>
      <c r="DB244" s="92"/>
      <c r="DC244" s="92" t="s">
        <v>375</v>
      </c>
      <c r="DD244" s="92"/>
      <c r="DE244" s="26"/>
      <c r="DF244" s="26"/>
      <c r="DG244" s="26"/>
      <c r="DH244" s="26"/>
      <c r="DI244" s="26"/>
      <c r="DJ244" s="26">
        <v>1965</v>
      </c>
      <c r="DK244" s="26"/>
      <c r="DL244" s="26" t="s">
        <v>172</v>
      </c>
      <c r="DM244" s="26">
        <v>7.5</v>
      </c>
      <c r="DN244" s="26">
        <v>7.5</v>
      </c>
      <c r="DO244" s="26">
        <v>8.5</v>
      </c>
      <c r="DP244" s="26" t="e">
        <v>#N/A</v>
      </c>
      <c r="DQ244" s="26" t="e">
        <v>#N/A</v>
      </c>
      <c r="DR244" s="26" t="s">
        <v>149</v>
      </c>
      <c r="DS244" s="26" t="s">
        <v>766</v>
      </c>
      <c r="DT244" s="26" t="s">
        <v>150</v>
      </c>
      <c r="DU244" s="26" t="s">
        <v>150</v>
      </c>
      <c r="DV244" s="26" t="s">
        <v>150</v>
      </c>
      <c r="DW244" s="26"/>
      <c r="DX244" s="26"/>
      <c r="DY244" s="26"/>
      <c r="DZ244" s="26">
        <f t="shared" si="282"/>
        <v>4.797</v>
      </c>
      <c r="EA244" s="26"/>
      <c r="EB244" s="26"/>
      <c r="EC244" s="26"/>
      <c r="ED244" s="26"/>
      <c r="EE244" s="26">
        <v>4.797</v>
      </c>
      <c r="EF244" s="26"/>
      <c r="EG244" s="26"/>
      <c r="EH244" s="26"/>
      <c r="EI244" s="146">
        <f t="shared" si="275"/>
        <v>0</v>
      </c>
      <c r="EJ244" s="84">
        <f t="shared" si="262"/>
        <v>4.797</v>
      </c>
      <c r="EK244" s="84">
        <f t="shared" si="263"/>
        <v>0</v>
      </c>
      <c r="EL244" s="84">
        <f t="shared" si="283"/>
        <v>0</v>
      </c>
      <c r="EN244" s="84">
        <f t="shared" si="264"/>
        <v>0</v>
      </c>
    </row>
    <row r="245" ht="30" customHeight="1" spans="1:144">
      <c r="A245" s="87" t="str">
        <f t="shared" si="251"/>
        <v>S30896.46697.968</v>
      </c>
      <c r="B245" s="87" t="e">
        <f>VLOOKUP(A245,[1]大中修明细表!$A$10:$N$544,14,0)</f>
        <v>#N/A</v>
      </c>
      <c r="C245" s="87" t="str">
        <f t="shared" si="252"/>
        <v>S30668.39769.899</v>
      </c>
      <c r="D245" s="87" t="e">
        <f>VLOOKUP(C245,[1]大中修明细表!$B$10:$N$544,13,0)</f>
        <v>#N/A</v>
      </c>
      <c r="E245" s="87" t="s">
        <v>371</v>
      </c>
      <c r="F245" s="96">
        <v>221</v>
      </c>
      <c r="G245" s="26" t="s">
        <v>17</v>
      </c>
      <c r="H245" s="26" t="s">
        <v>758</v>
      </c>
      <c r="I245" s="26">
        <v>430621</v>
      </c>
      <c r="J245" s="26" t="s">
        <v>759</v>
      </c>
      <c r="K245" s="26">
        <v>96.466</v>
      </c>
      <c r="L245" s="26">
        <v>97.968</v>
      </c>
      <c r="M245" s="26" t="s">
        <v>748</v>
      </c>
      <c r="N245" s="26">
        <v>68.397</v>
      </c>
      <c r="O245" s="26">
        <v>69.899</v>
      </c>
      <c r="P245" s="26">
        <f t="shared" si="267"/>
        <v>1.50200000000001</v>
      </c>
      <c r="Q245" s="26">
        <f t="shared" si="268"/>
        <v>1.50200000000001</v>
      </c>
      <c r="R245" s="26" t="s">
        <v>172</v>
      </c>
      <c r="S245" s="153">
        <v>7.5</v>
      </c>
      <c r="T245" s="26">
        <v>7.5</v>
      </c>
      <c r="U245" s="26">
        <v>8.5</v>
      </c>
      <c r="V245" s="154" t="s">
        <v>182</v>
      </c>
      <c r="W245" s="26" t="s">
        <v>160</v>
      </c>
      <c r="X245" s="154" t="s">
        <v>183</v>
      </c>
      <c r="Y245" s="26">
        <f t="shared" si="256"/>
        <v>7.5</v>
      </c>
      <c r="Z245" s="99"/>
      <c r="AA245" s="26" t="s">
        <v>184</v>
      </c>
      <c r="AB245" s="26"/>
      <c r="AC245" s="26"/>
      <c r="AD245" s="26" t="s">
        <v>145</v>
      </c>
      <c r="AE245" s="26">
        <v>4</v>
      </c>
      <c r="AF245" s="99"/>
      <c r="AG245" s="92">
        <v>70</v>
      </c>
      <c r="AH245" s="92">
        <f t="shared" si="257"/>
        <v>79</v>
      </c>
      <c r="AI245" s="92">
        <f t="shared" si="258"/>
        <v>79</v>
      </c>
      <c r="AJ245" s="26">
        <f t="shared" si="259"/>
        <v>79</v>
      </c>
      <c r="AK245" s="92">
        <f t="shared" si="277"/>
        <v>1965</v>
      </c>
      <c r="AL245" s="26" t="str">
        <f>IF(AND(AK245&lt;&gt;"",AM245&lt;&gt;""),"确认折扣年度",IF($V245="大修",IF(AND($V245="大修",AK245="",AM245=""),1,IF(AK245&lt;&gt;"",LOOKUP(AK245,{1900,2016,2017,2018,2019,2020,2021,2022,2023,2024,2025},{1,0.9,0.8,0.7,0.6,0.5,0.4,0.3,0.2,0.1,0}),IF(AM245&lt;&gt;"",LOOKUP(AM245,{1900,2021,2022,2023,2024,2025},{1,0.8,0.6,0.4,0.2,0})))),""))</f>
        <v/>
      </c>
      <c r="AM245" s="92"/>
      <c r="AN245" s="26">
        <f>IF(AND(AK245&lt;&gt;"",AM245&lt;&gt;""),"确认折扣年度",IF($V245="中修",IF(AND($V245="中修",AK245="",AM245=""),1,IF(AK245&lt;&gt;"",LOOKUP(AK245,{1900,2021,2022,2023,2024,2025},{1,0.8,0.6,0.4,0.2,0}),IF(AM245&lt;&gt;"",LOOKUP(AM245,{1900,2021,2022,2023,2024,2025},{1,0.8,0.6,0.4,0.2,0})))),""))</f>
        <v>1</v>
      </c>
      <c r="AO245" s="26" t="s">
        <v>146</v>
      </c>
      <c r="AP245" s="26" t="s">
        <v>146</v>
      </c>
      <c r="AQ245" s="26" t="s">
        <v>197</v>
      </c>
      <c r="AR245" s="26"/>
      <c r="AS245" s="26" t="s">
        <v>760</v>
      </c>
      <c r="AT245" s="26"/>
      <c r="AU245" s="26"/>
      <c r="AV245" s="26"/>
      <c r="AW245" s="26"/>
      <c r="AX245" s="110"/>
      <c r="AY245" s="110"/>
      <c r="AZ245" s="111"/>
      <c r="BA245" s="26"/>
      <c r="BB245" s="26">
        <v>95.75</v>
      </c>
      <c r="BC245" s="26">
        <v>95.75</v>
      </c>
      <c r="BD245" s="26">
        <v>0</v>
      </c>
      <c r="BE245" s="26" t="s">
        <v>150</v>
      </c>
      <c r="BF245" s="26" t="s">
        <v>150</v>
      </c>
      <c r="BG245" s="26" t="s">
        <v>761</v>
      </c>
      <c r="BH245" s="26">
        <v>1965</v>
      </c>
      <c r="BI245" s="26" t="s">
        <v>150</v>
      </c>
      <c r="BJ245" s="26" t="s">
        <v>150</v>
      </c>
      <c r="BK245" s="26" t="s">
        <v>150</v>
      </c>
      <c r="BL245" s="26" t="s">
        <v>150</v>
      </c>
      <c r="BM245" s="26"/>
      <c r="BN245" s="26"/>
      <c r="BO245" s="26"/>
      <c r="BP245" s="26"/>
      <c r="BQ245" s="26" t="s">
        <v>748</v>
      </c>
      <c r="BR245" s="26">
        <v>68.397</v>
      </c>
      <c r="BS245" s="26">
        <v>69.899</v>
      </c>
      <c r="BT245" s="26">
        <f t="shared" si="269"/>
        <v>1.502</v>
      </c>
      <c r="BU245" s="26"/>
      <c r="BV245" s="26"/>
      <c r="BW245" s="26">
        <f t="shared" si="278"/>
        <v>1.502</v>
      </c>
      <c r="BX245" s="26">
        <v>0</v>
      </c>
      <c r="BY245" s="26">
        <v>0</v>
      </c>
      <c r="BZ245" s="26"/>
      <c r="CA245" s="119"/>
      <c r="CB245" s="120" t="s">
        <v>166</v>
      </c>
      <c r="CC245" s="120">
        <v>0</v>
      </c>
      <c r="CD245" s="120">
        <v>1.502</v>
      </c>
      <c r="CE245" s="120">
        <v>0</v>
      </c>
      <c r="CF245" s="92">
        <f t="shared" si="279"/>
        <v>1.502</v>
      </c>
      <c r="CG245" s="84">
        <f t="shared" si="272"/>
        <v>9.54791801177635e-15</v>
      </c>
      <c r="CH245" s="124">
        <v>6</v>
      </c>
      <c r="CI245" s="84">
        <v>1</v>
      </c>
      <c r="CJ245" s="84"/>
      <c r="CL245" s="84"/>
      <c r="CM245" s="84"/>
      <c r="CN245" s="84"/>
      <c r="CO245" s="84"/>
      <c r="CP245" s="84"/>
      <c r="CQ245" s="84"/>
      <c r="CR245" s="84"/>
      <c r="CT245" s="84"/>
      <c r="CU245" s="84"/>
      <c r="CV245" s="84"/>
      <c r="CW245" s="84" t="str">
        <f t="shared" si="280"/>
        <v>S30896.46697.968</v>
      </c>
      <c r="CX245" s="84" t="s">
        <v>140</v>
      </c>
      <c r="CZ245" s="26" t="s">
        <v>375</v>
      </c>
      <c r="DA245" s="92">
        <v>0</v>
      </c>
      <c r="DB245" s="92"/>
      <c r="DC245" s="92" t="s">
        <v>375</v>
      </c>
      <c r="DD245" s="92"/>
      <c r="DE245" s="26"/>
      <c r="DF245" s="26"/>
      <c r="DG245" s="26"/>
      <c r="DH245" s="26"/>
      <c r="DI245" s="26"/>
      <c r="DJ245" s="26">
        <v>1965</v>
      </c>
      <c r="DK245" s="26"/>
      <c r="DL245" s="26" t="s">
        <v>172</v>
      </c>
      <c r="DM245" s="26">
        <v>7.5</v>
      </c>
      <c r="DN245" s="26">
        <v>7.5</v>
      </c>
      <c r="DO245" s="26">
        <v>8.5</v>
      </c>
      <c r="DP245" s="26" t="e">
        <v>#N/A</v>
      </c>
      <c r="DQ245" s="26" t="e">
        <v>#N/A</v>
      </c>
      <c r="DR245" s="26" t="s">
        <v>149</v>
      </c>
      <c r="DS245" s="26" t="s">
        <v>167</v>
      </c>
      <c r="DT245" s="26" t="s">
        <v>150</v>
      </c>
      <c r="DU245" s="26" t="s">
        <v>150</v>
      </c>
      <c r="DV245" s="26" t="s">
        <v>150</v>
      </c>
      <c r="DW245" s="26"/>
      <c r="DX245" s="26"/>
      <c r="DY245" s="26"/>
      <c r="DZ245" s="26">
        <f t="shared" si="282"/>
        <v>1.50200000000001</v>
      </c>
      <c r="EA245" s="26"/>
      <c r="EB245" s="26"/>
      <c r="EC245" s="26"/>
      <c r="ED245" s="26"/>
      <c r="EE245" s="26">
        <v>1.50200000000001</v>
      </c>
      <c r="EF245" s="26"/>
      <c r="EG245" s="26"/>
      <c r="EH245" s="26"/>
      <c r="EI245" s="146">
        <f t="shared" si="275"/>
        <v>0</v>
      </c>
      <c r="EJ245" s="84">
        <f t="shared" si="262"/>
        <v>1.50200000000001</v>
      </c>
      <c r="EK245" s="84">
        <f t="shared" si="263"/>
        <v>0</v>
      </c>
      <c r="EL245" s="84">
        <f t="shared" si="283"/>
        <v>9.99200722162641e-15</v>
      </c>
      <c r="EN245" s="84">
        <f t="shared" si="264"/>
        <v>0</v>
      </c>
    </row>
    <row r="246" ht="30" customHeight="1" spans="1:142">
      <c r="A246" s="87" t="str">
        <f t="shared" si="251"/>
        <v/>
      </c>
      <c r="B246" s="87">
        <f>VLOOKUP(A246,[1]大中修明细表!$A$10:$N$544,14,0)</f>
        <v>22.9650000000001</v>
      </c>
      <c r="C246" s="87" t="str">
        <f t="shared" si="252"/>
        <v/>
      </c>
      <c r="D246" s="87">
        <f>VLOOKUP(C246,[1]大中修明细表!$B$10:$N$544,13,0)</f>
        <v>22.9650000000001</v>
      </c>
      <c r="E246" s="87"/>
      <c r="F246" s="26" t="s">
        <v>848</v>
      </c>
      <c r="G246" s="16" t="s">
        <v>849</v>
      </c>
      <c r="H246" s="26"/>
      <c r="I246" s="26"/>
      <c r="J246" s="26"/>
      <c r="K246" s="26"/>
      <c r="L246" s="26"/>
      <c r="M246" s="26"/>
      <c r="N246" s="26"/>
      <c r="O246" s="26"/>
      <c r="P246" s="16">
        <f>SUBTOTAL(9,P248:P315)</f>
        <v>44.934</v>
      </c>
      <c r="Q246" s="16">
        <f>SUBTOTAL(9,Q248:Q315)</f>
        <v>86.3780000000001</v>
      </c>
      <c r="R246" s="16"/>
      <c r="S246" s="16"/>
      <c r="T246" s="16"/>
      <c r="U246" s="16"/>
      <c r="V246" s="16"/>
      <c r="W246" s="16"/>
      <c r="X246" s="16"/>
      <c r="Y246" s="16"/>
      <c r="Z246" s="98"/>
      <c r="AA246" s="16"/>
      <c r="AB246" s="16"/>
      <c r="AC246" s="16"/>
      <c r="AD246" s="16"/>
      <c r="AE246" s="16"/>
      <c r="AF246" s="98"/>
      <c r="AG246" s="104"/>
      <c r="AH246" s="16">
        <f>SUBTOTAL(9,AH248:AH315)</f>
        <v>7317</v>
      </c>
      <c r="AI246" s="16">
        <f>SUBTOTAL(9,AI248:AI315)</f>
        <v>15635</v>
      </c>
      <c r="AJ246" s="16">
        <f>SUBTOTAL(9,AJ248:AJ315)</f>
        <v>15396</v>
      </c>
      <c r="AK246" s="92"/>
      <c r="AL246" s="26" t="str">
        <f>IF(AND(AK246&lt;&gt;"",AM246&lt;&gt;""),"确认折扣年度",IF($V246="大修",IF(AND($V246="大修",AK246="",AM246=""),1,IF(AK246&lt;&gt;"",LOOKUP(AK246,{1900,2016,2017,2018,2019,2020,2021,2022,2023,2024,2025},{1,0.9,0.8,0.7,0.6,0.5,0.4,0.3,0.2,0.1,0}),IF(AM246&lt;&gt;"",LOOKUP(AM246,{1900,2021,2022,2023,2024,2025},{1,0.8,0.6,0.4,0.2,0})))),""))</f>
        <v/>
      </c>
      <c r="AM246" s="92"/>
      <c r="AN246" s="26" t="str">
        <f>IF(AND(AK246&lt;&gt;"",AM246&lt;&gt;""),"确认折扣年度",IF($V246="中修",IF(AND($V246="中修",AK246="",AM246=""),1,IF(AK246&lt;&gt;"",LOOKUP(AK246,{1900,2021,2022,2023,2024,2025},{1,0.8,0.6,0.4,0.2,0}),IF(AM246&lt;&gt;"",LOOKUP(AM246,{1900,2021,2022,2023,2024,2025},{1,0.8,0.6,0.4,0.2,0})))),""))</f>
        <v/>
      </c>
      <c r="AO246" s="26"/>
      <c r="AP246" s="26"/>
      <c r="AQ246" s="26"/>
      <c r="AR246" s="26"/>
      <c r="AS246" s="26"/>
      <c r="AT246" s="26"/>
      <c r="AU246" s="26"/>
      <c r="AV246" s="26"/>
      <c r="AW246" s="26"/>
      <c r="AX246" s="110"/>
      <c r="AY246" s="110"/>
      <c r="AZ246" s="111"/>
      <c r="BA246" s="26"/>
      <c r="BB246" s="26"/>
      <c r="BC246" s="26"/>
      <c r="BD246" s="26"/>
      <c r="BE246" s="26"/>
      <c r="BF246" s="26"/>
      <c r="BG246" s="26"/>
      <c r="BH246" s="26"/>
      <c r="BI246" s="26"/>
      <c r="BJ246" s="26"/>
      <c r="BK246" s="26"/>
      <c r="BL246" s="26"/>
      <c r="BM246" s="26"/>
      <c r="BN246" s="26"/>
      <c r="BO246" s="26"/>
      <c r="BP246" s="26"/>
      <c r="BQ246" s="26"/>
      <c r="BR246" s="26"/>
      <c r="BS246" s="26"/>
      <c r="BT246" s="26"/>
      <c r="BU246" s="26"/>
      <c r="BV246" s="26"/>
      <c r="BW246" s="26"/>
      <c r="BX246" s="26"/>
      <c r="BY246" s="26"/>
      <c r="BZ246" s="26"/>
      <c r="CA246" s="117"/>
      <c r="CB246" s="26"/>
      <c r="CC246" s="26"/>
      <c r="CD246" s="26"/>
      <c r="CE246" s="26"/>
      <c r="CF246" s="84"/>
      <c r="CH246" s="124"/>
      <c r="CJ246" s="84"/>
      <c r="CL246" s="84"/>
      <c r="CM246" s="84"/>
      <c r="CN246" s="84"/>
      <c r="CO246" s="84"/>
      <c r="CP246" s="84"/>
      <c r="CQ246" s="84"/>
      <c r="CR246" s="84"/>
      <c r="CT246" s="84"/>
      <c r="CU246" s="84"/>
      <c r="CV246" s="84"/>
      <c r="CZ246" s="26"/>
      <c r="DA246" s="16">
        <f>SUBTOTAL(9,DA248:DA315)</f>
        <v>41.958</v>
      </c>
      <c r="DB246" s="16"/>
      <c r="DC246" s="16"/>
      <c r="DD246" s="16"/>
      <c r="DE246" s="26"/>
      <c r="DF246" s="26"/>
      <c r="DG246" s="26"/>
      <c r="DH246" s="26"/>
      <c r="DI246" s="26"/>
      <c r="DJ246" s="26"/>
      <c r="DK246" s="26"/>
      <c r="DL246" s="26"/>
      <c r="DM246" s="26"/>
      <c r="DN246" s="26"/>
      <c r="DO246" s="26"/>
      <c r="DP246" s="26" t="b">
        <v>1</v>
      </c>
      <c r="DQ246" s="26">
        <v>0</v>
      </c>
      <c r="DR246" s="26"/>
      <c r="DS246" s="139"/>
      <c r="DT246" s="26"/>
      <c r="DU246" s="26"/>
      <c r="DV246" s="26"/>
      <c r="DW246" s="26"/>
      <c r="DX246" s="26"/>
      <c r="DY246" s="26"/>
      <c r="DZ246" s="26">
        <f t="shared" ref="DZ246:DZ308" si="284">SUM(EC246:EH246)</f>
        <v>0</v>
      </c>
      <c r="EA246" s="26">
        <v>1</v>
      </c>
      <c r="EB246" s="26">
        <v>0</v>
      </c>
      <c r="EC246" s="26"/>
      <c r="ED246" s="26"/>
      <c r="EE246" s="26"/>
      <c r="EF246" s="26"/>
      <c r="EG246" s="26"/>
      <c r="EH246" s="26"/>
      <c r="EI246" s="146"/>
      <c r="EL246" s="84">
        <f t="shared" ref="EL246:EL308" si="285">EE246-BW246</f>
        <v>0</v>
      </c>
    </row>
    <row r="247" ht="30" customHeight="1" spans="1:142">
      <c r="A247" s="87" t="str">
        <f t="shared" si="251"/>
        <v/>
      </c>
      <c r="B247" s="87">
        <f>VLOOKUP(A247,[1]大中修明细表!$A$10:$N$544,14,0)</f>
        <v>22.9650000000001</v>
      </c>
      <c r="C247" s="87" t="str">
        <f t="shared" si="252"/>
        <v/>
      </c>
      <c r="D247" s="87">
        <f>VLOOKUP(C247,[1]大中修明细表!$B$10:$N$544,13,0)</f>
        <v>22.9650000000001</v>
      </c>
      <c r="E247" s="87"/>
      <c r="F247" s="26" t="s">
        <v>135</v>
      </c>
      <c r="G247" s="16" t="s">
        <v>136</v>
      </c>
      <c r="H247" s="26"/>
      <c r="I247" s="26"/>
      <c r="J247" s="26"/>
      <c r="K247" s="26"/>
      <c r="L247" s="26"/>
      <c r="M247" s="26"/>
      <c r="N247" s="26"/>
      <c r="O247" s="26"/>
      <c r="P247" s="16">
        <f>SUBTOTAL(9,P248:P305)</f>
        <v>29.837</v>
      </c>
      <c r="Q247" s="16">
        <f>SUBTOTAL(9,Q248:Q305)</f>
        <v>71.2810000000001</v>
      </c>
      <c r="R247" s="16"/>
      <c r="S247" s="16"/>
      <c r="T247" s="16"/>
      <c r="U247" s="16"/>
      <c r="V247" s="16"/>
      <c r="W247" s="16"/>
      <c r="X247" s="16"/>
      <c r="Y247" s="16"/>
      <c r="Z247" s="98"/>
      <c r="AA247" s="16"/>
      <c r="AB247" s="16"/>
      <c r="AC247" s="16"/>
      <c r="AD247" s="16"/>
      <c r="AE247" s="16"/>
      <c r="AF247" s="98"/>
      <c r="AG247" s="104"/>
      <c r="AH247" s="16">
        <f>SUBTOTAL(9,AH248:AH305)</f>
        <v>5988</v>
      </c>
      <c r="AI247" s="16">
        <f>SUBTOTAL(9,AI248:AI305)</f>
        <v>14306</v>
      </c>
      <c r="AJ247" s="16">
        <f>SUBTOTAL(9,AJ248:AJ305)</f>
        <v>14067</v>
      </c>
      <c r="AK247" s="92"/>
      <c r="AL247" s="26" t="str">
        <f>IF(AND(AK247&lt;&gt;"",AM247&lt;&gt;""),"确认折扣年度",IF($V247="大修",IF(AND($V247="大修",AK247="",AM247=""),1,IF(AK247&lt;&gt;"",LOOKUP(AK247,{1900,2016,2017,2018,2019,2020,2021,2022,2023,2024,2025},{1,0.9,0.8,0.7,0.6,0.5,0.4,0.3,0.2,0.1,0}),IF(AM247&lt;&gt;"",LOOKUP(AM247,{1900,2021,2022,2023,2024,2025},{1,0.8,0.6,0.4,0.2,0})))),""))</f>
        <v/>
      </c>
      <c r="AM247" s="92"/>
      <c r="AN247" s="26" t="str">
        <f>IF(AND(AK247&lt;&gt;"",AM247&lt;&gt;""),"确认折扣年度",IF($V247="中修",IF(AND($V247="中修",AK247="",AM247=""),1,IF(AK247&lt;&gt;"",LOOKUP(AK247,{1900,2021,2022,2023,2024,2025},{1,0.8,0.6,0.4,0.2,0}),IF(AM247&lt;&gt;"",LOOKUP(AM247,{1900,2021,2022,2023,2024,2025},{1,0.8,0.6,0.4,0.2,0})))),""))</f>
        <v/>
      </c>
      <c r="AO247" s="26"/>
      <c r="AP247" s="26"/>
      <c r="AQ247" s="26"/>
      <c r="AR247" s="26"/>
      <c r="AS247" s="26"/>
      <c r="AT247" s="26"/>
      <c r="AU247" s="26"/>
      <c r="AV247" s="26"/>
      <c r="AW247" s="26"/>
      <c r="AX247" s="110"/>
      <c r="AY247" s="110"/>
      <c r="AZ247" s="111"/>
      <c r="BA247" s="26"/>
      <c r="BB247" s="26"/>
      <c r="BC247" s="26"/>
      <c r="BD247" s="26"/>
      <c r="BE247" s="26"/>
      <c r="BF247" s="26"/>
      <c r="BG247" s="26"/>
      <c r="BH247" s="26"/>
      <c r="BI247" s="26"/>
      <c r="BJ247" s="26"/>
      <c r="BK247" s="26"/>
      <c r="BL247" s="26"/>
      <c r="BM247" s="26"/>
      <c r="BN247" s="26"/>
      <c r="BO247" s="26"/>
      <c r="BP247" s="26"/>
      <c r="BQ247" s="26"/>
      <c r="BR247" s="26"/>
      <c r="BS247" s="26"/>
      <c r="BT247" s="26"/>
      <c r="BU247" s="26"/>
      <c r="BV247" s="26"/>
      <c r="BW247" s="26"/>
      <c r="BX247" s="26"/>
      <c r="BY247" s="26"/>
      <c r="BZ247" s="26"/>
      <c r="CA247" s="117"/>
      <c r="CB247" s="26"/>
      <c r="CC247" s="26"/>
      <c r="CD247" s="26"/>
      <c r="CE247" s="26"/>
      <c r="CF247" s="84"/>
      <c r="CH247" s="124"/>
      <c r="CJ247" s="84"/>
      <c r="CL247" s="84"/>
      <c r="CM247" s="84"/>
      <c r="CN247" s="84"/>
      <c r="CO247" s="84"/>
      <c r="CP247" s="84"/>
      <c r="CQ247" s="84"/>
      <c r="CR247" s="84"/>
      <c r="CT247" s="84"/>
      <c r="CU247" s="84"/>
      <c r="CV247" s="84"/>
      <c r="CZ247" s="26"/>
      <c r="DA247" s="16">
        <f>SUBTOTAL(9,DA248:DA305)</f>
        <v>26.861</v>
      </c>
      <c r="DB247" s="16"/>
      <c r="DC247" s="16"/>
      <c r="DD247" s="16"/>
      <c r="DE247" s="26"/>
      <c r="DF247" s="26"/>
      <c r="DG247" s="26"/>
      <c r="DH247" s="26"/>
      <c r="DI247" s="26"/>
      <c r="DJ247" s="26"/>
      <c r="DK247" s="26"/>
      <c r="DL247" s="26"/>
      <c r="DM247" s="26"/>
      <c r="DN247" s="26"/>
      <c r="DO247" s="26"/>
      <c r="DP247" s="26" t="b">
        <v>1</v>
      </c>
      <c r="DQ247" s="26">
        <v>0</v>
      </c>
      <c r="DR247" s="26"/>
      <c r="DS247" s="139"/>
      <c r="DT247" s="26"/>
      <c r="DU247" s="26"/>
      <c r="DV247" s="26"/>
      <c r="DW247" s="26"/>
      <c r="DX247" s="26"/>
      <c r="DY247" s="26"/>
      <c r="DZ247" s="26">
        <f t="shared" si="284"/>
        <v>0</v>
      </c>
      <c r="EA247" s="26">
        <v>1</v>
      </c>
      <c r="EB247" s="26">
        <v>0</v>
      </c>
      <c r="EC247" s="26"/>
      <c r="ED247" s="26"/>
      <c r="EE247" s="26"/>
      <c r="EF247" s="26"/>
      <c r="EG247" s="26"/>
      <c r="EH247" s="26"/>
      <c r="EI247" s="146"/>
      <c r="EL247" s="84">
        <f t="shared" si="285"/>
        <v>0</v>
      </c>
    </row>
    <row r="248" s="84" customFormat="1" ht="30" customHeight="1" spans="1:144">
      <c r="A248" s="87" t="str">
        <f t="shared" si="251"/>
        <v>G20729252926</v>
      </c>
      <c r="B248" s="87" t="e">
        <f>VLOOKUP(A248,[1]大中修明细表!$A$10:$N$544,14,0)</f>
        <v>#N/A</v>
      </c>
      <c r="C248" s="87" t="str">
        <f t="shared" si="252"/>
        <v>G2072355.9452356.945</v>
      </c>
      <c r="D248" s="87" t="e">
        <f>VLOOKUP(C248,[1]大中修明细表!$B$10:$N$544,13,0)</f>
        <v>#N/A</v>
      </c>
      <c r="E248" s="87" t="s">
        <v>371</v>
      </c>
      <c r="F248" s="96">
        <v>222</v>
      </c>
      <c r="G248" s="26" t="s">
        <v>18</v>
      </c>
      <c r="H248" s="26" t="s">
        <v>850</v>
      </c>
      <c r="I248" s="26">
        <v>430703</v>
      </c>
      <c r="J248" s="26" t="s">
        <v>681</v>
      </c>
      <c r="K248" s="26">
        <v>2925</v>
      </c>
      <c r="L248" s="26">
        <v>2926</v>
      </c>
      <c r="M248" s="26" t="s">
        <v>681</v>
      </c>
      <c r="N248" s="26">
        <v>2355.945</v>
      </c>
      <c r="O248" s="26">
        <v>2356.945</v>
      </c>
      <c r="P248" s="26"/>
      <c r="Q248" s="26">
        <f t="shared" ref="Q248:Q291" si="286">L248-K248</f>
        <v>1</v>
      </c>
      <c r="R248" s="26" t="s">
        <v>739</v>
      </c>
      <c r="S248" s="26">
        <v>9</v>
      </c>
      <c r="T248" s="26">
        <v>9</v>
      </c>
      <c r="U248" s="26">
        <v>10</v>
      </c>
      <c r="V248" s="26" t="s">
        <v>140</v>
      </c>
      <c r="W248" s="96" t="s">
        <v>141</v>
      </c>
      <c r="X248" s="26" t="s">
        <v>140</v>
      </c>
      <c r="Y248" s="26">
        <f t="shared" ref="Y248:Y305" si="287">IF(V248="中修",MIN(24,MIN(S248,U248)),IF(V248="大修",MIN(24,MIN(S248,U248)),""))</f>
        <v>9</v>
      </c>
      <c r="Z248" s="99"/>
      <c r="AA248" s="26" t="s">
        <v>143</v>
      </c>
      <c r="AB248" s="26" t="s">
        <v>144</v>
      </c>
      <c r="AC248" s="26">
        <v>30</v>
      </c>
      <c r="AD248" s="26" t="s">
        <v>145</v>
      </c>
      <c r="AE248" s="26">
        <v>9</v>
      </c>
      <c r="AF248" s="99"/>
      <c r="AG248" s="92">
        <v>220</v>
      </c>
      <c r="AH248" s="92">
        <f t="shared" ref="AH248:AH305" si="288">ROUND(P248*1000*Y248*AG248/10000,0)</f>
        <v>0</v>
      </c>
      <c r="AI248" s="92">
        <f t="shared" ref="AI248:AI305" si="289">ROUND(Q248*1000*Y248*AG248/10000,0)</f>
        <v>198</v>
      </c>
      <c r="AJ248" s="26">
        <f t="shared" ref="AJ248:AJ305" si="290">IF(AL248&lt;&gt;"",ROUND(AI248*AL248,0),IF(AN248&lt;&gt;"",ROUND(AI248*AN248,0),"缺折扣系数"))</f>
        <v>198</v>
      </c>
      <c r="AK248" s="92">
        <v>2011</v>
      </c>
      <c r="AL248" s="26">
        <f>IF(AND(AK248&lt;&gt;"",AM248&lt;&gt;""),"确认折扣年度",IF($V248="大修",IF(AND($V248="大修",AK248="",AM248=""),1,IF(AK248&lt;&gt;"",LOOKUP(AK248,{1900,2016,2017,2018,2019,2020,2021,2022,2023,2024,2025},{1,0.9,0.8,0.7,0.6,0.5,0.4,0.3,0.2,0.1,0}),IF(AM248&lt;&gt;"",LOOKUP(AM248,{1900,2021,2022,2023,2024,2025},{1,0.8,0.6,0.4,0.2,0})))),""))</f>
        <v>1</v>
      </c>
      <c r="AM248" s="92"/>
      <c r="AN248" s="26" t="str">
        <f>IF(AND(AK248&lt;&gt;"",AM248&lt;&gt;""),"确认折扣年度",IF($V248="中修",IF(AND($V248="中修",AK248="",AM248=""),1,IF(AK248&lt;&gt;"",LOOKUP(AK248,{1900,2021,2022,2023,2024,2025},{1,0.8,0.6,0.4,0.2,0}),IF(AM248&lt;&gt;"",LOOKUP(AM248,{1900,2021,2022,2023,2024,2025},{1,0.8,0.6,0.4,0.2,0})))),""))</f>
        <v/>
      </c>
      <c r="AO248" s="26" t="s">
        <v>146</v>
      </c>
      <c r="AP248" s="26" t="s">
        <v>146</v>
      </c>
      <c r="AQ248" s="26" t="s">
        <v>740</v>
      </c>
      <c r="AR248" s="26" t="s">
        <v>851</v>
      </c>
      <c r="AS248" s="26"/>
      <c r="AT248" s="26"/>
      <c r="AU248" s="26"/>
      <c r="AV248" s="26"/>
      <c r="AW248" s="26"/>
      <c r="AX248" s="110"/>
      <c r="AY248" s="110"/>
      <c r="AZ248" s="111"/>
      <c r="BA248" s="26"/>
      <c r="BB248" s="26"/>
      <c r="BC248" s="26"/>
      <c r="BD248" s="26"/>
      <c r="BE248" s="26"/>
      <c r="BF248" s="26"/>
      <c r="BG248" s="26"/>
      <c r="BH248" s="26"/>
      <c r="BI248" s="26"/>
      <c r="BJ248" s="26"/>
      <c r="BK248" s="26"/>
      <c r="BL248" s="26"/>
      <c r="BM248" s="26"/>
      <c r="BN248" s="26"/>
      <c r="BO248" s="26"/>
      <c r="BP248" s="26"/>
      <c r="BQ248" s="26"/>
      <c r="BR248" s="26"/>
      <c r="BS248" s="26"/>
      <c r="BT248" s="26"/>
      <c r="BU248" s="26"/>
      <c r="BV248" s="26"/>
      <c r="BW248" s="26">
        <f t="shared" ref="BW246:BW251" si="291">Q248</f>
        <v>1</v>
      </c>
      <c r="BX248" s="26"/>
      <c r="BY248" s="26"/>
      <c r="BZ248" s="26"/>
      <c r="CA248" s="117"/>
      <c r="CB248" s="26"/>
      <c r="CC248" s="26"/>
      <c r="CD248" s="26"/>
      <c r="CE248" s="26"/>
      <c r="CF248" s="92"/>
      <c r="CG248" s="84">
        <f t="shared" ref="CG248:CG291" si="292">Q248-BU248-BV248-BW248-BX248-BY248-BZ248</f>
        <v>0</v>
      </c>
      <c r="CH248" s="124">
        <v>7</v>
      </c>
      <c r="CI248" s="84">
        <v>1</v>
      </c>
      <c r="CZ248" s="26" t="s">
        <v>375</v>
      </c>
      <c r="DA248" s="92">
        <v>0</v>
      </c>
      <c r="DB248" s="92"/>
      <c r="DC248" s="92" t="s">
        <v>375</v>
      </c>
      <c r="DD248" s="92"/>
      <c r="DE248" s="26"/>
      <c r="DF248" s="26"/>
      <c r="DG248" s="26"/>
      <c r="DH248" s="26"/>
      <c r="DI248" s="26" t="s">
        <v>852</v>
      </c>
      <c r="DJ248" s="26">
        <v>1970</v>
      </c>
      <c r="DK248" s="26">
        <v>2011</v>
      </c>
      <c r="DL248" s="26" t="s">
        <v>139</v>
      </c>
      <c r="DM248" s="26">
        <v>9</v>
      </c>
      <c r="DN248" s="26">
        <v>9</v>
      </c>
      <c r="DO248" s="26">
        <v>10</v>
      </c>
      <c r="DP248" s="26" t="e">
        <v>#N/A</v>
      </c>
      <c r="DQ248" s="26" t="e">
        <v>#N/A</v>
      </c>
      <c r="DR248" s="26" t="s">
        <v>149</v>
      </c>
      <c r="DS248" s="26" t="s">
        <v>156</v>
      </c>
      <c r="DT248" s="26" t="s">
        <v>150</v>
      </c>
      <c r="DU248" s="26" t="s">
        <v>150</v>
      </c>
      <c r="DV248" s="26" t="s">
        <v>150</v>
      </c>
      <c r="DW248" s="26"/>
      <c r="DX248" s="26"/>
      <c r="DY248" s="26"/>
      <c r="DZ248" s="26">
        <f t="shared" si="284"/>
        <v>1</v>
      </c>
      <c r="EA248" s="26"/>
      <c r="EB248" s="26"/>
      <c r="EC248" s="26"/>
      <c r="ED248" s="26"/>
      <c r="EE248" s="26">
        <v>1</v>
      </c>
      <c r="EF248" s="26"/>
      <c r="EG248" s="26"/>
      <c r="EH248" s="26"/>
      <c r="EI248" s="146">
        <v>0</v>
      </c>
      <c r="EJ248" s="84">
        <f t="shared" ref="EJ248:EJ305" si="293">L248-K248</f>
        <v>1</v>
      </c>
      <c r="EK248" s="84">
        <f t="shared" ref="EK248:EK305" si="294">EJ248-DZ248</f>
        <v>0</v>
      </c>
      <c r="EL248" s="84">
        <f t="shared" si="285"/>
        <v>0</v>
      </c>
      <c r="EN248" s="84">
        <f t="shared" ref="EN248:EN305" si="295">EF248+EG248</f>
        <v>0</v>
      </c>
    </row>
    <row r="249" s="84" customFormat="1" ht="30" customHeight="1" spans="1:144">
      <c r="A249" s="87" t="str">
        <f t="shared" si="251"/>
        <v>G24119501951</v>
      </c>
      <c r="B249" s="87" t="e">
        <f>VLOOKUP(A249,[1]大中修明细表!$A$10:$N$544,14,0)</f>
        <v>#N/A</v>
      </c>
      <c r="C249" s="87" t="str">
        <f t="shared" si="252"/>
        <v>S303105.155104.155</v>
      </c>
      <c r="D249" s="87" t="e">
        <f>VLOOKUP(C249,[1]大中修明细表!$B$10:$N$544,13,0)</f>
        <v>#N/A</v>
      </c>
      <c r="E249" s="87" t="s">
        <v>371</v>
      </c>
      <c r="F249" s="96">
        <v>223</v>
      </c>
      <c r="G249" s="26" t="s">
        <v>18</v>
      </c>
      <c r="H249" s="26" t="s">
        <v>853</v>
      </c>
      <c r="I249" s="26">
        <v>430726</v>
      </c>
      <c r="J249" s="26" t="s">
        <v>711</v>
      </c>
      <c r="K249" s="26">
        <v>1950</v>
      </c>
      <c r="L249" s="26">
        <v>1951</v>
      </c>
      <c r="M249" s="26" t="s">
        <v>854</v>
      </c>
      <c r="N249" s="26">
        <v>105.155</v>
      </c>
      <c r="O249" s="26">
        <v>104.155</v>
      </c>
      <c r="P249" s="26"/>
      <c r="Q249" s="26">
        <f t="shared" si="286"/>
        <v>1</v>
      </c>
      <c r="R249" s="26" t="s">
        <v>855</v>
      </c>
      <c r="S249" s="26">
        <v>6.5</v>
      </c>
      <c r="T249" s="26">
        <v>6.5</v>
      </c>
      <c r="U249" s="26">
        <v>7.5</v>
      </c>
      <c r="V249" s="26" t="s">
        <v>140</v>
      </c>
      <c r="W249" s="96" t="s">
        <v>141</v>
      </c>
      <c r="X249" s="26" t="s">
        <v>140</v>
      </c>
      <c r="Y249" s="26">
        <f t="shared" si="287"/>
        <v>6.5</v>
      </c>
      <c r="Z249" s="99"/>
      <c r="AA249" s="26" t="s">
        <v>143</v>
      </c>
      <c r="AB249" s="26" t="s">
        <v>144</v>
      </c>
      <c r="AC249" s="26">
        <v>30</v>
      </c>
      <c r="AD249" s="26" t="s">
        <v>145</v>
      </c>
      <c r="AE249" s="26">
        <v>9</v>
      </c>
      <c r="AF249" s="99"/>
      <c r="AG249" s="92">
        <v>220</v>
      </c>
      <c r="AH249" s="92">
        <f t="shared" si="288"/>
        <v>0</v>
      </c>
      <c r="AI249" s="92">
        <f t="shared" si="289"/>
        <v>143</v>
      </c>
      <c r="AJ249" s="26">
        <f t="shared" si="290"/>
        <v>143</v>
      </c>
      <c r="AK249" s="92">
        <v>2011</v>
      </c>
      <c r="AL249" s="26">
        <f>IF(AND(AK249&lt;&gt;"",AM249&lt;&gt;""),"确认折扣年度",IF($V249="大修",IF(AND($V249="大修",AK249="",AM249=""),1,IF(AK249&lt;&gt;"",LOOKUP(AK249,{1900,2016,2017,2018,2019,2020,2021,2022,2023,2024,2025},{1,0.9,0.8,0.7,0.6,0.5,0.4,0.3,0.2,0.1,0}),IF(AM249&lt;&gt;"",LOOKUP(AM249,{1900,2021,2022,2023,2024,2025},{1,0.8,0.6,0.4,0.2,0})))),""))</f>
        <v>1</v>
      </c>
      <c r="AM249" s="92"/>
      <c r="AN249" s="26" t="str">
        <f>IF(AND(AK249&lt;&gt;"",AM249&lt;&gt;""),"确认折扣年度",IF($V249="中修",IF(AND($V249="中修",AK249="",AM249=""),1,IF(AK249&lt;&gt;"",LOOKUP(AK249,{1900,2021,2022,2023,2024,2025},{1,0.8,0.6,0.4,0.2,0}),IF(AM249&lt;&gt;"",LOOKUP(AM249,{1900,2021,2022,2023,2024,2025},{1,0.8,0.6,0.4,0.2,0})))),""))</f>
        <v/>
      </c>
      <c r="AO249" s="26" t="s">
        <v>146</v>
      </c>
      <c r="AP249" s="26" t="s">
        <v>146</v>
      </c>
      <c r="AQ249" s="26" t="s">
        <v>740</v>
      </c>
      <c r="AR249" s="26" t="s">
        <v>856</v>
      </c>
      <c r="AS249" s="26"/>
      <c r="AT249" s="26"/>
      <c r="AU249" s="26"/>
      <c r="AV249" s="26"/>
      <c r="AW249" s="26"/>
      <c r="AX249" s="110"/>
      <c r="AY249" s="110"/>
      <c r="AZ249" s="111"/>
      <c r="BA249" s="26"/>
      <c r="BB249" s="26"/>
      <c r="BC249" s="26"/>
      <c r="BD249" s="26"/>
      <c r="BE249" s="26"/>
      <c r="BF249" s="26"/>
      <c r="BG249" s="26"/>
      <c r="BH249" s="26"/>
      <c r="BI249" s="26"/>
      <c r="BJ249" s="26"/>
      <c r="BK249" s="26"/>
      <c r="BL249" s="26"/>
      <c r="BM249" s="26"/>
      <c r="BN249" s="26"/>
      <c r="BO249" s="26"/>
      <c r="BP249" s="26"/>
      <c r="BQ249" s="26"/>
      <c r="BR249" s="26"/>
      <c r="BS249" s="26"/>
      <c r="BT249" s="26"/>
      <c r="BU249" s="26"/>
      <c r="BV249" s="26"/>
      <c r="BW249" s="26">
        <f t="shared" si="291"/>
        <v>1</v>
      </c>
      <c r="BX249" s="26"/>
      <c r="BY249" s="26"/>
      <c r="BZ249" s="26"/>
      <c r="CA249" s="117"/>
      <c r="CB249" s="26"/>
      <c r="CC249" s="26"/>
      <c r="CD249" s="26"/>
      <c r="CE249" s="26"/>
      <c r="CF249" s="92"/>
      <c r="CG249" s="84">
        <f t="shared" si="292"/>
        <v>0</v>
      </c>
      <c r="CH249" s="124">
        <v>7</v>
      </c>
      <c r="CI249" s="84">
        <v>1</v>
      </c>
      <c r="CZ249" s="26" t="s">
        <v>375</v>
      </c>
      <c r="DA249" s="92">
        <v>0</v>
      </c>
      <c r="DB249" s="92"/>
      <c r="DC249" s="92" t="s">
        <v>375</v>
      </c>
      <c r="DD249" s="92"/>
      <c r="DE249" s="26"/>
      <c r="DF249" s="26"/>
      <c r="DG249" s="26"/>
      <c r="DH249" s="26"/>
      <c r="DI249" s="26"/>
      <c r="DJ249" s="26">
        <v>1957</v>
      </c>
      <c r="DK249" s="26">
        <v>2012</v>
      </c>
      <c r="DL249" s="26" t="s">
        <v>172</v>
      </c>
      <c r="DM249" s="26">
        <v>6.5</v>
      </c>
      <c r="DN249" s="26">
        <v>6.5</v>
      </c>
      <c r="DO249" s="26">
        <v>7.5</v>
      </c>
      <c r="DP249" s="26" t="e">
        <v>#N/A</v>
      </c>
      <c r="DQ249" s="26" t="e">
        <v>#N/A</v>
      </c>
      <c r="DR249" s="26" t="s">
        <v>149</v>
      </c>
      <c r="DS249" s="26" t="s">
        <v>156</v>
      </c>
      <c r="DT249" s="26" t="s">
        <v>150</v>
      </c>
      <c r="DU249" s="26" t="s">
        <v>150</v>
      </c>
      <c r="DV249" s="26" t="s">
        <v>857</v>
      </c>
      <c r="DW249" s="26"/>
      <c r="DX249" s="26"/>
      <c r="DY249" s="26"/>
      <c r="DZ249" s="26">
        <f t="shared" si="284"/>
        <v>1</v>
      </c>
      <c r="EA249" s="26"/>
      <c r="EB249" s="26"/>
      <c r="EC249" s="26"/>
      <c r="ED249" s="26"/>
      <c r="EE249" s="26">
        <v>1</v>
      </c>
      <c r="EF249" s="26"/>
      <c r="EG249" s="26"/>
      <c r="EH249" s="26"/>
      <c r="EI249" s="146">
        <v>0</v>
      </c>
      <c r="EJ249" s="84">
        <f t="shared" si="293"/>
        <v>1</v>
      </c>
      <c r="EK249" s="84">
        <f t="shared" si="294"/>
        <v>0</v>
      </c>
      <c r="EL249" s="84">
        <f t="shared" si="285"/>
        <v>0</v>
      </c>
      <c r="EN249" s="84">
        <f t="shared" si="295"/>
        <v>0</v>
      </c>
    </row>
    <row r="250" s="84" customFormat="1" ht="30" customHeight="1" spans="1:144">
      <c r="A250" s="87" t="str">
        <f t="shared" si="251"/>
        <v>G24119511952</v>
      </c>
      <c r="B250" s="87" t="e">
        <f>VLOOKUP(A250,[1]大中修明细表!$A$10:$N$544,14,0)</f>
        <v>#N/A</v>
      </c>
      <c r="C250" s="87" t="str">
        <f t="shared" si="252"/>
        <v>S303104.155103.155</v>
      </c>
      <c r="D250" s="87" t="e">
        <f>VLOOKUP(C250,[1]大中修明细表!$B$10:$N$544,13,0)</f>
        <v>#N/A</v>
      </c>
      <c r="E250" s="87" t="s">
        <v>371</v>
      </c>
      <c r="F250" s="96">
        <v>224</v>
      </c>
      <c r="G250" s="26" t="s">
        <v>18</v>
      </c>
      <c r="H250" s="26" t="s">
        <v>853</v>
      </c>
      <c r="I250" s="26">
        <v>430726</v>
      </c>
      <c r="J250" s="26" t="s">
        <v>711</v>
      </c>
      <c r="K250" s="26">
        <v>1951</v>
      </c>
      <c r="L250" s="26">
        <v>1952</v>
      </c>
      <c r="M250" s="26" t="s">
        <v>854</v>
      </c>
      <c r="N250" s="26">
        <v>104.155</v>
      </c>
      <c r="O250" s="26">
        <v>103.155</v>
      </c>
      <c r="P250" s="26"/>
      <c r="Q250" s="26">
        <f t="shared" si="286"/>
        <v>1</v>
      </c>
      <c r="R250" s="26" t="s">
        <v>855</v>
      </c>
      <c r="S250" s="26">
        <v>6.5</v>
      </c>
      <c r="T250" s="26">
        <v>6.5</v>
      </c>
      <c r="U250" s="26">
        <v>7.5</v>
      </c>
      <c r="V250" s="26" t="s">
        <v>140</v>
      </c>
      <c r="W250" s="96" t="s">
        <v>141</v>
      </c>
      <c r="X250" s="26" t="s">
        <v>140</v>
      </c>
      <c r="Y250" s="26">
        <f t="shared" si="287"/>
        <v>6.5</v>
      </c>
      <c r="Z250" s="99"/>
      <c r="AA250" s="26" t="s">
        <v>143</v>
      </c>
      <c r="AB250" s="26" t="s">
        <v>144</v>
      </c>
      <c r="AC250" s="26">
        <v>30</v>
      </c>
      <c r="AD250" s="26" t="s">
        <v>145</v>
      </c>
      <c r="AE250" s="26">
        <v>9</v>
      </c>
      <c r="AF250" s="99"/>
      <c r="AG250" s="92">
        <v>220</v>
      </c>
      <c r="AH250" s="92">
        <f t="shared" si="288"/>
        <v>0</v>
      </c>
      <c r="AI250" s="92">
        <f t="shared" si="289"/>
        <v>143</v>
      </c>
      <c r="AJ250" s="26">
        <f t="shared" si="290"/>
        <v>143</v>
      </c>
      <c r="AK250" s="92">
        <v>2011</v>
      </c>
      <c r="AL250" s="26">
        <f>IF(AND(AK250&lt;&gt;"",AM250&lt;&gt;""),"确认折扣年度",IF($V250="大修",IF(AND($V250="大修",AK250="",AM250=""),1,IF(AK250&lt;&gt;"",LOOKUP(AK250,{1900,2016,2017,2018,2019,2020,2021,2022,2023,2024,2025},{1,0.9,0.8,0.7,0.6,0.5,0.4,0.3,0.2,0.1,0}),IF(AM250&lt;&gt;"",LOOKUP(AM250,{1900,2021,2022,2023,2024,2025},{1,0.8,0.6,0.4,0.2,0})))),""))</f>
        <v>1</v>
      </c>
      <c r="AM250" s="92"/>
      <c r="AN250" s="26" t="str">
        <f>IF(AND(AK250&lt;&gt;"",AM250&lt;&gt;""),"确认折扣年度",IF($V250="中修",IF(AND($V250="中修",AK250="",AM250=""),1,IF(AK250&lt;&gt;"",LOOKUP(AK250,{1900,2021,2022,2023,2024,2025},{1,0.8,0.6,0.4,0.2,0}),IF(AM250&lt;&gt;"",LOOKUP(AM250,{1900,2021,2022,2023,2024,2025},{1,0.8,0.6,0.4,0.2,0})))),""))</f>
        <v/>
      </c>
      <c r="AO250" s="26" t="s">
        <v>146</v>
      </c>
      <c r="AP250" s="26" t="s">
        <v>146</v>
      </c>
      <c r="AQ250" s="26" t="s">
        <v>740</v>
      </c>
      <c r="AR250" s="26" t="s">
        <v>856</v>
      </c>
      <c r="AS250" s="26"/>
      <c r="AT250" s="26"/>
      <c r="AU250" s="26"/>
      <c r="AV250" s="26"/>
      <c r="AW250" s="26"/>
      <c r="AX250" s="110"/>
      <c r="AY250" s="110"/>
      <c r="AZ250" s="111"/>
      <c r="BA250" s="26"/>
      <c r="BB250" s="26"/>
      <c r="BC250" s="26"/>
      <c r="BD250" s="26"/>
      <c r="BE250" s="26"/>
      <c r="BF250" s="26"/>
      <c r="BG250" s="26"/>
      <c r="BH250" s="26"/>
      <c r="BI250" s="26"/>
      <c r="BJ250" s="26"/>
      <c r="BK250" s="26"/>
      <c r="BL250" s="26"/>
      <c r="BM250" s="26"/>
      <c r="BN250" s="26"/>
      <c r="BO250" s="26"/>
      <c r="BP250" s="26"/>
      <c r="BQ250" s="26"/>
      <c r="BR250" s="26"/>
      <c r="BS250" s="26"/>
      <c r="BT250" s="26"/>
      <c r="BU250" s="26"/>
      <c r="BV250" s="26"/>
      <c r="BW250" s="26">
        <f t="shared" si="291"/>
        <v>1</v>
      </c>
      <c r="BX250" s="26"/>
      <c r="BY250" s="26"/>
      <c r="BZ250" s="26"/>
      <c r="CA250" s="117"/>
      <c r="CB250" s="26"/>
      <c r="CC250" s="26"/>
      <c r="CD250" s="26"/>
      <c r="CE250" s="26"/>
      <c r="CF250" s="92"/>
      <c r="CG250" s="84">
        <f t="shared" si="292"/>
        <v>0</v>
      </c>
      <c r="CH250" s="124">
        <v>7</v>
      </c>
      <c r="CI250" s="84">
        <v>1</v>
      </c>
      <c r="CZ250" s="26" t="s">
        <v>375</v>
      </c>
      <c r="DA250" s="92">
        <v>0</v>
      </c>
      <c r="DB250" s="92"/>
      <c r="DC250" s="92" t="s">
        <v>375</v>
      </c>
      <c r="DD250" s="92"/>
      <c r="DE250" s="26"/>
      <c r="DF250" s="26"/>
      <c r="DG250" s="26"/>
      <c r="DH250" s="26"/>
      <c r="DI250" s="26"/>
      <c r="DJ250" s="26">
        <v>1957</v>
      </c>
      <c r="DK250" s="26">
        <v>2012</v>
      </c>
      <c r="DL250" s="26" t="s">
        <v>172</v>
      </c>
      <c r="DM250" s="26">
        <v>6.5</v>
      </c>
      <c r="DN250" s="26">
        <v>6.5</v>
      </c>
      <c r="DO250" s="26">
        <v>7.5</v>
      </c>
      <c r="DP250" s="26" t="e">
        <v>#N/A</v>
      </c>
      <c r="DQ250" s="26" t="e">
        <v>#N/A</v>
      </c>
      <c r="DR250" s="26" t="s">
        <v>149</v>
      </c>
      <c r="DS250" s="26" t="s">
        <v>156</v>
      </c>
      <c r="DT250" s="26" t="s">
        <v>150</v>
      </c>
      <c r="DU250" s="26" t="s">
        <v>150</v>
      </c>
      <c r="DV250" s="26" t="s">
        <v>857</v>
      </c>
      <c r="DW250" s="26"/>
      <c r="DX250" s="26"/>
      <c r="DY250" s="26"/>
      <c r="DZ250" s="26">
        <f t="shared" si="284"/>
        <v>1</v>
      </c>
      <c r="EA250" s="26"/>
      <c r="EB250" s="26"/>
      <c r="EC250" s="26"/>
      <c r="ED250" s="26"/>
      <c r="EE250" s="26">
        <v>1</v>
      </c>
      <c r="EF250" s="26"/>
      <c r="EG250" s="26"/>
      <c r="EH250" s="26"/>
      <c r="EI250" s="146">
        <v>0</v>
      </c>
      <c r="EJ250" s="84">
        <f t="shared" si="293"/>
        <v>1</v>
      </c>
      <c r="EK250" s="84">
        <f t="shared" si="294"/>
        <v>0</v>
      </c>
      <c r="EL250" s="84">
        <f t="shared" si="285"/>
        <v>0</v>
      </c>
      <c r="EN250" s="84">
        <f t="shared" si="295"/>
        <v>0</v>
      </c>
    </row>
    <row r="251" s="84" customFormat="1" ht="30" customHeight="1" spans="1:144">
      <c r="A251" s="87" t="str">
        <f t="shared" si="251"/>
        <v>G24119521953</v>
      </c>
      <c r="B251" s="87" t="e">
        <f>VLOOKUP(A251,[1]大中修明细表!$A$10:$N$544,14,0)</f>
        <v>#N/A</v>
      </c>
      <c r="C251" s="87" t="str">
        <f t="shared" si="252"/>
        <v>S303103.155102.155</v>
      </c>
      <c r="D251" s="87" t="e">
        <f>VLOOKUP(C251,[1]大中修明细表!$B$10:$N$544,13,0)</f>
        <v>#N/A</v>
      </c>
      <c r="E251" s="87" t="s">
        <v>371</v>
      </c>
      <c r="F251" s="96">
        <v>225</v>
      </c>
      <c r="G251" s="26" t="s">
        <v>18</v>
      </c>
      <c r="H251" s="26" t="s">
        <v>853</v>
      </c>
      <c r="I251" s="26">
        <v>430726</v>
      </c>
      <c r="J251" s="26" t="s">
        <v>711</v>
      </c>
      <c r="K251" s="26">
        <v>1952</v>
      </c>
      <c r="L251" s="26">
        <v>1953</v>
      </c>
      <c r="M251" s="26" t="s">
        <v>854</v>
      </c>
      <c r="N251" s="26">
        <v>103.155</v>
      </c>
      <c r="O251" s="26">
        <v>102.155</v>
      </c>
      <c r="P251" s="26"/>
      <c r="Q251" s="26">
        <f t="shared" si="286"/>
        <v>1</v>
      </c>
      <c r="R251" s="26" t="s">
        <v>855</v>
      </c>
      <c r="S251" s="26">
        <v>6.5</v>
      </c>
      <c r="T251" s="26">
        <v>6.5</v>
      </c>
      <c r="U251" s="26">
        <v>7.5</v>
      </c>
      <c r="V251" s="26" t="s">
        <v>140</v>
      </c>
      <c r="W251" s="96" t="s">
        <v>141</v>
      </c>
      <c r="X251" s="26" t="s">
        <v>140</v>
      </c>
      <c r="Y251" s="26">
        <f t="shared" si="287"/>
        <v>6.5</v>
      </c>
      <c r="Z251" s="99"/>
      <c r="AA251" s="26" t="s">
        <v>143</v>
      </c>
      <c r="AB251" s="26" t="s">
        <v>144</v>
      </c>
      <c r="AC251" s="26">
        <v>30</v>
      </c>
      <c r="AD251" s="26" t="s">
        <v>145</v>
      </c>
      <c r="AE251" s="26">
        <v>9</v>
      </c>
      <c r="AF251" s="99"/>
      <c r="AG251" s="92">
        <v>220</v>
      </c>
      <c r="AH251" s="92">
        <f t="shared" si="288"/>
        <v>0</v>
      </c>
      <c r="AI251" s="92">
        <f t="shared" si="289"/>
        <v>143</v>
      </c>
      <c r="AJ251" s="26">
        <f t="shared" si="290"/>
        <v>143</v>
      </c>
      <c r="AK251" s="92">
        <v>2011</v>
      </c>
      <c r="AL251" s="26">
        <f>IF(AND(AK251&lt;&gt;"",AM251&lt;&gt;""),"确认折扣年度",IF($V251="大修",IF(AND($V251="大修",AK251="",AM251=""),1,IF(AK251&lt;&gt;"",LOOKUP(AK251,{1900,2016,2017,2018,2019,2020,2021,2022,2023,2024,2025},{1,0.9,0.8,0.7,0.6,0.5,0.4,0.3,0.2,0.1,0}),IF(AM251&lt;&gt;"",LOOKUP(AM251,{1900,2021,2022,2023,2024,2025},{1,0.8,0.6,0.4,0.2,0})))),""))</f>
        <v>1</v>
      </c>
      <c r="AM251" s="92"/>
      <c r="AN251" s="26" t="str">
        <f>IF(AND(AK251&lt;&gt;"",AM251&lt;&gt;""),"确认折扣年度",IF($V251="中修",IF(AND($V251="中修",AK251="",AM251=""),1,IF(AK251&lt;&gt;"",LOOKUP(AK251,{1900,2021,2022,2023,2024,2025},{1,0.8,0.6,0.4,0.2,0}),IF(AM251&lt;&gt;"",LOOKUP(AM251,{1900,2021,2022,2023,2024,2025},{1,0.8,0.6,0.4,0.2,0})))),""))</f>
        <v/>
      </c>
      <c r="AO251" s="26" t="s">
        <v>146</v>
      </c>
      <c r="AP251" s="26" t="s">
        <v>146</v>
      </c>
      <c r="AQ251" s="26" t="s">
        <v>740</v>
      </c>
      <c r="AR251" s="26" t="s">
        <v>856</v>
      </c>
      <c r="AS251" s="26"/>
      <c r="AT251" s="26"/>
      <c r="AU251" s="26"/>
      <c r="AV251" s="26"/>
      <c r="AW251" s="26"/>
      <c r="AX251" s="110"/>
      <c r="AY251" s="110"/>
      <c r="AZ251" s="111"/>
      <c r="BA251" s="26"/>
      <c r="BB251" s="26"/>
      <c r="BC251" s="26"/>
      <c r="BD251" s="26"/>
      <c r="BE251" s="26"/>
      <c r="BF251" s="26"/>
      <c r="BG251" s="26"/>
      <c r="BH251" s="26"/>
      <c r="BI251" s="26"/>
      <c r="BJ251" s="26"/>
      <c r="BK251" s="26"/>
      <c r="BL251" s="26"/>
      <c r="BM251" s="26"/>
      <c r="BN251" s="26"/>
      <c r="BO251" s="26"/>
      <c r="BP251" s="26"/>
      <c r="BQ251" s="26"/>
      <c r="BR251" s="26"/>
      <c r="BS251" s="26"/>
      <c r="BT251" s="26"/>
      <c r="BU251" s="26"/>
      <c r="BV251" s="26"/>
      <c r="BW251" s="26">
        <f t="shared" si="291"/>
        <v>1</v>
      </c>
      <c r="BX251" s="26"/>
      <c r="BY251" s="26"/>
      <c r="BZ251" s="26"/>
      <c r="CA251" s="117"/>
      <c r="CB251" s="26"/>
      <c r="CC251" s="26"/>
      <c r="CD251" s="26"/>
      <c r="CE251" s="26"/>
      <c r="CF251" s="92"/>
      <c r="CG251" s="84">
        <f t="shared" si="292"/>
        <v>0</v>
      </c>
      <c r="CH251" s="124">
        <v>7</v>
      </c>
      <c r="CI251" s="84">
        <v>1</v>
      </c>
      <c r="CZ251" s="26" t="s">
        <v>375</v>
      </c>
      <c r="DA251" s="92">
        <v>0</v>
      </c>
      <c r="DB251" s="92"/>
      <c r="DC251" s="92" t="s">
        <v>375</v>
      </c>
      <c r="DD251" s="92"/>
      <c r="DE251" s="26"/>
      <c r="DF251" s="26"/>
      <c r="DG251" s="26"/>
      <c r="DH251" s="26"/>
      <c r="DI251" s="26"/>
      <c r="DJ251" s="26">
        <v>1957</v>
      </c>
      <c r="DK251" s="26">
        <v>2012</v>
      </c>
      <c r="DL251" s="26" t="s">
        <v>172</v>
      </c>
      <c r="DM251" s="26">
        <v>6.5</v>
      </c>
      <c r="DN251" s="26">
        <v>6.5</v>
      </c>
      <c r="DO251" s="26">
        <v>7.5</v>
      </c>
      <c r="DP251" s="26" t="e">
        <v>#N/A</v>
      </c>
      <c r="DQ251" s="26" t="e">
        <v>#N/A</v>
      </c>
      <c r="DR251" s="26" t="s">
        <v>149</v>
      </c>
      <c r="DS251" s="26" t="s">
        <v>156</v>
      </c>
      <c r="DT251" s="26" t="s">
        <v>150</v>
      </c>
      <c r="DU251" s="26" t="s">
        <v>150</v>
      </c>
      <c r="DV251" s="26" t="s">
        <v>857</v>
      </c>
      <c r="DW251" s="26"/>
      <c r="DX251" s="26"/>
      <c r="DY251" s="26"/>
      <c r="DZ251" s="26">
        <f t="shared" si="284"/>
        <v>1</v>
      </c>
      <c r="EA251" s="26"/>
      <c r="EB251" s="26"/>
      <c r="EC251" s="26"/>
      <c r="ED251" s="26"/>
      <c r="EE251" s="26">
        <v>1</v>
      </c>
      <c r="EF251" s="26"/>
      <c r="EG251" s="26"/>
      <c r="EH251" s="26"/>
      <c r="EI251" s="146">
        <v>0</v>
      </c>
      <c r="EJ251" s="84">
        <f t="shared" si="293"/>
        <v>1</v>
      </c>
      <c r="EK251" s="84">
        <f t="shared" si="294"/>
        <v>0</v>
      </c>
      <c r="EL251" s="84">
        <f t="shared" si="285"/>
        <v>0</v>
      </c>
      <c r="EN251" s="84">
        <f t="shared" si="295"/>
        <v>0</v>
      </c>
    </row>
    <row r="252" ht="30" customHeight="1" spans="1:144">
      <c r="A252" s="87" t="str">
        <f t="shared" si="251"/>
        <v>G24119531956</v>
      </c>
      <c r="B252" s="87">
        <f>VLOOKUP(A252,[1]大中修明细表!$A$10:$N$544,14,0)</f>
        <v>3</v>
      </c>
      <c r="C252" s="87" t="str">
        <f t="shared" si="252"/>
        <v>S303102.15599.155</v>
      </c>
      <c r="D252" s="87">
        <f>VLOOKUP(C252,[1]大中修明细表!$B$10:$N$544,13,0)</f>
        <v>3</v>
      </c>
      <c r="E252" s="87"/>
      <c r="F252" s="96">
        <v>226</v>
      </c>
      <c r="G252" s="26" t="s">
        <v>18</v>
      </c>
      <c r="H252" s="26" t="s">
        <v>853</v>
      </c>
      <c r="I252" s="26">
        <v>430726</v>
      </c>
      <c r="J252" s="26" t="s">
        <v>711</v>
      </c>
      <c r="K252" s="26">
        <v>1953</v>
      </c>
      <c r="L252" s="26">
        <v>1956</v>
      </c>
      <c r="M252" s="26" t="s">
        <v>854</v>
      </c>
      <c r="N252" s="26">
        <v>102.155</v>
      </c>
      <c r="O252" s="26">
        <v>99.155</v>
      </c>
      <c r="P252" s="26">
        <f>L252-K252</f>
        <v>3</v>
      </c>
      <c r="Q252" s="26">
        <f t="shared" si="286"/>
        <v>3</v>
      </c>
      <c r="R252" s="26" t="s">
        <v>172</v>
      </c>
      <c r="S252" s="26">
        <v>9</v>
      </c>
      <c r="T252" s="26">
        <v>6.5</v>
      </c>
      <c r="U252" s="26">
        <v>7.5</v>
      </c>
      <c r="V252" s="26" t="s">
        <v>140</v>
      </c>
      <c r="W252" s="26" t="s">
        <v>141</v>
      </c>
      <c r="X252" s="26" t="s">
        <v>142</v>
      </c>
      <c r="Y252" s="26">
        <f t="shared" si="287"/>
        <v>7.5</v>
      </c>
      <c r="Z252" s="99"/>
      <c r="AA252" s="26" t="s">
        <v>143</v>
      </c>
      <c r="AB252" s="26" t="s">
        <v>144</v>
      </c>
      <c r="AC252" s="26">
        <v>30</v>
      </c>
      <c r="AD252" s="26" t="s">
        <v>145</v>
      </c>
      <c r="AE252" s="26">
        <v>9</v>
      </c>
      <c r="AF252" s="99"/>
      <c r="AG252" s="92">
        <v>220</v>
      </c>
      <c r="AH252" s="92">
        <f t="shared" si="288"/>
        <v>495</v>
      </c>
      <c r="AI252" s="92">
        <f t="shared" si="289"/>
        <v>495</v>
      </c>
      <c r="AJ252" s="26">
        <f t="shared" si="290"/>
        <v>495</v>
      </c>
      <c r="AK252" s="92">
        <v>2012</v>
      </c>
      <c r="AL252" s="26">
        <f>IF(AND(AK252&lt;&gt;"",AM252&lt;&gt;""),"确认折扣年度",IF($V252="大修",IF(AND($V252="大修",AK252="",AM252=""),1,IF(AK252&lt;&gt;"",LOOKUP(AK252,{1900,2016,2017,2018,2019,2020,2021,2022,2023,2024,2025},{1,0.9,0.8,0.7,0.6,0.5,0.4,0.3,0.2,0.1,0}),IF(AM252&lt;&gt;"",LOOKUP(AM252,{1900,2021,2022,2023,2024,2025},{1,0.8,0.6,0.4,0.2,0})))),""))</f>
        <v>1</v>
      </c>
      <c r="AM252" s="92"/>
      <c r="AN252" s="26" t="str">
        <f>IF(AND(AK252&lt;&gt;"",AM252&lt;&gt;""),"确认折扣年度",IF($V252="中修",IF(AND($V252="中修",AK252="",AM252=""),1,IF(AK252&lt;&gt;"",LOOKUP(AK252,{1900,2021,2022,2023,2024,2025},{1,0.8,0.6,0.4,0.2,0}),IF(AM252&lt;&gt;"",LOOKUP(AM252,{1900,2021,2022,2023,2024,2025},{1,0.8,0.6,0.4,0.2,0})))),""))</f>
        <v/>
      </c>
      <c r="AO252" s="26" t="s">
        <v>146</v>
      </c>
      <c r="AP252" s="26" t="s">
        <v>146</v>
      </c>
      <c r="AQ252" s="26" t="s">
        <v>147</v>
      </c>
      <c r="AR252" s="26" t="s">
        <v>858</v>
      </c>
      <c r="AS252" s="26" t="s">
        <v>859</v>
      </c>
      <c r="AT252" s="26"/>
      <c r="AU252" s="26" t="s">
        <v>146</v>
      </c>
      <c r="AV252" s="26" t="s">
        <v>147</v>
      </c>
      <c r="AW252" s="26"/>
      <c r="AX252" s="110"/>
      <c r="AY252" s="110"/>
      <c r="AZ252" s="111"/>
      <c r="BA252" s="26">
        <v>220</v>
      </c>
      <c r="BB252" s="26">
        <v>429</v>
      </c>
      <c r="BC252" s="26">
        <v>429</v>
      </c>
      <c r="BD252" s="26">
        <v>0</v>
      </c>
      <c r="BE252" s="26" t="s">
        <v>150</v>
      </c>
      <c r="BF252" s="26" t="s">
        <v>150</v>
      </c>
      <c r="BG252" s="26"/>
      <c r="BH252" s="26">
        <v>2012</v>
      </c>
      <c r="BI252" s="26" t="s">
        <v>150</v>
      </c>
      <c r="BJ252" s="26" t="s">
        <v>860</v>
      </c>
      <c r="BK252" s="26" t="s">
        <v>150</v>
      </c>
      <c r="BL252" s="26" t="s">
        <v>857</v>
      </c>
      <c r="BM252" s="26"/>
      <c r="BN252" s="26"/>
      <c r="BO252" s="26"/>
      <c r="BP252" s="26"/>
      <c r="BQ252" s="26" t="s">
        <v>854</v>
      </c>
      <c r="BR252" s="26">
        <v>108.815</v>
      </c>
      <c r="BS252" s="26">
        <v>111.155</v>
      </c>
      <c r="BT252" s="26">
        <f>SUM(BU252:BZ252)</f>
        <v>3</v>
      </c>
      <c r="BU252" s="26"/>
      <c r="BV252" s="26"/>
      <c r="BW252" s="26">
        <f>CE252+CF252</f>
        <v>2</v>
      </c>
      <c r="BX252" s="26">
        <v>1</v>
      </c>
      <c r="BY252" s="26">
        <v>0</v>
      </c>
      <c r="BZ252" s="26"/>
      <c r="CA252" s="117"/>
      <c r="CB252" s="26" t="s">
        <v>166</v>
      </c>
      <c r="CC252" s="26">
        <v>0</v>
      </c>
      <c r="CD252" s="26">
        <v>0</v>
      </c>
      <c r="CE252" s="26">
        <v>2</v>
      </c>
      <c r="CF252" s="92">
        <f>CC252+CD252</f>
        <v>0</v>
      </c>
      <c r="CG252" s="84">
        <f t="shared" si="292"/>
        <v>0</v>
      </c>
      <c r="CH252" s="124">
        <v>7</v>
      </c>
      <c r="CI252" s="84">
        <v>1</v>
      </c>
      <c r="CJ252" s="84"/>
      <c r="CK252" s="84">
        <v>251</v>
      </c>
      <c r="CL252" s="84"/>
      <c r="CM252" s="84"/>
      <c r="CN252" s="84"/>
      <c r="CO252" s="84"/>
      <c r="CP252" s="84"/>
      <c r="CQ252" s="84"/>
      <c r="CR252" s="84"/>
      <c r="CT252" s="84"/>
      <c r="CU252" s="84"/>
      <c r="CV252" s="84"/>
      <c r="CW252" s="84" t="str">
        <f>J252&amp;K252&amp;L252</f>
        <v>G24119531956</v>
      </c>
      <c r="CX252" s="84" t="s">
        <v>140</v>
      </c>
      <c r="CZ252" s="26" t="s">
        <v>861</v>
      </c>
      <c r="DA252" s="92">
        <v>3</v>
      </c>
      <c r="DB252" s="92"/>
      <c r="DC252" s="92"/>
      <c r="DD252" s="92"/>
      <c r="DE252" s="26"/>
      <c r="DF252" s="26"/>
      <c r="DG252" s="26"/>
      <c r="DH252" s="26"/>
      <c r="DI252" s="26"/>
      <c r="DJ252" s="26">
        <v>1957</v>
      </c>
      <c r="DK252" s="26">
        <v>2012</v>
      </c>
      <c r="DL252" s="26" t="s">
        <v>172</v>
      </c>
      <c r="DM252" s="26">
        <v>6.5</v>
      </c>
      <c r="DN252" s="26">
        <v>7.5</v>
      </c>
      <c r="DO252" s="26">
        <v>7.5</v>
      </c>
      <c r="DP252" s="26" t="b">
        <v>1</v>
      </c>
      <c r="DQ252" s="26">
        <v>1</v>
      </c>
      <c r="DR252" s="26" t="s">
        <v>149</v>
      </c>
      <c r="DS252" s="26" t="s">
        <v>156</v>
      </c>
      <c r="DT252" s="26" t="s">
        <v>150</v>
      </c>
      <c r="DU252" s="26" t="s">
        <v>150</v>
      </c>
      <c r="DV252" s="26" t="s">
        <v>857</v>
      </c>
      <c r="DW252" s="26"/>
      <c r="DX252" s="26"/>
      <c r="DY252" s="26"/>
      <c r="DZ252" s="26">
        <f t="shared" si="284"/>
        <v>3</v>
      </c>
      <c r="EA252" s="26">
        <v>3</v>
      </c>
      <c r="EB252" s="26">
        <v>0</v>
      </c>
      <c r="EC252" s="26">
        <v>0</v>
      </c>
      <c r="ED252" s="26">
        <v>0</v>
      </c>
      <c r="EE252" s="26">
        <v>2</v>
      </c>
      <c r="EF252" s="26">
        <v>1</v>
      </c>
      <c r="EG252" s="26">
        <v>0</v>
      </c>
      <c r="EH252" s="26">
        <v>0</v>
      </c>
      <c r="EI252" s="146">
        <f>P252-DZ252</f>
        <v>0</v>
      </c>
      <c r="EJ252" s="84">
        <f t="shared" si="293"/>
        <v>3</v>
      </c>
      <c r="EK252" s="84">
        <f t="shared" si="294"/>
        <v>0</v>
      </c>
      <c r="EL252" s="84">
        <f t="shared" si="285"/>
        <v>0</v>
      </c>
      <c r="EN252" s="84">
        <f t="shared" si="295"/>
        <v>1</v>
      </c>
    </row>
    <row r="253" s="84" customFormat="1" ht="30" customHeight="1" spans="1:144">
      <c r="A253" s="87" t="str">
        <f t="shared" si="251"/>
        <v>G24119871988</v>
      </c>
      <c r="B253" s="87" t="e">
        <f>VLOOKUP(A253,[1]大中修明细表!$A$10:$N$544,14,0)</f>
        <v>#N/A</v>
      </c>
      <c r="C253" s="87" t="str">
        <f t="shared" si="252"/>
        <v>S30368.15567.155</v>
      </c>
      <c r="D253" s="87" t="e">
        <f>VLOOKUP(C253,[1]大中修明细表!$B$10:$N$544,13,0)</f>
        <v>#N/A</v>
      </c>
      <c r="E253" s="87" t="s">
        <v>371</v>
      </c>
      <c r="F253" s="96">
        <v>227</v>
      </c>
      <c r="G253" s="26" t="s">
        <v>18</v>
      </c>
      <c r="H253" s="26" t="s">
        <v>853</v>
      </c>
      <c r="I253" s="26">
        <v>430726</v>
      </c>
      <c r="J253" s="26" t="s">
        <v>711</v>
      </c>
      <c r="K253" s="26">
        <v>1987</v>
      </c>
      <c r="L253" s="26">
        <v>1988</v>
      </c>
      <c r="M253" s="26" t="s">
        <v>854</v>
      </c>
      <c r="N253" s="26">
        <v>68.155</v>
      </c>
      <c r="O253" s="26">
        <v>67.155</v>
      </c>
      <c r="P253" s="26"/>
      <c r="Q253" s="26">
        <f t="shared" si="286"/>
        <v>1</v>
      </c>
      <c r="R253" s="26" t="s">
        <v>729</v>
      </c>
      <c r="S253" s="26">
        <f t="shared" ref="S253:S270" si="296">U253</f>
        <v>8.5</v>
      </c>
      <c r="T253" s="26">
        <v>7.5</v>
      </c>
      <c r="U253" s="26">
        <v>8.5</v>
      </c>
      <c r="V253" s="26" t="s">
        <v>140</v>
      </c>
      <c r="W253" s="96" t="s">
        <v>141</v>
      </c>
      <c r="X253" s="26" t="s">
        <v>140</v>
      </c>
      <c r="Y253" s="26">
        <f t="shared" si="287"/>
        <v>8.5</v>
      </c>
      <c r="Z253" s="99"/>
      <c r="AA253" s="26" t="s">
        <v>143</v>
      </c>
      <c r="AB253" s="26" t="s">
        <v>144</v>
      </c>
      <c r="AC253" s="26">
        <v>30</v>
      </c>
      <c r="AD253" s="26" t="s">
        <v>145</v>
      </c>
      <c r="AE253" s="26">
        <v>9</v>
      </c>
      <c r="AF253" s="99"/>
      <c r="AG253" s="92">
        <v>220</v>
      </c>
      <c r="AH253" s="92">
        <f t="shared" si="288"/>
        <v>0</v>
      </c>
      <c r="AI253" s="92">
        <f t="shared" si="289"/>
        <v>187</v>
      </c>
      <c r="AJ253" s="26">
        <f t="shared" si="290"/>
        <v>187</v>
      </c>
      <c r="AK253" s="92">
        <v>2012</v>
      </c>
      <c r="AL253" s="26">
        <f>IF(AND(AK253&lt;&gt;"",AM253&lt;&gt;""),"确认折扣年度",IF($V253="大修",IF(AND($V253="大修",AK253="",AM253=""),1,IF(AK253&lt;&gt;"",LOOKUP(AK253,{1900,2016,2017,2018,2019,2020,2021,2022,2023,2024,2025},{1,0.9,0.8,0.7,0.6,0.5,0.4,0.3,0.2,0.1,0}),IF(AM253&lt;&gt;"",LOOKUP(AM253,{1900,2021,2022,2023,2024,2025},{1,0.8,0.6,0.4,0.2,0})))),""))</f>
        <v>1</v>
      </c>
      <c r="AM253" s="92"/>
      <c r="AN253" s="26" t="str">
        <f>IF(AND(AK253&lt;&gt;"",AM253&lt;&gt;""),"确认折扣年度",IF($V253="中修",IF(AND($V253="中修",AK253="",AM253=""),1,IF(AK253&lt;&gt;"",LOOKUP(AK253,{1900,2021,2022,2023,2024,2025},{1,0.8,0.6,0.4,0.2,0}),IF(AM253&lt;&gt;"",LOOKUP(AM253,{1900,2021,2022,2023,2024,2025},{1,0.8,0.6,0.4,0.2,0})))),""))</f>
        <v/>
      </c>
      <c r="AO253" s="26" t="s">
        <v>146</v>
      </c>
      <c r="AP253" s="26" t="s">
        <v>146</v>
      </c>
      <c r="AQ253" s="26" t="s">
        <v>740</v>
      </c>
      <c r="AR253" s="26" t="s">
        <v>862</v>
      </c>
      <c r="AS253" s="26"/>
      <c r="AT253" s="26"/>
      <c r="AU253" s="26"/>
      <c r="AV253" s="26"/>
      <c r="AW253" s="26"/>
      <c r="AX253" s="110"/>
      <c r="AY253" s="110"/>
      <c r="AZ253" s="111"/>
      <c r="BA253" s="26"/>
      <c r="BB253" s="26"/>
      <c r="BC253" s="26"/>
      <c r="BD253" s="26"/>
      <c r="BE253" s="26"/>
      <c r="BF253" s="26"/>
      <c r="BG253" s="26"/>
      <c r="BH253" s="26"/>
      <c r="BI253" s="26"/>
      <c r="BJ253" s="26"/>
      <c r="BK253" s="26"/>
      <c r="BL253" s="26"/>
      <c r="BM253" s="26"/>
      <c r="BN253" s="26"/>
      <c r="BO253" s="26"/>
      <c r="BP253" s="26"/>
      <c r="BQ253" s="26"/>
      <c r="BR253" s="26"/>
      <c r="BS253" s="26"/>
      <c r="BT253" s="26"/>
      <c r="BU253" s="26"/>
      <c r="BV253" s="26"/>
      <c r="BW253" s="26">
        <f t="shared" ref="BW253:BW256" si="297">Q253</f>
        <v>1</v>
      </c>
      <c r="BX253" s="26"/>
      <c r="BY253" s="26"/>
      <c r="BZ253" s="26"/>
      <c r="CA253" s="117"/>
      <c r="CB253" s="26"/>
      <c r="CC253" s="26"/>
      <c r="CD253" s="26"/>
      <c r="CE253" s="26"/>
      <c r="CF253" s="92"/>
      <c r="CG253" s="84">
        <f t="shared" si="292"/>
        <v>0</v>
      </c>
      <c r="CH253" s="124">
        <v>7</v>
      </c>
      <c r="CI253" s="84">
        <v>1</v>
      </c>
      <c r="CZ253" s="26" t="s">
        <v>375</v>
      </c>
      <c r="DA253" s="92">
        <v>0</v>
      </c>
      <c r="DB253" s="92"/>
      <c r="DC253" s="92" t="s">
        <v>375</v>
      </c>
      <c r="DD253" s="92"/>
      <c r="DE253" s="26"/>
      <c r="DF253" s="26"/>
      <c r="DG253" s="26"/>
      <c r="DH253" s="26" t="s">
        <v>863</v>
      </c>
      <c r="DI253" s="26"/>
      <c r="DJ253" s="26">
        <v>1957</v>
      </c>
      <c r="DK253" s="26">
        <v>2012</v>
      </c>
      <c r="DL253" s="26" t="s">
        <v>341</v>
      </c>
      <c r="DM253" s="26">
        <v>7.5</v>
      </c>
      <c r="DN253" s="26">
        <v>8.5</v>
      </c>
      <c r="DO253" s="26">
        <v>8.5</v>
      </c>
      <c r="DP253" s="26" t="e">
        <v>#N/A</v>
      </c>
      <c r="DQ253" s="26" t="e">
        <v>#N/A</v>
      </c>
      <c r="DR253" s="26" t="s">
        <v>149</v>
      </c>
      <c r="DS253" s="26" t="s">
        <v>156</v>
      </c>
      <c r="DT253" s="26" t="s">
        <v>150</v>
      </c>
      <c r="DU253" s="26" t="s">
        <v>150</v>
      </c>
      <c r="DV253" s="26" t="s">
        <v>864</v>
      </c>
      <c r="DW253" s="26"/>
      <c r="DX253" s="26"/>
      <c r="DY253" s="26"/>
      <c r="DZ253" s="26">
        <f t="shared" si="284"/>
        <v>1</v>
      </c>
      <c r="EA253" s="26"/>
      <c r="EB253" s="26"/>
      <c r="EC253" s="26"/>
      <c r="ED253" s="26"/>
      <c r="EE253" s="26">
        <v>1</v>
      </c>
      <c r="EF253" s="26"/>
      <c r="EG253" s="26"/>
      <c r="EH253" s="26"/>
      <c r="EI253" s="146">
        <v>0</v>
      </c>
      <c r="EJ253" s="84">
        <f t="shared" si="293"/>
        <v>1</v>
      </c>
      <c r="EK253" s="84">
        <f t="shared" si="294"/>
        <v>0</v>
      </c>
      <c r="EL253" s="84">
        <f t="shared" si="285"/>
        <v>0</v>
      </c>
      <c r="EN253" s="84">
        <f t="shared" si="295"/>
        <v>0</v>
      </c>
    </row>
    <row r="254" s="84" customFormat="1" ht="30" customHeight="1" spans="1:144">
      <c r="A254" s="87" t="str">
        <f t="shared" si="251"/>
        <v>G24119881989</v>
      </c>
      <c r="B254" s="87" t="e">
        <f>VLOOKUP(A254,[1]大中修明细表!$A$10:$N$544,14,0)</f>
        <v>#N/A</v>
      </c>
      <c r="C254" s="87" t="str">
        <f t="shared" si="252"/>
        <v>S30367.15566.155</v>
      </c>
      <c r="D254" s="87" t="e">
        <f>VLOOKUP(C254,[1]大中修明细表!$B$10:$N$544,13,0)</f>
        <v>#N/A</v>
      </c>
      <c r="E254" s="87" t="s">
        <v>371</v>
      </c>
      <c r="F254" s="96">
        <v>228</v>
      </c>
      <c r="G254" s="26" t="s">
        <v>18</v>
      </c>
      <c r="H254" s="26" t="s">
        <v>853</v>
      </c>
      <c r="I254" s="26">
        <v>430726</v>
      </c>
      <c r="J254" s="26" t="s">
        <v>711</v>
      </c>
      <c r="K254" s="26">
        <v>1988</v>
      </c>
      <c r="L254" s="26">
        <v>1989</v>
      </c>
      <c r="M254" s="26" t="s">
        <v>854</v>
      </c>
      <c r="N254" s="26">
        <v>67.155</v>
      </c>
      <c r="O254" s="26">
        <v>66.155</v>
      </c>
      <c r="P254" s="26"/>
      <c r="Q254" s="26">
        <f t="shared" si="286"/>
        <v>1</v>
      </c>
      <c r="R254" s="26" t="s">
        <v>729</v>
      </c>
      <c r="S254" s="26">
        <f t="shared" si="296"/>
        <v>8.5</v>
      </c>
      <c r="T254" s="26">
        <v>7.5</v>
      </c>
      <c r="U254" s="26">
        <v>8.5</v>
      </c>
      <c r="V254" s="26" t="s">
        <v>140</v>
      </c>
      <c r="W254" s="96" t="s">
        <v>141</v>
      </c>
      <c r="X254" s="26" t="s">
        <v>140</v>
      </c>
      <c r="Y254" s="26">
        <f t="shared" si="287"/>
        <v>8.5</v>
      </c>
      <c r="Z254" s="99"/>
      <c r="AA254" s="26" t="s">
        <v>143</v>
      </c>
      <c r="AB254" s="26" t="s">
        <v>144</v>
      </c>
      <c r="AC254" s="26">
        <v>30</v>
      </c>
      <c r="AD254" s="26" t="s">
        <v>145</v>
      </c>
      <c r="AE254" s="26">
        <v>9</v>
      </c>
      <c r="AF254" s="99"/>
      <c r="AG254" s="92">
        <v>220</v>
      </c>
      <c r="AH254" s="92">
        <f t="shared" si="288"/>
        <v>0</v>
      </c>
      <c r="AI254" s="92">
        <f t="shared" si="289"/>
        <v>187</v>
      </c>
      <c r="AJ254" s="26">
        <f t="shared" si="290"/>
        <v>187</v>
      </c>
      <c r="AK254" s="92">
        <v>2012</v>
      </c>
      <c r="AL254" s="26">
        <f>IF(AND(AK254&lt;&gt;"",AM254&lt;&gt;""),"确认折扣年度",IF($V254="大修",IF(AND($V254="大修",AK254="",AM254=""),1,IF(AK254&lt;&gt;"",LOOKUP(AK254,{1900,2016,2017,2018,2019,2020,2021,2022,2023,2024,2025},{1,0.9,0.8,0.7,0.6,0.5,0.4,0.3,0.2,0.1,0}),IF(AM254&lt;&gt;"",LOOKUP(AM254,{1900,2021,2022,2023,2024,2025},{1,0.8,0.6,0.4,0.2,0})))),""))</f>
        <v>1</v>
      </c>
      <c r="AM254" s="92"/>
      <c r="AN254" s="26" t="str">
        <f>IF(AND(AK254&lt;&gt;"",AM254&lt;&gt;""),"确认折扣年度",IF($V254="中修",IF(AND($V254="中修",AK254="",AM254=""),1,IF(AK254&lt;&gt;"",LOOKUP(AK254,{1900,2021,2022,2023,2024,2025},{1,0.8,0.6,0.4,0.2,0}),IF(AM254&lt;&gt;"",LOOKUP(AM254,{1900,2021,2022,2023,2024,2025},{1,0.8,0.6,0.4,0.2,0})))),""))</f>
        <v/>
      </c>
      <c r="AO254" s="26" t="s">
        <v>146</v>
      </c>
      <c r="AP254" s="26" t="s">
        <v>146</v>
      </c>
      <c r="AQ254" s="26" t="s">
        <v>740</v>
      </c>
      <c r="AR254" s="26" t="s">
        <v>862</v>
      </c>
      <c r="AS254" s="26"/>
      <c r="AT254" s="26"/>
      <c r="AU254" s="26"/>
      <c r="AV254" s="26"/>
      <c r="AW254" s="26"/>
      <c r="AX254" s="110"/>
      <c r="AY254" s="110"/>
      <c r="AZ254" s="111"/>
      <c r="BA254" s="26"/>
      <c r="BB254" s="26"/>
      <c r="BC254" s="26"/>
      <c r="BD254" s="26"/>
      <c r="BE254" s="26"/>
      <c r="BF254" s="26"/>
      <c r="BG254" s="26"/>
      <c r="BH254" s="26"/>
      <c r="BI254" s="26"/>
      <c r="BJ254" s="26"/>
      <c r="BK254" s="26"/>
      <c r="BL254" s="26"/>
      <c r="BM254" s="26"/>
      <c r="BN254" s="26"/>
      <c r="BO254" s="26"/>
      <c r="BP254" s="26"/>
      <c r="BQ254" s="26"/>
      <c r="BR254" s="26"/>
      <c r="BS254" s="26"/>
      <c r="BT254" s="26"/>
      <c r="BU254" s="26"/>
      <c r="BV254" s="26"/>
      <c r="BW254" s="26"/>
      <c r="BX254" s="26">
        <f>Q254</f>
        <v>1</v>
      </c>
      <c r="BY254" s="26"/>
      <c r="BZ254" s="26"/>
      <c r="CA254" s="117"/>
      <c r="CB254" s="26"/>
      <c r="CC254" s="26"/>
      <c r="CD254" s="26"/>
      <c r="CE254" s="26"/>
      <c r="CF254" s="92"/>
      <c r="CG254" s="84">
        <f t="shared" si="292"/>
        <v>0</v>
      </c>
      <c r="CH254" s="124">
        <v>7</v>
      </c>
      <c r="CI254" s="84">
        <v>1</v>
      </c>
      <c r="CZ254" s="26" t="s">
        <v>375</v>
      </c>
      <c r="DA254" s="92">
        <v>0</v>
      </c>
      <c r="DB254" s="92"/>
      <c r="DC254" s="92" t="s">
        <v>375</v>
      </c>
      <c r="DD254" s="92"/>
      <c r="DE254" s="26"/>
      <c r="DF254" s="26"/>
      <c r="DG254" s="26"/>
      <c r="DH254" s="26" t="s">
        <v>865</v>
      </c>
      <c r="DI254" s="26"/>
      <c r="DJ254" s="26">
        <v>1957</v>
      </c>
      <c r="DK254" s="26">
        <v>2012</v>
      </c>
      <c r="DL254" s="26" t="s">
        <v>341</v>
      </c>
      <c r="DM254" s="26">
        <v>7.5</v>
      </c>
      <c r="DN254" s="26">
        <v>8.5</v>
      </c>
      <c r="DO254" s="26">
        <v>8.5</v>
      </c>
      <c r="DP254" s="26" t="e">
        <v>#N/A</v>
      </c>
      <c r="DQ254" s="26" t="e">
        <v>#N/A</v>
      </c>
      <c r="DR254" s="26" t="s">
        <v>149</v>
      </c>
      <c r="DS254" s="26" t="s">
        <v>156</v>
      </c>
      <c r="DT254" s="26" t="s">
        <v>150</v>
      </c>
      <c r="DU254" s="26" t="s">
        <v>150</v>
      </c>
      <c r="DV254" s="26" t="s">
        <v>864</v>
      </c>
      <c r="DW254" s="26"/>
      <c r="DX254" s="26"/>
      <c r="DY254" s="26"/>
      <c r="DZ254" s="26">
        <f t="shared" si="284"/>
        <v>1</v>
      </c>
      <c r="EA254" s="26"/>
      <c r="EB254" s="26"/>
      <c r="EC254" s="26"/>
      <c r="ED254" s="26"/>
      <c r="EE254" s="26"/>
      <c r="EF254" s="26">
        <v>1</v>
      </c>
      <c r="EG254" s="26"/>
      <c r="EH254" s="26"/>
      <c r="EI254" s="146">
        <v>0</v>
      </c>
      <c r="EJ254" s="84">
        <f t="shared" si="293"/>
        <v>1</v>
      </c>
      <c r="EK254" s="84">
        <f t="shared" si="294"/>
        <v>0</v>
      </c>
      <c r="EL254" s="84">
        <f t="shared" si="285"/>
        <v>0</v>
      </c>
      <c r="EN254" s="84">
        <f t="shared" si="295"/>
        <v>1</v>
      </c>
    </row>
    <row r="255" s="84" customFormat="1" ht="30" customHeight="1" spans="1:144">
      <c r="A255" s="87" t="str">
        <f t="shared" si="251"/>
        <v>G24119891990.155</v>
      </c>
      <c r="B255" s="87" t="e">
        <f>VLOOKUP(A255,[1]大中修明细表!$A$10:$N$544,14,0)</f>
        <v>#N/A</v>
      </c>
      <c r="C255" s="87" t="str">
        <f t="shared" si="252"/>
        <v>S30366.15565</v>
      </c>
      <c r="D255" s="87" t="e">
        <f>VLOOKUP(C255,[1]大中修明细表!$B$10:$N$544,13,0)</f>
        <v>#N/A</v>
      </c>
      <c r="E255" s="87" t="s">
        <v>371</v>
      </c>
      <c r="F255" s="96">
        <v>229</v>
      </c>
      <c r="G255" s="26" t="s">
        <v>18</v>
      </c>
      <c r="H255" s="26" t="s">
        <v>853</v>
      </c>
      <c r="I255" s="26">
        <v>430726</v>
      </c>
      <c r="J255" s="26" t="s">
        <v>711</v>
      </c>
      <c r="K255" s="26">
        <v>1989</v>
      </c>
      <c r="L255" s="26">
        <v>1990.155</v>
      </c>
      <c r="M255" s="26" t="s">
        <v>854</v>
      </c>
      <c r="N255" s="26">
        <v>66.155</v>
      </c>
      <c r="O255" s="26">
        <v>65</v>
      </c>
      <c r="P255" s="26"/>
      <c r="Q255" s="26">
        <f t="shared" si="286"/>
        <v>1.15499999999997</v>
      </c>
      <c r="R255" s="26" t="s">
        <v>729</v>
      </c>
      <c r="S255" s="26">
        <f t="shared" si="296"/>
        <v>8.5</v>
      </c>
      <c r="T255" s="26">
        <v>7.5</v>
      </c>
      <c r="U255" s="26">
        <v>8.5</v>
      </c>
      <c r="V255" s="26" t="s">
        <v>140</v>
      </c>
      <c r="W255" s="96" t="s">
        <v>141</v>
      </c>
      <c r="X255" s="26" t="s">
        <v>140</v>
      </c>
      <c r="Y255" s="26">
        <f t="shared" si="287"/>
        <v>8.5</v>
      </c>
      <c r="Z255" s="99"/>
      <c r="AA255" s="26" t="s">
        <v>143</v>
      </c>
      <c r="AB255" s="26" t="s">
        <v>144</v>
      </c>
      <c r="AC255" s="26">
        <v>30</v>
      </c>
      <c r="AD255" s="26" t="s">
        <v>145</v>
      </c>
      <c r="AE255" s="26">
        <v>9</v>
      </c>
      <c r="AF255" s="99"/>
      <c r="AG255" s="92">
        <v>220</v>
      </c>
      <c r="AH255" s="92">
        <f t="shared" si="288"/>
        <v>0</v>
      </c>
      <c r="AI255" s="92">
        <f t="shared" si="289"/>
        <v>216</v>
      </c>
      <c r="AJ255" s="26">
        <f t="shared" si="290"/>
        <v>216</v>
      </c>
      <c r="AK255" s="92">
        <v>2012</v>
      </c>
      <c r="AL255" s="26">
        <f>IF(AND(AK255&lt;&gt;"",AM255&lt;&gt;""),"确认折扣年度",IF($V255="大修",IF(AND($V255="大修",AK255="",AM255=""),1,IF(AK255&lt;&gt;"",LOOKUP(AK255,{1900,2016,2017,2018,2019,2020,2021,2022,2023,2024,2025},{1,0.9,0.8,0.7,0.6,0.5,0.4,0.3,0.2,0.1,0}),IF(AM255&lt;&gt;"",LOOKUP(AM255,{1900,2021,2022,2023,2024,2025},{1,0.8,0.6,0.4,0.2,0})))),""))</f>
        <v>1</v>
      </c>
      <c r="AM255" s="92"/>
      <c r="AN255" s="26" t="str">
        <f>IF(AND(AK255&lt;&gt;"",AM255&lt;&gt;""),"确认折扣年度",IF($V255="中修",IF(AND($V255="中修",AK255="",AM255=""),1,IF(AK255&lt;&gt;"",LOOKUP(AK255,{1900,2021,2022,2023,2024,2025},{1,0.8,0.6,0.4,0.2,0}),IF(AM255&lt;&gt;"",LOOKUP(AM255,{1900,2021,2022,2023,2024,2025},{1,0.8,0.6,0.4,0.2,0})))),""))</f>
        <v/>
      </c>
      <c r="AO255" s="26" t="s">
        <v>146</v>
      </c>
      <c r="AP255" s="26" t="s">
        <v>146</v>
      </c>
      <c r="AQ255" s="26" t="s">
        <v>740</v>
      </c>
      <c r="AR255" s="26" t="s">
        <v>862</v>
      </c>
      <c r="AS255" s="26"/>
      <c r="AT255" s="26"/>
      <c r="AU255" s="26"/>
      <c r="AV255" s="26"/>
      <c r="AW255" s="26"/>
      <c r="AX255" s="110"/>
      <c r="AY255" s="110"/>
      <c r="AZ255" s="111"/>
      <c r="BA255" s="26"/>
      <c r="BB255" s="26"/>
      <c r="BC255" s="26"/>
      <c r="BD255" s="26"/>
      <c r="BE255" s="26"/>
      <c r="BF255" s="26"/>
      <c r="BG255" s="26"/>
      <c r="BH255" s="26"/>
      <c r="BI255" s="26"/>
      <c r="BJ255" s="26"/>
      <c r="BK255" s="26"/>
      <c r="BL255" s="26"/>
      <c r="BM255" s="26"/>
      <c r="BN255" s="26"/>
      <c r="BO255" s="26"/>
      <c r="BP255" s="26"/>
      <c r="BQ255" s="26"/>
      <c r="BR255" s="26"/>
      <c r="BS255" s="26"/>
      <c r="BT255" s="26"/>
      <c r="BU255" s="26"/>
      <c r="BV255" s="26"/>
      <c r="BW255" s="26">
        <f t="shared" si="297"/>
        <v>1.15499999999997</v>
      </c>
      <c r="BX255" s="26"/>
      <c r="BY255" s="26"/>
      <c r="BZ255" s="26"/>
      <c r="CA255" s="117"/>
      <c r="CB255" s="26"/>
      <c r="CC255" s="26"/>
      <c r="CD255" s="26"/>
      <c r="CE255" s="26"/>
      <c r="CF255" s="92"/>
      <c r="CG255" s="84">
        <f t="shared" si="292"/>
        <v>0</v>
      </c>
      <c r="CH255" s="124">
        <v>7</v>
      </c>
      <c r="CI255" s="84">
        <v>1</v>
      </c>
      <c r="CZ255" s="26" t="s">
        <v>375</v>
      </c>
      <c r="DA255" s="92">
        <v>0</v>
      </c>
      <c r="DB255" s="92"/>
      <c r="DC255" s="92" t="s">
        <v>375</v>
      </c>
      <c r="DD255" s="92"/>
      <c r="DE255" s="26"/>
      <c r="DF255" s="26"/>
      <c r="DG255" s="26"/>
      <c r="DH255" s="26" t="s">
        <v>866</v>
      </c>
      <c r="DI255" s="26"/>
      <c r="DJ255" s="26">
        <v>1957</v>
      </c>
      <c r="DK255" s="26">
        <v>2012</v>
      </c>
      <c r="DL255" s="26" t="s">
        <v>341</v>
      </c>
      <c r="DM255" s="26">
        <v>7.5</v>
      </c>
      <c r="DN255" s="26">
        <v>8.5</v>
      </c>
      <c r="DO255" s="26">
        <v>8.5</v>
      </c>
      <c r="DP255" s="26" t="e">
        <v>#N/A</v>
      </c>
      <c r="DQ255" s="26" t="e">
        <v>#N/A</v>
      </c>
      <c r="DR255" s="26" t="s">
        <v>149</v>
      </c>
      <c r="DS255" s="26" t="s">
        <v>156</v>
      </c>
      <c r="DT255" s="26" t="s">
        <v>150</v>
      </c>
      <c r="DU255" s="26" t="s">
        <v>150</v>
      </c>
      <c r="DV255" s="26" t="s">
        <v>864</v>
      </c>
      <c r="DW255" s="26"/>
      <c r="DX255" s="26"/>
      <c r="DY255" s="26"/>
      <c r="DZ255" s="26">
        <f t="shared" si="284"/>
        <v>1.15499999999997</v>
      </c>
      <c r="EA255" s="26"/>
      <c r="EB255" s="26"/>
      <c r="EC255" s="26"/>
      <c r="ED255" s="26"/>
      <c r="EE255" s="26">
        <v>1.15499999999997</v>
      </c>
      <c r="EF255" s="26"/>
      <c r="EG255" s="26"/>
      <c r="EH255" s="26"/>
      <c r="EI255" s="146">
        <v>0</v>
      </c>
      <c r="EJ255" s="84">
        <f t="shared" si="293"/>
        <v>1.15499999999997</v>
      </c>
      <c r="EK255" s="84">
        <f t="shared" si="294"/>
        <v>0</v>
      </c>
      <c r="EL255" s="84">
        <f t="shared" si="285"/>
        <v>0</v>
      </c>
      <c r="EN255" s="84">
        <f t="shared" si="295"/>
        <v>0</v>
      </c>
    </row>
    <row r="256" s="84" customFormat="1" ht="30" customHeight="1" spans="1:144">
      <c r="A256" s="87" t="str">
        <f t="shared" si="251"/>
        <v>G2411990.1551991.155</v>
      </c>
      <c r="B256" s="87" t="e">
        <f>VLOOKUP(A256,[1]大中修明细表!$A$10:$N$544,14,0)</f>
        <v>#N/A</v>
      </c>
      <c r="C256" s="87" t="str">
        <f t="shared" si="252"/>
        <v>S3036564</v>
      </c>
      <c r="D256" s="87" t="e">
        <f>VLOOKUP(C256,[1]大中修明细表!$B$10:$N$544,13,0)</f>
        <v>#N/A</v>
      </c>
      <c r="E256" s="87" t="s">
        <v>371</v>
      </c>
      <c r="F256" s="96">
        <v>230</v>
      </c>
      <c r="G256" s="26" t="s">
        <v>18</v>
      </c>
      <c r="H256" s="26" t="s">
        <v>853</v>
      </c>
      <c r="I256" s="26">
        <v>430726</v>
      </c>
      <c r="J256" s="26" t="s">
        <v>711</v>
      </c>
      <c r="K256" s="26">
        <v>1990.155</v>
      </c>
      <c r="L256" s="26">
        <v>1991.155</v>
      </c>
      <c r="M256" s="26" t="s">
        <v>854</v>
      </c>
      <c r="N256" s="26">
        <v>65</v>
      </c>
      <c r="O256" s="26">
        <v>64</v>
      </c>
      <c r="P256" s="26"/>
      <c r="Q256" s="26">
        <f t="shared" si="286"/>
        <v>1</v>
      </c>
      <c r="R256" s="26" t="s">
        <v>729</v>
      </c>
      <c r="S256" s="26">
        <f t="shared" si="296"/>
        <v>8.5</v>
      </c>
      <c r="T256" s="26">
        <v>7.5</v>
      </c>
      <c r="U256" s="26">
        <v>8.5</v>
      </c>
      <c r="V256" s="26" t="s">
        <v>140</v>
      </c>
      <c r="W256" s="96" t="s">
        <v>141</v>
      </c>
      <c r="X256" s="26" t="s">
        <v>140</v>
      </c>
      <c r="Y256" s="26">
        <f t="shared" si="287"/>
        <v>8.5</v>
      </c>
      <c r="Z256" s="99"/>
      <c r="AA256" s="26" t="s">
        <v>143</v>
      </c>
      <c r="AB256" s="26" t="s">
        <v>144</v>
      </c>
      <c r="AC256" s="26">
        <v>30</v>
      </c>
      <c r="AD256" s="26" t="s">
        <v>145</v>
      </c>
      <c r="AE256" s="26">
        <v>9</v>
      </c>
      <c r="AF256" s="99"/>
      <c r="AG256" s="92">
        <v>220</v>
      </c>
      <c r="AH256" s="92">
        <f t="shared" si="288"/>
        <v>0</v>
      </c>
      <c r="AI256" s="92">
        <f t="shared" si="289"/>
        <v>187</v>
      </c>
      <c r="AJ256" s="26">
        <f t="shared" si="290"/>
        <v>150</v>
      </c>
      <c r="AK256" s="92">
        <v>2017</v>
      </c>
      <c r="AL256" s="26">
        <f>IF(AND(AK256&lt;&gt;"",AM256&lt;&gt;""),"确认折扣年度",IF($V256="大修",IF(AND($V256="大修",AK256="",AM256=""),1,IF(AK256&lt;&gt;"",LOOKUP(AK256,{1900,2016,2017,2018,2019,2020,2021,2022,2023,2024,2025},{1,0.9,0.8,0.7,0.6,0.5,0.4,0.3,0.2,0.1,0}),IF(AM256&lt;&gt;"",LOOKUP(AM256,{1900,2021,2022,2023,2024,2025},{1,0.8,0.6,0.4,0.2,0})))),""))</f>
        <v>0.8</v>
      </c>
      <c r="AM256" s="92"/>
      <c r="AN256" s="26" t="str">
        <f>IF(AND(AK256&lt;&gt;"",AM256&lt;&gt;""),"确认折扣年度",IF($V256="中修",IF(AND($V256="中修",AK256="",AM256=""),1,IF(AK256&lt;&gt;"",LOOKUP(AK256,{1900,2021,2022,2023,2024,2025},{1,0.8,0.6,0.4,0.2,0}),IF(AM256&lt;&gt;"",LOOKUP(AM256,{1900,2021,2022,2023,2024,2025},{1,0.8,0.6,0.4,0.2,0})))),""))</f>
        <v/>
      </c>
      <c r="AO256" s="26" t="s">
        <v>146</v>
      </c>
      <c r="AP256" s="26" t="s">
        <v>146</v>
      </c>
      <c r="AQ256" s="26" t="s">
        <v>740</v>
      </c>
      <c r="AR256" s="26" t="s">
        <v>867</v>
      </c>
      <c r="AS256" s="26"/>
      <c r="AT256" s="26"/>
      <c r="AU256" s="26"/>
      <c r="AV256" s="26"/>
      <c r="AW256" s="26"/>
      <c r="AX256" s="110"/>
      <c r="AY256" s="110" t="s">
        <v>868</v>
      </c>
      <c r="AZ256" s="111"/>
      <c r="BA256" s="26"/>
      <c r="BB256" s="26"/>
      <c r="BC256" s="26"/>
      <c r="BD256" s="26"/>
      <c r="BE256" s="26"/>
      <c r="BF256" s="26"/>
      <c r="BG256" s="26"/>
      <c r="BH256" s="26"/>
      <c r="BI256" s="26"/>
      <c r="BJ256" s="26"/>
      <c r="BK256" s="26"/>
      <c r="BL256" s="26"/>
      <c r="BM256" s="26"/>
      <c r="BN256" s="26"/>
      <c r="BO256" s="26"/>
      <c r="BP256" s="26"/>
      <c r="BQ256" s="26"/>
      <c r="BR256" s="26"/>
      <c r="BS256" s="26"/>
      <c r="BT256" s="26"/>
      <c r="BU256" s="26"/>
      <c r="BV256" s="26"/>
      <c r="BW256" s="26">
        <f t="shared" si="297"/>
        <v>1</v>
      </c>
      <c r="BX256" s="26"/>
      <c r="BY256" s="26"/>
      <c r="BZ256" s="26"/>
      <c r="CA256" s="117"/>
      <c r="CB256" s="26"/>
      <c r="CC256" s="26"/>
      <c r="CD256" s="26"/>
      <c r="CE256" s="26"/>
      <c r="CF256" s="92"/>
      <c r="CG256" s="84">
        <f t="shared" si="292"/>
        <v>0</v>
      </c>
      <c r="CH256" s="124">
        <v>7</v>
      </c>
      <c r="CI256" s="84">
        <v>1</v>
      </c>
      <c r="CZ256" s="26" t="s">
        <v>375</v>
      </c>
      <c r="DA256" s="92">
        <v>0</v>
      </c>
      <c r="DB256" s="92"/>
      <c r="DC256" s="92" t="s">
        <v>375</v>
      </c>
      <c r="DD256" s="92"/>
      <c r="DE256" s="26" t="s">
        <v>869</v>
      </c>
      <c r="DF256" s="26"/>
      <c r="DG256" s="26"/>
      <c r="DH256" s="26" t="s">
        <v>869</v>
      </c>
      <c r="DI256" s="26"/>
      <c r="DJ256" s="26">
        <v>1957</v>
      </c>
      <c r="DK256" s="26">
        <v>2012</v>
      </c>
      <c r="DL256" s="26" t="s">
        <v>341</v>
      </c>
      <c r="DM256" s="26">
        <v>7.5</v>
      </c>
      <c r="DN256" s="26">
        <v>8.5</v>
      </c>
      <c r="DO256" s="26">
        <v>8.5</v>
      </c>
      <c r="DP256" s="26" t="e">
        <v>#N/A</v>
      </c>
      <c r="DQ256" s="26" t="e">
        <v>#N/A</v>
      </c>
      <c r="DR256" s="26" t="s">
        <v>149</v>
      </c>
      <c r="DS256" s="26" t="s">
        <v>156</v>
      </c>
      <c r="DT256" s="26" t="s">
        <v>150</v>
      </c>
      <c r="DU256" s="26" t="s">
        <v>150</v>
      </c>
      <c r="DV256" s="26" t="s">
        <v>864</v>
      </c>
      <c r="DW256" s="26"/>
      <c r="DX256" s="26"/>
      <c r="DY256" s="26"/>
      <c r="DZ256" s="26">
        <f t="shared" si="284"/>
        <v>1</v>
      </c>
      <c r="EA256" s="26"/>
      <c r="EB256" s="26"/>
      <c r="EC256" s="26">
        <v>0</v>
      </c>
      <c r="ED256" s="26">
        <v>0</v>
      </c>
      <c r="EE256" s="26">
        <v>0.845</v>
      </c>
      <c r="EF256" s="92">
        <v>0.155</v>
      </c>
      <c r="EG256" s="26">
        <v>0</v>
      </c>
      <c r="EH256" s="26">
        <v>0</v>
      </c>
      <c r="EI256" s="146">
        <v>0</v>
      </c>
      <c r="EJ256" s="84">
        <f t="shared" si="293"/>
        <v>1</v>
      </c>
      <c r="EK256" s="84">
        <f t="shared" si="294"/>
        <v>0</v>
      </c>
      <c r="EL256" s="84">
        <f t="shared" si="285"/>
        <v>-0.155</v>
      </c>
      <c r="EN256" s="84">
        <f t="shared" si="295"/>
        <v>0.155</v>
      </c>
    </row>
    <row r="257" s="84" customFormat="1" ht="30" customHeight="1" spans="1:144">
      <c r="A257" s="87" t="str">
        <f t="shared" si="251"/>
        <v>G2411991.1551992</v>
      </c>
      <c r="B257" s="87" t="e">
        <f>VLOOKUP(A257,[1]大中修明细表!$A$10:$N$544,14,0)</f>
        <v>#N/A</v>
      </c>
      <c r="C257" s="87" t="str">
        <f t="shared" si="252"/>
        <v>S3036463.155</v>
      </c>
      <c r="D257" s="87" t="e">
        <f>VLOOKUP(C257,[1]大中修明细表!$B$10:$N$544,13,0)</f>
        <v>#N/A</v>
      </c>
      <c r="E257" s="87" t="s">
        <v>371</v>
      </c>
      <c r="F257" s="96">
        <v>231</v>
      </c>
      <c r="G257" s="26" t="s">
        <v>18</v>
      </c>
      <c r="H257" s="26" t="s">
        <v>853</v>
      </c>
      <c r="I257" s="26">
        <v>430726</v>
      </c>
      <c r="J257" s="26" t="s">
        <v>711</v>
      </c>
      <c r="K257" s="26">
        <v>1991.155</v>
      </c>
      <c r="L257" s="26">
        <v>1992</v>
      </c>
      <c r="M257" s="26" t="s">
        <v>854</v>
      </c>
      <c r="N257" s="26">
        <v>64</v>
      </c>
      <c r="O257" s="26">
        <v>63.155</v>
      </c>
      <c r="P257" s="26"/>
      <c r="Q257" s="26">
        <f t="shared" si="286"/>
        <v>0.845000000000027</v>
      </c>
      <c r="R257" s="26" t="s">
        <v>729</v>
      </c>
      <c r="S257" s="26">
        <f t="shared" si="296"/>
        <v>8.5</v>
      </c>
      <c r="T257" s="26">
        <v>7.5</v>
      </c>
      <c r="U257" s="26">
        <v>8.5</v>
      </c>
      <c r="V257" s="26" t="s">
        <v>140</v>
      </c>
      <c r="W257" s="96" t="s">
        <v>141</v>
      </c>
      <c r="X257" s="26" t="s">
        <v>140</v>
      </c>
      <c r="Y257" s="26">
        <f t="shared" si="287"/>
        <v>8.5</v>
      </c>
      <c r="Z257" s="99"/>
      <c r="AA257" s="26" t="s">
        <v>143</v>
      </c>
      <c r="AB257" s="26" t="s">
        <v>144</v>
      </c>
      <c r="AC257" s="26">
        <v>30</v>
      </c>
      <c r="AD257" s="26" t="s">
        <v>145</v>
      </c>
      <c r="AE257" s="26">
        <v>9</v>
      </c>
      <c r="AF257" s="99"/>
      <c r="AG257" s="92">
        <v>220</v>
      </c>
      <c r="AH257" s="92">
        <f t="shared" si="288"/>
        <v>0</v>
      </c>
      <c r="AI257" s="92">
        <f t="shared" si="289"/>
        <v>158</v>
      </c>
      <c r="AJ257" s="26">
        <f t="shared" si="290"/>
        <v>158</v>
      </c>
      <c r="AK257" s="92">
        <v>2012</v>
      </c>
      <c r="AL257" s="26">
        <f>IF(AND(AK257&lt;&gt;"",AM257&lt;&gt;""),"确认折扣年度",IF($V257="大修",IF(AND($V257="大修",AK257="",AM257=""),1,IF(AK257&lt;&gt;"",LOOKUP(AK257,{1900,2016,2017,2018,2019,2020,2021,2022,2023,2024,2025},{1,0.9,0.8,0.7,0.6,0.5,0.4,0.3,0.2,0.1,0}),IF(AM257&lt;&gt;"",LOOKUP(AM257,{1900,2021,2022,2023,2024,2025},{1,0.8,0.6,0.4,0.2,0})))),""))</f>
        <v>1</v>
      </c>
      <c r="AM257" s="92"/>
      <c r="AN257" s="26" t="str">
        <f>IF(AND(AK257&lt;&gt;"",AM257&lt;&gt;""),"确认折扣年度",IF($V257="中修",IF(AND($V257="中修",AK257="",AM257=""),1,IF(AK257&lt;&gt;"",LOOKUP(AK257,{1900,2021,2022,2023,2024,2025},{1,0.8,0.6,0.4,0.2,0}),IF(AM257&lt;&gt;"",LOOKUP(AM257,{1900,2021,2022,2023,2024,2025},{1,0.8,0.6,0.4,0.2,0})))),""))</f>
        <v/>
      </c>
      <c r="AO257" s="26" t="s">
        <v>146</v>
      </c>
      <c r="AP257" s="26" t="s">
        <v>146</v>
      </c>
      <c r="AQ257" s="26" t="s">
        <v>740</v>
      </c>
      <c r="AR257" s="26" t="s">
        <v>862</v>
      </c>
      <c r="AS257" s="26"/>
      <c r="AT257" s="26"/>
      <c r="AU257" s="26"/>
      <c r="AV257" s="26"/>
      <c r="AW257" s="26"/>
      <c r="AX257" s="110"/>
      <c r="AY257" s="110"/>
      <c r="AZ257" s="111"/>
      <c r="BA257" s="26"/>
      <c r="BB257" s="26"/>
      <c r="BC257" s="26"/>
      <c r="BD257" s="26"/>
      <c r="BE257" s="26"/>
      <c r="BF257" s="26"/>
      <c r="BG257" s="26"/>
      <c r="BH257" s="26"/>
      <c r="BI257" s="26"/>
      <c r="BJ257" s="26"/>
      <c r="BK257" s="26"/>
      <c r="BL257" s="26"/>
      <c r="BM257" s="26"/>
      <c r="BN257" s="26"/>
      <c r="BO257" s="26"/>
      <c r="BP257" s="26"/>
      <c r="BQ257" s="26"/>
      <c r="BR257" s="26"/>
      <c r="BS257" s="26"/>
      <c r="BT257" s="26"/>
      <c r="BU257" s="26"/>
      <c r="BV257" s="26"/>
      <c r="BW257" s="26"/>
      <c r="BX257" s="26">
        <f>Q257</f>
        <v>0.845000000000027</v>
      </c>
      <c r="BY257" s="26"/>
      <c r="BZ257" s="26"/>
      <c r="CA257" s="117"/>
      <c r="CB257" s="26"/>
      <c r="CC257" s="26"/>
      <c r="CD257" s="26"/>
      <c r="CE257" s="26"/>
      <c r="CF257" s="92"/>
      <c r="CG257" s="84">
        <f t="shared" si="292"/>
        <v>0</v>
      </c>
      <c r="CH257" s="124">
        <v>7</v>
      </c>
      <c r="CI257" s="84">
        <v>1</v>
      </c>
      <c r="CZ257" s="26" t="s">
        <v>375</v>
      </c>
      <c r="DA257" s="92">
        <v>0</v>
      </c>
      <c r="DB257" s="92"/>
      <c r="DC257" s="92" t="s">
        <v>375</v>
      </c>
      <c r="DD257" s="92"/>
      <c r="DE257" s="26"/>
      <c r="DF257" s="26"/>
      <c r="DG257" s="26"/>
      <c r="DH257" s="26" t="s">
        <v>870</v>
      </c>
      <c r="DI257" s="26"/>
      <c r="DJ257" s="26">
        <v>1957</v>
      </c>
      <c r="DK257" s="26">
        <v>2012</v>
      </c>
      <c r="DL257" s="26" t="s">
        <v>341</v>
      </c>
      <c r="DM257" s="26">
        <v>7.5</v>
      </c>
      <c r="DN257" s="26">
        <v>8.5</v>
      </c>
      <c r="DO257" s="26">
        <v>8.5</v>
      </c>
      <c r="DP257" s="26" t="e">
        <v>#N/A</v>
      </c>
      <c r="DQ257" s="26" t="e">
        <v>#N/A</v>
      </c>
      <c r="DR257" s="26" t="s">
        <v>149</v>
      </c>
      <c r="DS257" s="26" t="s">
        <v>156</v>
      </c>
      <c r="DT257" s="26" t="s">
        <v>150</v>
      </c>
      <c r="DU257" s="26" t="s">
        <v>150</v>
      </c>
      <c r="DV257" s="26" t="s">
        <v>150</v>
      </c>
      <c r="DW257" s="26"/>
      <c r="DX257" s="26"/>
      <c r="DY257" s="26"/>
      <c r="DZ257" s="26">
        <f t="shared" si="284"/>
        <v>0.845</v>
      </c>
      <c r="EA257" s="26">
        <v>0.845</v>
      </c>
      <c r="EB257" s="26">
        <v>0.845</v>
      </c>
      <c r="EC257" s="26"/>
      <c r="ED257" s="26"/>
      <c r="EE257" s="26"/>
      <c r="EF257" s="26">
        <v>0.845</v>
      </c>
      <c r="EG257" s="26"/>
      <c r="EH257" s="26"/>
      <c r="EI257" s="146">
        <v>0</v>
      </c>
      <c r="EJ257" s="84">
        <f t="shared" si="293"/>
        <v>0.845000000000027</v>
      </c>
      <c r="EK257" s="84">
        <f t="shared" si="294"/>
        <v>2.69784194983913e-14</v>
      </c>
      <c r="EL257" s="84">
        <f t="shared" si="285"/>
        <v>0</v>
      </c>
      <c r="EN257" s="84">
        <f t="shared" si="295"/>
        <v>0.845</v>
      </c>
    </row>
    <row r="258" s="84" customFormat="1" ht="30" customHeight="1" spans="1:144">
      <c r="A258" s="87" t="str">
        <f t="shared" si="251"/>
        <v>G24119921993</v>
      </c>
      <c r="B258" s="87" t="e">
        <f>VLOOKUP(A258,[1]大中修明细表!$A$10:$N$544,14,0)</f>
        <v>#N/A</v>
      </c>
      <c r="C258" s="87" t="str">
        <f t="shared" si="252"/>
        <v>S30363.15562.155</v>
      </c>
      <c r="D258" s="87" t="e">
        <f>VLOOKUP(C258,[1]大中修明细表!$B$10:$N$544,13,0)</f>
        <v>#N/A</v>
      </c>
      <c r="E258" s="87" t="s">
        <v>371</v>
      </c>
      <c r="F258" s="96">
        <v>232</v>
      </c>
      <c r="G258" s="26" t="s">
        <v>18</v>
      </c>
      <c r="H258" s="26" t="s">
        <v>853</v>
      </c>
      <c r="I258" s="26">
        <v>430726</v>
      </c>
      <c r="J258" s="26" t="s">
        <v>711</v>
      </c>
      <c r="K258" s="26">
        <v>1992</v>
      </c>
      <c r="L258" s="26">
        <v>1993</v>
      </c>
      <c r="M258" s="26" t="s">
        <v>854</v>
      </c>
      <c r="N258" s="26">
        <v>63.155</v>
      </c>
      <c r="O258" s="26">
        <v>62.155</v>
      </c>
      <c r="P258" s="26"/>
      <c r="Q258" s="26">
        <f t="shared" si="286"/>
        <v>1</v>
      </c>
      <c r="R258" s="26" t="s">
        <v>729</v>
      </c>
      <c r="S258" s="26">
        <f t="shared" si="296"/>
        <v>8.5</v>
      </c>
      <c r="T258" s="26">
        <v>7.5</v>
      </c>
      <c r="U258" s="26">
        <v>8.5</v>
      </c>
      <c r="V258" s="26" t="s">
        <v>140</v>
      </c>
      <c r="W258" s="96" t="s">
        <v>141</v>
      </c>
      <c r="X258" s="26" t="s">
        <v>140</v>
      </c>
      <c r="Y258" s="26">
        <f t="shared" si="287"/>
        <v>8.5</v>
      </c>
      <c r="Z258" s="99"/>
      <c r="AA258" s="26" t="s">
        <v>143</v>
      </c>
      <c r="AB258" s="26" t="s">
        <v>144</v>
      </c>
      <c r="AC258" s="26">
        <v>30</v>
      </c>
      <c r="AD258" s="26" t="s">
        <v>145</v>
      </c>
      <c r="AE258" s="26">
        <v>9</v>
      </c>
      <c r="AF258" s="99"/>
      <c r="AG258" s="92">
        <v>220</v>
      </c>
      <c r="AH258" s="92">
        <f t="shared" si="288"/>
        <v>0</v>
      </c>
      <c r="AI258" s="92">
        <f t="shared" si="289"/>
        <v>187</v>
      </c>
      <c r="AJ258" s="26">
        <f t="shared" si="290"/>
        <v>187</v>
      </c>
      <c r="AK258" s="92">
        <v>2012</v>
      </c>
      <c r="AL258" s="26">
        <f>IF(AND(AK258&lt;&gt;"",AM258&lt;&gt;""),"确认折扣年度",IF($V258="大修",IF(AND($V258="大修",AK258="",AM258=""),1,IF(AK258&lt;&gt;"",LOOKUP(AK258,{1900,2016,2017,2018,2019,2020,2021,2022,2023,2024,2025},{1,0.9,0.8,0.7,0.6,0.5,0.4,0.3,0.2,0.1,0}),IF(AM258&lt;&gt;"",LOOKUP(AM258,{1900,2021,2022,2023,2024,2025},{1,0.8,0.6,0.4,0.2,0})))),""))</f>
        <v>1</v>
      </c>
      <c r="AM258" s="92"/>
      <c r="AN258" s="26" t="str">
        <f>IF(AND(AK258&lt;&gt;"",AM258&lt;&gt;""),"确认折扣年度",IF($V258="中修",IF(AND($V258="中修",AK258="",AM258=""),1,IF(AK258&lt;&gt;"",LOOKUP(AK258,{1900,2021,2022,2023,2024,2025},{1,0.8,0.6,0.4,0.2,0}),IF(AM258&lt;&gt;"",LOOKUP(AM258,{1900,2021,2022,2023,2024,2025},{1,0.8,0.6,0.4,0.2,0})))),""))</f>
        <v/>
      </c>
      <c r="AO258" s="26" t="s">
        <v>146</v>
      </c>
      <c r="AP258" s="26" t="s">
        <v>146</v>
      </c>
      <c r="AQ258" s="26" t="s">
        <v>740</v>
      </c>
      <c r="AR258" s="26" t="s">
        <v>862</v>
      </c>
      <c r="AS258" s="26"/>
      <c r="AT258" s="26"/>
      <c r="AU258" s="26"/>
      <c r="AV258" s="26"/>
      <c r="AW258" s="26"/>
      <c r="AX258" s="110"/>
      <c r="AY258" s="110"/>
      <c r="AZ258" s="111"/>
      <c r="BA258" s="26"/>
      <c r="BB258" s="26"/>
      <c r="BC258" s="26"/>
      <c r="BD258" s="26"/>
      <c r="BE258" s="26"/>
      <c r="BF258" s="26"/>
      <c r="BG258" s="26"/>
      <c r="BH258" s="26"/>
      <c r="BI258" s="26"/>
      <c r="BJ258" s="26"/>
      <c r="BK258" s="26"/>
      <c r="BL258" s="26"/>
      <c r="BM258" s="26"/>
      <c r="BN258" s="26"/>
      <c r="BO258" s="26"/>
      <c r="BP258" s="26"/>
      <c r="BQ258" s="26"/>
      <c r="BR258" s="26"/>
      <c r="BS258" s="26"/>
      <c r="BT258" s="26"/>
      <c r="BU258" s="26"/>
      <c r="BV258" s="26"/>
      <c r="BW258" s="26">
        <f t="shared" ref="BW258:BW265" si="298">Q258</f>
        <v>1</v>
      </c>
      <c r="BX258" s="26"/>
      <c r="BY258" s="26"/>
      <c r="BZ258" s="26"/>
      <c r="CA258" s="117"/>
      <c r="CB258" s="26"/>
      <c r="CC258" s="26"/>
      <c r="CD258" s="26"/>
      <c r="CE258" s="26"/>
      <c r="CF258" s="92"/>
      <c r="CG258" s="84">
        <f t="shared" si="292"/>
        <v>0</v>
      </c>
      <c r="CH258" s="124">
        <v>7</v>
      </c>
      <c r="CI258" s="84">
        <v>1</v>
      </c>
      <c r="CZ258" s="26" t="s">
        <v>375</v>
      </c>
      <c r="DA258" s="92">
        <v>0</v>
      </c>
      <c r="DB258" s="92"/>
      <c r="DC258" s="92" t="s">
        <v>375</v>
      </c>
      <c r="DD258" s="92"/>
      <c r="DE258" s="26"/>
      <c r="DF258" s="26"/>
      <c r="DG258" s="26"/>
      <c r="DH258" s="26" t="s">
        <v>871</v>
      </c>
      <c r="DI258" s="26"/>
      <c r="DJ258" s="26">
        <v>1957</v>
      </c>
      <c r="DK258" s="26">
        <v>2012</v>
      </c>
      <c r="DL258" s="26" t="s">
        <v>341</v>
      </c>
      <c r="DM258" s="26">
        <v>7.5</v>
      </c>
      <c r="DN258" s="26">
        <v>8.5</v>
      </c>
      <c r="DO258" s="26">
        <v>8.5</v>
      </c>
      <c r="DP258" s="26" t="e">
        <v>#N/A</v>
      </c>
      <c r="DQ258" s="26" t="e">
        <v>#N/A</v>
      </c>
      <c r="DR258" s="26" t="s">
        <v>149</v>
      </c>
      <c r="DS258" s="26" t="s">
        <v>156</v>
      </c>
      <c r="DT258" s="26" t="s">
        <v>150</v>
      </c>
      <c r="DU258" s="26" t="s">
        <v>150</v>
      </c>
      <c r="DV258" s="26" t="s">
        <v>150</v>
      </c>
      <c r="DW258" s="26"/>
      <c r="DX258" s="26"/>
      <c r="DY258" s="26"/>
      <c r="DZ258" s="26">
        <f t="shared" si="284"/>
        <v>1</v>
      </c>
      <c r="EA258" s="26"/>
      <c r="EB258" s="26"/>
      <c r="EC258" s="26"/>
      <c r="ED258" s="26"/>
      <c r="EE258" s="26">
        <v>1</v>
      </c>
      <c r="EF258" s="26"/>
      <c r="EG258" s="26"/>
      <c r="EH258" s="26"/>
      <c r="EI258" s="146">
        <v>0</v>
      </c>
      <c r="EJ258" s="84">
        <f t="shared" si="293"/>
        <v>1</v>
      </c>
      <c r="EK258" s="84">
        <f t="shared" si="294"/>
        <v>0</v>
      </c>
      <c r="EL258" s="84">
        <f t="shared" si="285"/>
        <v>0</v>
      </c>
      <c r="EN258" s="84">
        <f t="shared" si="295"/>
        <v>0</v>
      </c>
    </row>
    <row r="259" s="84" customFormat="1" ht="30" customHeight="1" spans="1:144">
      <c r="A259" s="87" t="str">
        <f t="shared" si="251"/>
        <v>G24119931994</v>
      </c>
      <c r="B259" s="87" t="e">
        <f>VLOOKUP(A259,[1]大中修明细表!$A$10:$N$544,14,0)</f>
        <v>#N/A</v>
      </c>
      <c r="C259" s="87" t="str">
        <f t="shared" si="252"/>
        <v>S30362.15561.155</v>
      </c>
      <c r="D259" s="87" t="e">
        <f>VLOOKUP(C259,[1]大中修明细表!$B$10:$N$544,13,0)</f>
        <v>#N/A</v>
      </c>
      <c r="E259" s="87" t="s">
        <v>371</v>
      </c>
      <c r="F259" s="96">
        <v>233</v>
      </c>
      <c r="G259" s="26" t="s">
        <v>18</v>
      </c>
      <c r="H259" s="26" t="s">
        <v>853</v>
      </c>
      <c r="I259" s="26">
        <v>430726</v>
      </c>
      <c r="J259" s="26" t="s">
        <v>711</v>
      </c>
      <c r="K259" s="26">
        <v>1993</v>
      </c>
      <c r="L259" s="26">
        <v>1994</v>
      </c>
      <c r="M259" s="26" t="s">
        <v>854</v>
      </c>
      <c r="N259" s="26">
        <v>62.155</v>
      </c>
      <c r="O259" s="26">
        <v>61.155</v>
      </c>
      <c r="P259" s="26"/>
      <c r="Q259" s="26">
        <f t="shared" si="286"/>
        <v>1</v>
      </c>
      <c r="R259" s="26" t="s">
        <v>729</v>
      </c>
      <c r="S259" s="26">
        <f t="shared" si="296"/>
        <v>8.5</v>
      </c>
      <c r="T259" s="26">
        <v>7.5</v>
      </c>
      <c r="U259" s="26">
        <v>8.5</v>
      </c>
      <c r="V259" s="26" t="s">
        <v>140</v>
      </c>
      <c r="W259" s="96" t="s">
        <v>141</v>
      </c>
      <c r="X259" s="26" t="s">
        <v>140</v>
      </c>
      <c r="Y259" s="26">
        <f t="shared" si="287"/>
        <v>8.5</v>
      </c>
      <c r="Z259" s="99"/>
      <c r="AA259" s="26" t="s">
        <v>143</v>
      </c>
      <c r="AB259" s="26" t="s">
        <v>144</v>
      </c>
      <c r="AC259" s="26">
        <v>30</v>
      </c>
      <c r="AD259" s="26" t="s">
        <v>145</v>
      </c>
      <c r="AE259" s="26">
        <v>9</v>
      </c>
      <c r="AF259" s="99"/>
      <c r="AG259" s="92">
        <v>220</v>
      </c>
      <c r="AH259" s="92">
        <f t="shared" si="288"/>
        <v>0</v>
      </c>
      <c r="AI259" s="92">
        <f t="shared" si="289"/>
        <v>187</v>
      </c>
      <c r="AJ259" s="26">
        <f t="shared" si="290"/>
        <v>187</v>
      </c>
      <c r="AK259" s="92">
        <v>2012</v>
      </c>
      <c r="AL259" s="26">
        <f>IF(AND(AK259&lt;&gt;"",AM259&lt;&gt;""),"确认折扣年度",IF($V259="大修",IF(AND($V259="大修",AK259="",AM259=""),1,IF(AK259&lt;&gt;"",LOOKUP(AK259,{1900,2016,2017,2018,2019,2020,2021,2022,2023,2024,2025},{1,0.9,0.8,0.7,0.6,0.5,0.4,0.3,0.2,0.1,0}),IF(AM259&lt;&gt;"",LOOKUP(AM259,{1900,2021,2022,2023,2024,2025},{1,0.8,0.6,0.4,0.2,0})))),""))</f>
        <v>1</v>
      </c>
      <c r="AM259" s="92"/>
      <c r="AN259" s="26" t="str">
        <f>IF(AND(AK259&lt;&gt;"",AM259&lt;&gt;""),"确认折扣年度",IF($V259="中修",IF(AND($V259="中修",AK259="",AM259=""),1,IF(AK259&lt;&gt;"",LOOKUP(AK259,{1900,2021,2022,2023,2024,2025},{1,0.8,0.6,0.4,0.2,0}),IF(AM259&lt;&gt;"",LOOKUP(AM259,{1900,2021,2022,2023,2024,2025},{1,0.8,0.6,0.4,0.2,0})))),""))</f>
        <v/>
      </c>
      <c r="AO259" s="26" t="s">
        <v>146</v>
      </c>
      <c r="AP259" s="26" t="s">
        <v>146</v>
      </c>
      <c r="AQ259" s="26" t="s">
        <v>740</v>
      </c>
      <c r="AR259" s="26" t="s">
        <v>862</v>
      </c>
      <c r="AS259" s="26"/>
      <c r="AT259" s="26"/>
      <c r="AU259" s="26"/>
      <c r="AV259" s="26"/>
      <c r="AW259" s="26"/>
      <c r="AX259" s="110"/>
      <c r="AY259" s="110"/>
      <c r="AZ259" s="111"/>
      <c r="BA259" s="26"/>
      <c r="BB259" s="26"/>
      <c r="BC259" s="26"/>
      <c r="BD259" s="26"/>
      <c r="BE259" s="26"/>
      <c r="BF259" s="26"/>
      <c r="BG259" s="26"/>
      <c r="BH259" s="26"/>
      <c r="BI259" s="26"/>
      <c r="BJ259" s="26"/>
      <c r="BK259" s="26"/>
      <c r="BL259" s="26"/>
      <c r="BM259" s="26"/>
      <c r="BN259" s="26"/>
      <c r="BO259" s="26"/>
      <c r="BP259" s="26"/>
      <c r="BQ259" s="26"/>
      <c r="BR259" s="26"/>
      <c r="BS259" s="26"/>
      <c r="BT259" s="26"/>
      <c r="BU259" s="26"/>
      <c r="BV259" s="26"/>
      <c r="BW259" s="26">
        <f t="shared" si="298"/>
        <v>1</v>
      </c>
      <c r="BX259" s="26"/>
      <c r="BY259" s="26"/>
      <c r="BZ259" s="26"/>
      <c r="CA259" s="117"/>
      <c r="CB259" s="26"/>
      <c r="CC259" s="26"/>
      <c r="CD259" s="26"/>
      <c r="CE259" s="26"/>
      <c r="CF259" s="92"/>
      <c r="CG259" s="84">
        <f t="shared" si="292"/>
        <v>0</v>
      </c>
      <c r="CH259" s="124">
        <v>7</v>
      </c>
      <c r="CI259" s="84">
        <v>1</v>
      </c>
      <c r="CZ259" s="26" t="s">
        <v>375</v>
      </c>
      <c r="DA259" s="92">
        <v>0</v>
      </c>
      <c r="DB259" s="92"/>
      <c r="DC259" s="92" t="s">
        <v>375</v>
      </c>
      <c r="DD259" s="92"/>
      <c r="DE259" s="26"/>
      <c r="DF259" s="26"/>
      <c r="DG259" s="26"/>
      <c r="DH259" s="26" t="s">
        <v>872</v>
      </c>
      <c r="DI259" s="26"/>
      <c r="DJ259" s="26">
        <v>1957</v>
      </c>
      <c r="DK259" s="26">
        <v>2012</v>
      </c>
      <c r="DL259" s="26" t="s">
        <v>341</v>
      </c>
      <c r="DM259" s="26">
        <v>7.5</v>
      </c>
      <c r="DN259" s="26">
        <v>8.5</v>
      </c>
      <c r="DO259" s="26">
        <v>8.5</v>
      </c>
      <c r="DP259" s="26" t="e">
        <v>#N/A</v>
      </c>
      <c r="DQ259" s="26" t="e">
        <v>#N/A</v>
      </c>
      <c r="DR259" s="26" t="s">
        <v>149</v>
      </c>
      <c r="DS259" s="26" t="s">
        <v>156</v>
      </c>
      <c r="DT259" s="26" t="s">
        <v>150</v>
      </c>
      <c r="DU259" s="26" t="s">
        <v>150</v>
      </c>
      <c r="DV259" s="26" t="s">
        <v>150</v>
      </c>
      <c r="DW259" s="26"/>
      <c r="DX259" s="26"/>
      <c r="DY259" s="26"/>
      <c r="DZ259" s="26">
        <f t="shared" si="284"/>
        <v>1</v>
      </c>
      <c r="EA259" s="26"/>
      <c r="EB259" s="26"/>
      <c r="EC259" s="26"/>
      <c r="ED259" s="26"/>
      <c r="EE259" s="26">
        <v>1</v>
      </c>
      <c r="EF259" s="26"/>
      <c r="EG259" s="26"/>
      <c r="EH259" s="26"/>
      <c r="EI259" s="146">
        <v>0</v>
      </c>
      <c r="EJ259" s="84">
        <f t="shared" si="293"/>
        <v>1</v>
      </c>
      <c r="EK259" s="84">
        <f t="shared" si="294"/>
        <v>0</v>
      </c>
      <c r="EL259" s="84">
        <f t="shared" si="285"/>
        <v>0</v>
      </c>
      <c r="EN259" s="84">
        <f t="shared" si="295"/>
        <v>0</v>
      </c>
    </row>
    <row r="260" s="84" customFormat="1" ht="30" customHeight="1" spans="1:144">
      <c r="A260" s="87" t="str">
        <f t="shared" si="251"/>
        <v>G24119941995.155</v>
      </c>
      <c r="B260" s="87" t="e">
        <f>VLOOKUP(A260,[1]大中修明细表!$A$10:$N$544,14,0)</f>
        <v>#N/A</v>
      </c>
      <c r="C260" s="87" t="str">
        <f t="shared" si="252"/>
        <v>S30361.15560</v>
      </c>
      <c r="D260" s="87" t="e">
        <f>VLOOKUP(C260,[1]大中修明细表!$B$10:$N$544,13,0)</f>
        <v>#N/A</v>
      </c>
      <c r="E260" s="87" t="s">
        <v>371</v>
      </c>
      <c r="F260" s="96">
        <v>234</v>
      </c>
      <c r="G260" s="26" t="s">
        <v>18</v>
      </c>
      <c r="H260" s="26" t="s">
        <v>853</v>
      </c>
      <c r="I260" s="26">
        <v>430726</v>
      </c>
      <c r="J260" s="26" t="s">
        <v>711</v>
      </c>
      <c r="K260" s="26">
        <v>1994</v>
      </c>
      <c r="L260" s="26">
        <v>1995.155</v>
      </c>
      <c r="M260" s="26" t="s">
        <v>854</v>
      </c>
      <c r="N260" s="26">
        <v>61.155</v>
      </c>
      <c r="O260" s="26">
        <v>60</v>
      </c>
      <c r="P260" s="26"/>
      <c r="Q260" s="26">
        <f t="shared" si="286"/>
        <v>1.15499999999997</v>
      </c>
      <c r="R260" s="26" t="s">
        <v>729</v>
      </c>
      <c r="S260" s="26">
        <f t="shared" si="296"/>
        <v>8.5</v>
      </c>
      <c r="T260" s="26">
        <v>7.5</v>
      </c>
      <c r="U260" s="26">
        <v>8.5</v>
      </c>
      <c r="V260" s="26" t="s">
        <v>140</v>
      </c>
      <c r="W260" s="96" t="s">
        <v>141</v>
      </c>
      <c r="X260" s="26" t="s">
        <v>140</v>
      </c>
      <c r="Y260" s="26">
        <f t="shared" si="287"/>
        <v>8.5</v>
      </c>
      <c r="Z260" s="99"/>
      <c r="AA260" s="26" t="s">
        <v>143</v>
      </c>
      <c r="AB260" s="26" t="s">
        <v>144</v>
      </c>
      <c r="AC260" s="26">
        <v>30</v>
      </c>
      <c r="AD260" s="26" t="s">
        <v>145</v>
      </c>
      <c r="AE260" s="26">
        <v>9</v>
      </c>
      <c r="AF260" s="99"/>
      <c r="AG260" s="92">
        <v>220</v>
      </c>
      <c r="AH260" s="92">
        <f t="shared" si="288"/>
        <v>0</v>
      </c>
      <c r="AI260" s="92">
        <f t="shared" si="289"/>
        <v>216</v>
      </c>
      <c r="AJ260" s="26">
        <f t="shared" si="290"/>
        <v>216</v>
      </c>
      <c r="AK260" s="92">
        <v>2012</v>
      </c>
      <c r="AL260" s="26">
        <f>IF(AND(AK260&lt;&gt;"",AM260&lt;&gt;""),"确认折扣年度",IF($V260="大修",IF(AND($V260="大修",AK260="",AM260=""),1,IF(AK260&lt;&gt;"",LOOKUP(AK260,{1900,2016,2017,2018,2019,2020,2021,2022,2023,2024,2025},{1,0.9,0.8,0.7,0.6,0.5,0.4,0.3,0.2,0.1,0}),IF(AM260&lt;&gt;"",LOOKUP(AM260,{1900,2021,2022,2023,2024,2025},{1,0.8,0.6,0.4,0.2,0})))),""))</f>
        <v>1</v>
      </c>
      <c r="AM260" s="92"/>
      <c r="AN260" s="26" t="str">
        <f>IF(AND(AK260&lt;&gt;"",AM260&lt;&gt;""),"确认折扣年度",IF($V260="中修",IF(AND($V260="中修",AK260="",AM260=""),1,IF(AK260&lt;&gt;"",LOOKUP(AK260,{1900,2021,2022,2023,2024,2025},{1,0.8,0.6,0.4,0.2,0}),IF(AM260&lt;&gt;"",LOOKUP(AM260,{1900,2021,2022,2023,2024,2025},{1,0.8,0.6,0.4,0.2,0})))),""))</f>
        <v/>
      </c>
      <c r="AO260" s="26" t="s">
        <v>146</v>
      </c>
      <c r="AP260" s="26" t="s">
        <v>146</v>
      </c>
      <c r="AQ260" s="26" t="s">
        <v>740</v>
      </c>
      <c r="AR260" s="26" t="s">
        <v>862</v>
      </c>
      <c r="AS260" s="26"/>
      <c r="AT260" s="26"/>
      <c r="AU260" s="26"/>
      <c r="AV260" s="26"/>
      <c r="AW260" s="26"/>
      <c r="AX260" s="110"/>
      <c r="AY260" s="110"/>
      <c r="AZ260" s="111"/>
      <c r="BA260" s="26"/>
      <c r="BB260" s="26"/>
      <c r="BC260" s="26"/>
      <c r="BD260" s="26"/>
      <c r="BE260" s="26"/>
      <c r="BF260" s="26"/>
      <c r="BG260" s="26"/>
      <c r="BH260" s="26"/>
      <c r="BI260" s="26"/>
      <c r="BJ260" s="26"/>
      <c r="BK260" s="26"/>
      <c r="BL260" s="26"/>
      <c r="BM260" s="26"/>
      <c r="BN260" s="26"/>
      <c r="BO260" s="26"/>
      <c r="BP260" s="26"/>
      <c r="BQ260" s="26"/>
      <c r="BR260" s="26"/>
      <c r="BS260" s="26"/>
      <c r="BT260" s="26"/>
      <c r="BU260" s="26"/>
      <c r="BV260" s="26"/>
      <c r="BW260" s="26"/>
      <c r="BX260" s="26">
        <f>Q260</f>
        <v>1.15499999999997</v>
      </c>
      <c r="BY260" s="26"/>
      <c r="BZ260" s="26"/>
      <c r="CA260" s="117"/>
      <c r="CB260" s="26"/>
      <c r="CC260" s="26"/>
      <c r="CD260" s="26"/>
      <c r="CE260" s="26"/>
      <c r="CF260" s="92"/>
      <c r="CG260" s="84">
        <f t="shared" si="292"/>
        <v>0</v>
      </c>
      <c r="CH260" s="124">
        <v>7</v>
      </c>
      <c r="CI260" s="84">
        <v>1</v>
      </c>
      <c r="CZ260" s="26" t="s">
        <v>375</v>
      </c>
      <c r="DA260" s="92">
        <v>0</v>
      </c>
      <c r="DB260" s="92"/>
      <c r="DC260" s="92" t="s">
        <v>375</v>
      </c>
      <c r="DD260" s="92"/>
      <c r="DE260" s="26"/>
      <c r="DF260" s="26"/>
      <c r="DG260" s="26"/>
      <c r="DH260" s="26"/>
      <c r="DI260" s="26"/>
      <c r="DJ260" s="26">
        <v>1957</v>
      </c>
      <c r="DK260" s="26">
        <v>2012</v>
      </c>
      <c r="DL260" s="26" t="s">
        <v>341</v>
      </c>
      <c r="DM260" s="26">
        <v>7.5</v>
      </c>
      <c r="DN260" s="26">
        <v>8.5</v>
      </c>
      <c r="DO260" s="26">
        <v>8.5</v>
      </c>
      <c r="DP260" s="26" t="e">
        <v>#N/A</v>
      </c>
      <c r="DQ260" s="26" t="e">
        <v>#N/A</v>
      </c>
      <c r="DR260" s="26" t="s">
        <v>149</v>
      </c>
      <c r="DS260" s="26" t="s">
        <v>156</v>
      </c>
      <c r="DT260" s="26" t="s">
        <v>150</v>
      </c>
      <c r="DU260" s="26" t="s">
        <v>150</v>
      </c>
      <c r="DV260" s="26" t="s">
        <v>150</v>
      </c>
      <c r="DW260" s="26"/>
      <c r="DX260" s="26"/>
      <c r="DY260" s="26"/>
      <c r="DZ260" s="26">
        <f t="shared" si="284"/>
        <v>1.155</v>
      </c>
      <c r="EA260" s="26"/>
      <c r="EB260" s="26"/>
      <c r="EC260" s="26"/>
      <c r="ED260" s="26"/>
      <c r="EE260" s="26">
        <v>0.155</v>
      </c>
      <c r="EF260" s="26">
        <v>1</v>
      </c>
      <c r="EG260" s="26"/>
      <c r="EH260" s="26"/>
      <c r="EI260" s="146">
        <v>0</v>
      </c>
      <c r="EJ260" s="84">
        <f t="shared" si="293"/>
        <v>1.15499999999997</v>
      </c>
      <c r="EK260" s="84">
        <f t="shared" si="294"/>
        <v>-2.99760216648792e-14</v>
      </c>
      <c r="EL260" s="88">
        <f t="shared" si="285"/>
        <v>0.155</v>
      </c>
      <c r="EN260" s="84">
        <f t="shared" si="295"/>
        <v>1</v>
      </c>
    </row>
    <row r="261" s="84" customFormat="1" ht="30" customHeight="1" spans="1:144">
      <c r="A261" s="87" t="str">
        <f t="shared" si="251"/>
        <v>G2411995.1551996</v>
      </c>
      <c r="B261" s="87" t="e">
        <f>VLOOKUP(A261,[1]大中修明细表!$A$10:$N$544,14,0)</f>
        <v>#N/A</v>
      </c>
      <c r="C261" s="87" t="str">
        <f t="shared" si="252"/>
        <v>S3036060.845</v>
      </c>
      <c r="D261" s="87" t="e">
        <f>VLOOKUP(C261,[1]大中修明细表!$B$10:$N$544,13,0)</f>
        <v>#N/A</v>
      </c>
      <c r="E261" s="87" t="s">
        <v>371</v>
      </c>
      <c r="F261" s="96">
        <v>235</v>
      </c>
      <c r="G261" s="26" t="s">
        <v>18</v>
      </c>
      <c r="H261" s="26" t="s">
        <v>853</v>
      </c>
      <c r="I261" s="26">
        <v>430726</v>
      </c>
      <c r="J261" s="26" t="s">
        <v>711</v>
      </c>
      <c r="K261" s="26">
        <v>1995.155</v>
      </c>
      <c r="L261" s="26">
        <v>1996</v>
      </c>
      <c r="M261" s="26" t="s">
        <v>854</v>
      </c>
      <c r="N261" s="26">
        <v>60</v>
      </c>
      <c r="O261" s="26">
        <v>60.845</v>
      </c>
      <c r="P261" s="26"/>
      <c r="Q261" s="26">
        <f t="shared" si="286"/>
        <v>0.845000000000027</v>
      </c>
      <c r="R261" s="26" t="s">
        <v>729</v>
      </c>
      <c r="S261" s="26">
        <f t="shared" si="296"/>
        <v>8.5</v>
      </c>
      <c r="T261" s="26">
        <v>7.5</v>
      </c>
      <c r="U261" s="26">
        <v>8.5</v>
      </c>
      <c r="V261" s="26" t="s">
        <v>140</v>
      </c>
      <c r="W261" s="96" t="s">
        <v>141</v>
      </c>
      <c r="X261" s="26" t="s">
        <v>140</v>
      </c>
      <c r="Y261" s="26">
        <f t="shared" si="287"/>
        <v>8.5</v>
      </c>
      <c r="Z261" s="99"/>
      <c r="AA261" s="26" t="s">
        <v>143</v>
      </c>
      <c r="AB261" s="26" t="s">
        <v>144</v>
      </c>
      <c r="AC261" s="26">
        <v>30</v>
      </c>
      <c r="AD261" s="26" t="s">
        <v>145</v>
      </c>
      <c r="AE261" s="26">
        <v>9</v>
      </c>
      <c r="AF261" s="99"/>
      <c r="AG261" s="92">
        <v>220</v>
      </c>
      <c r="AH261" s="92">
        <f t="shared" si="288"/>
        <v>0</v>
      </c>
      <c r="AI261" s="92">
        <f t="shared" si="289"/>
        <v>158</v>
      </c>
      <c r="AJ261" s="26">
        <f t="shared" si="290"/>
        <v>126</v>
      </c>
      <c r="AK261" s="92">
        <v>2017</v>
      </c>
      <c r="AL261" s="26">
        <f>IF(AND(AK261&lt;&gt;"",AM261&lt;&gt;""),"确认折扣年度",IF($V261="大修",IF(AND($V261="大修",AK261="",AM261=""),1,IF(AK261&lt;&gt;"",LOOKUP(AK261,{1900,2016,2017,2018,2019,2020,2021,2022,2023,2024,2025},{1,0.9,0.8,0.7,0.6,0.5,0.4,0.3,0.2,0.1,0}),IF(AM261&lt;&gt;"",LOOKUP(AM261,{1900,2021,2022,2023,2024,2025},{1,0.8,0.6,0.4,0.2,0})))),""))</f>
        <v>0.8</v>
      </c>
      <c r="AM261" s="92"/>
      <c r="AN261" s="26" t="str">
        <f>IF(AND(AK261&lt;&gt;"",AM261&lt;&gt;""),"确认折扣年度",IF($V261="中修",IF(AND($V261="中修",AK261="",AM261=""),1,IF(AK261&lt;&gt;"",LOOKUP(AK261,{1900,2021,2022,2023,2024,2025},{1,0.8,0.6,0.4,0.2,0}),IF(AM261&lt;&gt;"",LOOKUP(AM261,{1900,2021,2022,2023,2024,2025},{1,0.8,0.6,0.4,0.2,0})))),""))</f>
        <v/>
      </c>
      <c r="AO261" s="26" t="s">
        <v>146</v>
      </c>
      <c r="AP261" s="26" t="s">
        <v>146</v>
      </c>
      <c r="AQ261" s="26" t="s">
        <v>740</v>
      </c>
      <c r="AR261" s="26" t="s">
        <v>873</v>
      </c>
      <c r="AS261" s="26"/>
      <c r="AT261" s="26"/>
      <c r="AU261" s="26"/>
      <c r="AV261" s="26"/>
      <c r="AW261" s="26"/>
      <c r="AX261" s="110"/>
      <c r="AY261" s="110" t="s">
        <v>874</v>
      </c>
      <c r="AZ261" s="111"/>
      <c r="BA261" s="26"/>
      <c r="BB261" s="26"/>
      <c r="BC261" s="26"/>
      <c r="BD261" s="26"/>
      <c r="BE261" s="26"/>
      <c r="BF261" s="26"/>
      <c r="BG261" s="26"/>
      <c r="BH261" s="26"/>
      <c r="BI261" s="26"/>
      <c r="BJ261" s="26"/>
      <c r="BK261" s="26"/>
      <c r="BL261" s="26"/>
      <c r="BM261" s="26"/>
      <c r="BN261" s="26"/>
      <c r="BO261" s="26"/>
      <c r="BP261" s="26"/>
      <c r="BQ261" s="26"/>
      <c r="BR261" s="26"/>
      <c r="BS261" s="26"/>
      <c r="BT261" s="26"/>
      <c r="BU261" s="26"/>
      <c r="BV261" s="26"/>
      <c r="BW261" s="26">
        <f t="shared" si="298"/>
        <v>0.845000000000027</v>
      </c>
      <c r="BX261" s="26"/>
      <c r="BY261" s="26"/>
      <c r="BZ261" s="26"/>
      <c r="CA261" s="117"/>
      <c r="CB261" s="26"/>
      <c r="CC261" s="26"/>
      <c r="CD261" s="26"/>
      <c r="CE261" s="26"/>
      <c r="CF261" s="92"/>
      <c r="CG261" s="84">
        <f t="shared" si="292"/>
        <v>0</v>
      </c>
      <c r="CH261" s="124">
        <v>7</v>
      </c>
      <c r="CI261" s="84">
        <v>1</v>
      </c>
      <c r="CZ261" s="26" t="s">
        <v>375</v>
      </c>
      <c r="DA261" s="92">
        <v>0</v>
      </c>
      <c r="DB261" s="92"/>
      <c r="DC261" s="92" t="s">
        <v>375</v>
      </c>
      <c r="DD261" s="92"/>
      <c r="DE261" s="26" t="s">
        <v>875</v>
      </c>
      <c r="DF261" s="26" t="s">
        <v>876</v>
      </c>
      <c r="DG261" s="26"/>
      <c r="DH261" s="26"/>
      <c r="DI261" s="26"/>
      <c r="DJ261" s="26">
        <v>1957</v>
      </c>
      <c r="DK261" s="26">
        <v>2012</v>
      </c>
      <c r="DL261" s="26" t="s">
        <v>341</v>
      </c>
      <c r="DM261" s="26">
        <v>7.5</v>
      </c>
      <c r="DN261" s="26">
        <v>8.5</v>
      </c>
      <c r="DO261" s="26">
        <v>8.5</v>
      </c>
      <c r="DP261" s="26" t="e">
        <v>#N/A</v>
      </c>
      <c r="DQ261" s="26" t="e">
        <v>#N/A</v>
      </c>
      <c r="DR261" s="26" t="s">
        <v>149</v>
      </c>
      <c r="DS261" s="26" t="s">
        <v>156</v>
      </c>
      <c r="DT261" s="26" t="s">
        <v>150</v>
      </c>
      <c r="DU261" s="26" t="s">
        <v>150</v>
      </c>
      <c r="DV261" s="26" t="s">
        <v>150</v>
      </c>
      <c r="DW261" s="26"/>
      <c r="DX261" s="26"/>
      <c r="DY261" s="26"/>
      <c r="DZ261" s="26">
        <f t="shared" si="284"/>
        <v>0.845000000000027</v>
      </c>
      <c r="EA261" s="26"/>
      <c r="EB261" s="26"/>
      <c r="EC261" s="26"/>
      <c r="ED261" s="26"/>
      <c r="EE261" s="26">
        <v>0.845000000000027</v>
      </c>
      <c r="EF261" s="26"/>
      <c r="EG261" s="26"/>
      <c r="EH261" s="26"/>
      <c r="EI261" s="146">
        <v>0</v>
      </c>
      <c r="EJ261" s="84">
        <f t="shared" si="293"/>
        <v>0.845000000000027</v>
      </c>
      <c r="EK261" s="84">
        <f t="shared" si="294"/>
        <v>0</v>
      </c>
      <c r="EL261" s="84">
        <f t="shared" si="285"/>
        <v>0</v>
      </c>
      <c r="EN261" s="84">
        <f t="shared" si="295"/>
        <v>0</v>
      </c>
    </row>
    <row r="262" s="84" customFormat="1" ht="30" customHeight="1" spans="1:144">
      <c r="A262" s="87" t="str">
        <f t="shared" si="251"/>
        <v>G24119971998</v>
      </c>
      <c r="B262" s="87" t="e">
        <f>VLOOKUP(A262,[1]大中修明细表!$A$10:$N$544,14,0)</f>
        <v>#N/A</v>
      </c>
      <c r="C262" s="87" t="str">
        <f t="shared" si="252"/>
        <v>S30356.15557.155</v>
      </c>
      <c r="D262" s="87" t="e">
        <f>VLOOKUP(C262,[1]大中修明细表!$B$10:$N$544,13,0)</f>
        <v>#N/A</v>
      </c>
      <c r="E262" s="87" t="s">
        <v>371</v>
      </c>
      <c r="F262" s="96">
        <v>236</v>
      </c>
      <c r="G262" s="26" t="s">
        <v>18</v>
      </c>
      <c r="H262" s="26" t="s">
        <v>853</v>
      </c>
      <c r="I262" s="26">
        <v>430726</v>
      </c>
      <c r="J262" s="26" t="s">
        <v>711</v>
      </c>
      <c r="K262" s="26">
        <v>1997</v>
      </c>
      <c r="L262" s="26">
        <v>1998</v>
      </c>
      <c r="M262" s="26" t="s">
        <v>854</v>
      </c>
      <c r="N262" s="26">
        <v>56.155</v>
      </c>
      <c r="O262" s="26">
        <v>57.155</v>
      </c>
      <c r="P262" s="26"/>
      <c r="Q262" s="26">
        <f t="shared" si="286"/>
        <v>1</v>
      </c>
      <c r="R262" s="26" t="s">
        <v>729</v>
      </c>
      <c r="S262" s="26">
        <f t="shared" si="296"/>
        <v>8.5</v>
      </c>
      <c r="T262" s="26">
        <v>7.5</v>
      </c>
      <c r="U262" s="26">
        <v>8.5</v>
      </c>
      <c r="V262" s="26" t="s">
        <v>140</v>
      </c>
      <c r="W262" s="96" t="s">
        <v>141</v>
      </c>
      <c r="X262" s="26" t="s">
        <v>140</v>
      </c>
      <c r="Y262" s="26">
        <f t="shared" si="287"/>
        <v>8.5</v>
      </c>
      <c r="Z262" s="99"/>
      <c r="AA262" s="26" t="s">
        <v>143</v>
      </c>
      <c r="AB262" s="26" t="s">
        <v>144</v>
      </c>
      <c r="AC262" s="26">
        <v>30</v>
      </c>
      <c r="AD262" s="26" t="s">
        <v>145</v>
      </c>
      <c r="AE262" s="26">
        <v>9</v>
      </c>
      <c r="AF262" s="99"/>
      <c r="AG262" s="92">
        <v>220</v>
      </c>
      <c r="AH262" s="92">
        <f t="shared" si="288"/>
        <v>0</v>
      </c>
      <c r="AI262" s="92">
        <f t="shared" si="289"/>
        <v>187</v>
      </c>
      <c r="AJ262" s="26">
        <f t="shared" si="290"/>
        <v>187</v>
      </c>
      <c r="AK262" s="92">
        <v>2012</v>
      </c>
      <c r="AL262" s="26">
        <f>IF(AND(AK262&lt;&gt;"",AM262&lt;&gt;""),"确认折扣年度",IF($V262="大修",IF(AND($V262="大修",AK262="",AM262=""),1,IF(AK262&lt;&gt;"",LOOKUP(AK262,{1900,2016,2017,2018,2019,2020,2021,2022,2023,2024,2025},{1,0.9,0.8,0.7,0.6,0.5,0.4,0.3,0.2,0.1,0}),IF(AM262&lt;&gt;"",LOOKUP(AM262,{1900,2021,2022,2023,2024,2025},{1,0.8,0.6,0.4,0.2,0})))),""))</f>
        <v>1</v>
      </c>
      <c r="AM262" s="92"/>
      <c r="AN262" s="26" t="str">
        <f>IF(AND(AK262&lt;&gt;"",AM262&lt;&gt;""),"确认折扣年度",IF($V262="中修",IF(AND($V262="中修",AK262="",AM262=""),1,IF(AK262&lt;&gt;"",LOOKUP(AK262,{1900,2021,2022,2023,2024,2025},{1,0.8,0.6,0.4,0.2,0}),IF(AM262&lt;&gt;"",LOOKUP(AM262,{1900,2021,2022,2023,2024,2025},{1,0.8,0.6,0.4,0.2,0})))),""))</f>
        <v/>
      </c>
      <c r="AO262" s="26" t="s">
        <v>146</v>
      </c>
      <c r="AP262" s="26" t="s">
        <v>146</v>
      </c>
      <c r="AQ262" s="26" t="s">
        <v>740</v>
      </c>
      <c r="AR262" s="26" t="s">
        <v>862</v>
      </c>
      <c r="AS262" s="26"/>
      <c r="AT262" s="26"/>
      <c r="AU262" s="26"/>
      <c r="AV262" s="26"/>
      <c r="AW262" s="26"/>
      <c r="AX262" s="110"/>
      <c r="AY262" s="110"/>
      <c r="AZ262" s="111"/>
      <c r="BA262" s="26"/>
      <c r="BB262" s="26"/>
      <c r="BC262" s="26"/>
      <c r="BD262" s="26"/>
      <c r="BE262" s="26"/>
      <c r="BF262" s="26"/>
      <c r="BG262" s="26"/>
      <c r="BH262" s="26"/>
      <c r="BI262" s="26"/>
      <c r="BJ262" s="26"/>
      <c r="BK262" s="26"/>
      <c r="BL262" s="26"/>
      <c r="BM262" s="26"/>
      <c r="BN262" s="26"/>
      <c r="BO262" s="26"/>
      <c r="BP262" s="26"/>
      <c r="BQ262" s="26"/>
      <c r="BR262" s="26"/>
      <c r="BS262" s="26"/>
      <c r="BT262" s="26"/>
      <c r="BU262" s="26"/>
      <c r="BV262" s="26"/>
      <c r="BW262" s="26">
        <f t="shared" si="298"/>
        <v>1</v>
      </c>
      <c r="BX262" s="26"/>
      <c r="BY262" s="26"/>
      <c r="BZ262" s="26"/>
      <c r="CA262" s="117"/>
      <c r="CB262" s="26"/>
      <c r="CC262" s="26"/>
      <c r="CD262" s="26"/>
      <c r="CE262" s="26"/>
      <c r="CF262" s="92"/>
      <c r="CG262" s="84">
        <f t="shared" si="292"/>
        <v>0</v>
      </c>
      <c r="CH262" s="124">
        <v>7</v>
      </c>
      <c r="CI262" s="84">
        <v>1</v>
      </c>
      <c r="CZ262" s="26" t="s">
        <v>375</v>
      </c>
      <c r="DA262" s="92">
        <v>0</v>
      </c>
      <c r="DB262" s="92"/>
      <c r="DC262" s="92" t="s">
        <v>375</v>
      </c>
      <c r="DD262" s="92"/>
      <c r="DE262" s="26"/>
      <c r="DF262" s="26"/>
      <c r="DG262" s="26"/>
      <c r="DH262" s="26"/>
      <c r="DI262" s="26"/>
      <c r="DJ262" s="26">
        <v>1957</v>
      </c>
      <c r="DK262" s="26">
        <v>2012</v>
      </c>
      <c r="DL262" s="26" t="s">
        <v>341</v>
      </c>
      <c r="DM262" s="26">
        <v>7.5</v>
      </c>
      <c r="DN262" s="26">
        <v>8.5</v>
      </c>
      <c r="DO262" s="26">
        <v>8.5</v>
      </c>
      <c r="DP262" s="26" t="e">
        <v>#N/A</v>
      </c>
      <c r="DQ262" s="26" t="e">
        <v>#N/A</v>
      </c>
      <c r="DR262" s="26" t="s">
        <v>149</v>
      </c>
      <c r="DS262" s="26" t="s">
        <v>156</v>
      </c>
      <c r="DT262" s="26" t="s">
        <v>150</v>
      </c>
      <c r="DU262" s="26" t="s">
        <v>150</v>
      </c>
      <c r="DV262" s="26" t="s">
        <v>150</v>
      </c>
      <c r="DW262" s="26"/>
      <c r="DX262" s="26"/>
      <c r="DY262" s="26"/>
      <c r="DZ262" s="26">
        <f t="shared" si="284"/>
        <v>1</v>
      </c>
      <c r="EA262" s="26"/>
      <c r="EB262" s="26"/>
      <c r="EC262" s="26"/>
      <c r="ED262" s="26"/>
      <c r="EE262" s="26">
        <v>1</v>
      </c>
      <c r="EF262" s="26"/>
      <c r="EG262" s="26"/>
      <c r="EH262" s="26"/>
      <c r="EI262" s="146">
        <v>0</v>
      </c>
      <c r="EJ262" s="84">
        <f t="shared" si="293"/>
        <v>1</v>
      </c>
      <c r="EK262" s="84">
        <f t="shared" si="294"/>
        <v>0</v>
      </c>
      <c r="EL262" s="84">
        <f t="shared" si="285"/>
        <v>0</v>
      </c>
      <c r="EN262" s="84">
        <f t="shared" si="295"/>
        <v>0</v>
      </c>
    </row>
    <row r="263" s="84" customFormat="1" ht="30" customHeight="1" spans="1:144">
      <c r="A263" s="87" t="str">
        <f t="shared" si="251"/>
        <v>G24120012002</v>
      </c>
      <c r="B263" s="87" t="e">
        <f>VLOOKUP(A263,[1]大中修明细表!$A$10:$N$544,14,0)</f>
        <v>#N/A</v>
      </c>
      <c r="C263" s="87" t="str">
        <f t="shared" si="252"/>
        <v>S30354.15553.155</v>
      </c>
      <c r="D263" s="87" t="e">
        <f>VLOOKUP(C263,[1]大中修明细表!$B$10:$N$544,13,0)</f>
        <v>#N/A</v>
      </c>
      <c r="E263" s="87" t="s">
        <v>371</v>
      </c>
      <c r="F263" s="96">
        <v>237</v>
      </c>
      <c r="G263" s="26" t="s">
        <v>18</v>
      </c>
      <c r="H263" s="26" t="s">
        <v>853</v>
      </c>
      <c r="I263" s="26">
        <v>430726</v>
      </c>
      <c r="J263" s="26" t="s">
        <v>711</v>
      </c>
      <c r="K263" s="26">
        <v>2001</v>
      </c>
      <c r="L263" s="26">
        <v>2002</v>
      </c>
      <c r="M263" s="26" t="s">
        <v>854</v>
      </c>
      <c r="N263" s="26">
        <v>54.155</v>
      </c>
      <c r="O263" s="26">
        <v>53.155</v>
      </c>
      <c r="P263" s="26"/>
      <c r="Q263" s="26">
        <f t="shared" si="286"/>
        <v>1</v>
      </c>
      <c r="R263" s="26" t="s">
        <v>729</v>
      </c>
      <c r="S263" s="26">
        <f t="shared" si="296"/>
        <v>8.5</v>
      </c>
      <c r="T263" s="26">
        <v>7.5</v>
      </c>
      <c r="U263" s="26">
        <v>8.5</v>
      </c>
      <c r="V263" s="26" t="s">
        <v>140</v>
      </c>
      <c r="W263" s="96" t="s">
        <v>141</v>
      </c>
      <c r="X263" s="26" t="s">
        <v>140</v>
      </c>
      <c r="Y263" s="26">
        <f t="shared" si="287"/>
        <v>8.5</v>
      </c>
      <c r="Z263" s="99"/>
      <c r="AA263" s="26" t="s">
        <v>143</v>
      </c>
      <c r="AB263" s="26" t="s">
        <v>144</v>
      </c>
      <c r="AC263" s="26">
        <v>30</v>
      </c>
      <c r="AD263" s="26" t="s">
        <v>145</v>
      </c>
      <c r="AE263" s="26">
        <v>9</v>
      </c>
      <c r="AF263" s="99"/>
      <c r="AG263" s="92">
        <v>220</v>
      </c>
      <c r="AH263" s="92">
        <f t="shared" si="288"/>
        <v>0</v>
      </c>
      <c r="AI263" s="92">
        <f t="shared" si="289"/>
        <v>187</v>
      </c>
      <c r="AJ263" s="26">
        <f t="shared" si="290"/>
        <v>150</v>
      </c>
      <c r="AK263" s="92">
        <v>2017</v>
      </c>
      <c r="AL263" s="26">
        <f>IF(AND(AK263&lt;&gt;"",AM263&lt;&gt;""),"确认折扣年度",IF($V263="大修",IF(AND($V263="大修",AK263="",AM263=""),1,IF(AK263&lt;&gt;"",LOOKUP(AK263,{1900,2016,2017,2018,2019,2020,2021,2022,2023,2024,2025},{1,0.9,0.8,0.7,0.6,0.5,0.4,0.3,0.2,0.1,0}),IF(AM263&lt;&gt;"",LOOKUP(AM263,{1900,2021,2022,2023,2024,2025},{1,0.8,0.6,0.4,0.2,0})))),""))</f>
        <v>0.8</v>
      </c>
      <c r="AM263" s="92"/>
      <c r="AN263" s="26" t="str">
        <f>IF(AND(AK263&lt;&gt;"",AM263&lt;&gt;""),"确认折扣年度",IF($V263="中修",IF(AND($V263="中修",AK263="",AM263=""),1,IF(AK263&lt;&gt;"",LOOKUP(AK263,{1900,2021,2022,2023,2024,2025},{1,0.8,0.6,0.4,0.2,0}),IF(AM263&lt;&gt;"",LOOKUP(AM263,{1900,2021,2022,2023,2024,2025},{1,0.8,0.6,0.4,0.2,0})))),""))</f>
        <v/>
      </c>
      <c r="AO263" s="26" t="s">
        <v>146</v>
      </c>
      <c r="AP263" s="26" t="s">
        <v>146</v>
      </c>
      <c r="AQ263" s="26" t="s">
        <v>740</v>
      </c>
      <c r="AR263" s="26" t="s">
        <v>877</v>
      </c>
      <c r="AS263" s="26"/>
      <c r="AT263" s="26"/>
      <c r="AU263" s="26"/>
      <c r="AV263" s="26"/>
      <c r="AW263" s="26"/>
      <c r="AX263" s="110"/>
      <c r="AY263" s="110" t="s">
        <v>878</v>
      </c>
      <c r="AZ263" s="111"/>
      <c r="BA263" s="26"/>
      <c r="BB263" s="26"/>
      <c r="BC263" s="26"/>
      <c r="BD263" s="26"/>
      <c r="BE263" s="26"/>
      <c r="BF263" s="26"/>
      <c r="BG263" s="26"/>
      <c r="BH263" s="26"/>
      <c r="BI263" s="26"/>
      <c r="BJ263" s="26"/>
      <c r="BK263" s="26"/>
      <c r="BL263" s="26"/>
      <c r="BM263" s="26"/>
      <c r="BN263" s="26"/>
      <c r="BO263" s="26"/>
      <c r="BP263" s="26"/>
      <c r="BQ263" s="26"/>
      <c r="BR263" s="26"/>
      <c r="BS263" s="26"/>
      <c r="BT263" s="26"/>
      <c r="BU263" s="26"/>
      <c r="BV263" s="26"/>
      <c r="BW263" s="26">
        <f t="shared" si="298"/>
        <v>1</v>
      </c>
      <c r="BX263" s="26"/>
      <c r="BY263" s="26"/>
      <c r="BZ263" s="26"/>
      <c r="CA263" s="117"/>
      <c r="CB263" s="26"/>
      <c r="CC263" s="26"/>
      <c r="CD263" s="26"/>
      <c r="CE263" s="26"/>
      <c r="CF263" s="92"/>
      <c r="CG263" s="84">
        <f t="shared" si="292"/>
        <v>0</v>
      </c>
      <c r="CH263" s="124">
        <v>7</v>
      </c>
      <c r="CI263" s="84">
        <v>1</v>
      </c>
      <c r="CZ263" s="26" t="s">
        <v>375</v>
      </c>
      <c r="DA263" s="92">
        <v>0</v>
      </c>
      <c r="DB263" s="92"/>
      <c r="DC263" s="92" t="s">
        <v>375</v>
      </c>
      <c r="DD263" s="92"/>
      <c r="DE263" s="26" t="s">
        <v>879</v>
      </c>
      <c r="DF263" s="26"/>
      <c r="DG263" s="26"/>
      <c r="DH263" s="26" t="s">
        <v>879</v>
      </c>
      <c r="DI263" s="26"/>
      <c r="DJ263" s="26">
        <v>1957</v>
      </c>
      <c r="DK263" s="26">
        <v>2012</v>
      </c>
      <c r="DL263" s="26" t="s">
        <v>341</v>
      </c>
      <c r="DM263" s="26">
        <v>7.5</v>
      </c>
      <c r="DN263" s="26">
        <v>8.5</v>
      </c>
      <c r="DO263" s="26">
        <v>8.5</v>
      </c>
      <c r="DP263" s="26" t="e">
        <v>#N/A</v>
      </c>
      <c r="DQ263" s="26" t="e">
        <v>#N/A</v>
      </c>
      <c r="DR263" s="26" t="s">
        <v>149</v>
      </c>
      <c r="DS263" s="26" t="s">
        <v>156</v>
      </c>
      <c r="DT263" s="26" t="s">
        <v>150</v>
      </c>
      <c r="DU263" s="26" t="s">
        <v>150</v>
      </c>
      <c r="DV263" s="26" t="s">
        <v>150</v>
      </c>
      <c r="DW263" s="26"/>
      <c r="DX263" s="26"/>
      <c r="DY263" s="26"/>
      <c r="DZ263" s="26">
        <f t="shared" si="284"/>
        <v>1</v>
      </c>
      <c r="EA263" s="26"/>
      <c r="EB263" s="26"/>
      <c r="EC263" s="26"/>
      <c r="ED263" s="26"/>
      <c r="EE263" s="26">
        <v>1</v>
      </c>
      <c r="EF263" s="26"/>
      <c r="EG263" s="26"/>
      <c r="EH263" s="26"/>
      <c r="EI263" s="146">
        <v>0</v>
      </c>
      <c r="EJ263" s="84">
        <f t="shared" si="293"/>
        <v>1</v>
      </c>
      <c r="EK263" s="84">
        <f t="shared" si="294"/>
        <v>0</v>
      </c>
      <c r="EL263" s="84">
        <f t="shared" si="285"/>
        <v>0</v>
      </c>
      <c r="EN263" s="84">
        <f t="shared" si="295"/>
        <v>0</v>
      </c>
    </row>
    <row r="264" s="84" customFormat="1" ht="30" customHeight="1" spans="1:144">
      <c r="A264" s="87" t="str">
        <f t="shared" si="251"/>
        <v>G24120022003</v>
      </c>
      <c r="B264" s="87" t="e">
        <f>VLOOKUP(A264,[1]大中修明细表!$A$10:$N$544,14,0)</f>
        <v>#N/A</v>
      </c>
      <c r="C264" s="87" t="str">
        <f t="shared" si="252"/>
        <v>S30353.15552.155</v>
      </c>
      <c r="D264" s="87" t="e">
        <f>VLOOKUP(C264,[1]大中修明细表!$B$10:$N$544,13,0)</f>
        <v>#N/A</v>
      </c>
      <c r="E264" s="87" t="s">
        <v>371</v>
      </c>
      <c r="F264" s="96">
        <v>238</v>
      </c>
      <c r="G264" s="26" t="s">
        <v>18</v>
      </c>
      <c r="H264" s="26" t="s">
        <v>853</v>
      </c>
      <c r="I264" s="26">
        <v>430726</v>
      </c>
      <c r="J264" s="26" t="s">
        <v>711</v>
      </c>
      <c r="K264" s="26">
        <v>2002</v>
      </c>
      <c r="L264" s="26">
        <v>2003</v>
      </c>
      <c r="M264" s="26" t="s">
        <v>854</v>
      </c>
      <c r="N264" s="26">
        <v>53.155</v>
      </c>
      <c r="O264" s="26">
        <v>52.155</v>
      </c>
      <c r="P264" s="26"/>
      <c r="Q264" s="26">
        <f t="shared" si="286"/>
        <v>1</v>
      </c>
      <c r="R264" s="26" t="s">
        <v>729</v>
      </c>
      <c r="S264" s="26">
        <f t="shared" si="296"/>
        <v>8.5</v>
      </c>
      <c r="T264" s="26">
        <v>7.5</v>
      </c>
      <c r="U264" s="26">
        <v>8.5</v>
      </c>
      <c r="V264" s="26" t="s">
        <v>140</v>
      </c>
      <c r="W264" s="96" t="s">
        <v>141</v>
      </c>
      <c r="X264" s="26" t="s">
        <v>140</v>
      </c>
      <c r="Y264" s="26">
        <f t="shared" si="287"/>
        <v>8.5</v>
      </c>
      <c r="Z264" s="99"/>
      <c r="AA264" s="26" t="s">
        <v>143</v>
      </c>
      <c r="AB264" s="26" t="s">
        <v>144</v>
      </c>
      <c r="AC264" s="26">
        <v>30</v>
      </c>
      <c r="AD264" s="26" t="s">
        <v>145</v>
      </c>
      <c r="AE264" s="26">
        <v>9</v>
      </c>
      <c r="AF264" s="99"/>
      <c r="AG264" s="92">
        <v>220</v>
      </c>
      <c r="AH264" s="92">
        <f t="shared" si="288"/>
        <v>0</v>
      </c>
      <c r="AI264" s="92">
        <f t="shared" si="289"/>
        <v>187</v>
      </c>
      <c r="AJ264" s="26">
        <f t="shared" si="290"/>
        <v>150</v>
      </c>
      <c r="AK264" s="92">
        <v>2017</v>
      </c>
      <c r="AL264" s="26">
        <f>IF(AND(AK264&lt;&gt;"",AM264&lt;&gt;""),"确认折扣年度",IF($V264="大修",IF(AND($V264="大修",AK264="",AM264=""),1,IF(AK264&lt;&gt;"",LOOKUP(AK264,{1900,2016,2017,2018,2019,2020,2021,2022,2023,2024,2025},{1,0.9,0.8,0.7,0.6,0.5,0.4,0.3,0.2,0.1,0}),IF(AM264&lt;&gt;"",LOOKUP(AM264,{1900,2021,2022,2023,2024,2025},{1,0.8,0.6,0.4,0.2,0})))),""))</f>
        <v>0.8</v>
      </c>
      <c r="AM264" s="92"/>
      <c r="AN264" s="26" t="str">
        <f>IF(AND(AK264&lt;&gt;"",AM264&lt;&gt;""),"确认折扣年度",IF($V264="中修",IF(AND($V264="中修",AK264="",AM264=""),1,IF(AK264&lt;&gt;"",LOOKUP(AK264,{1900,2021,2022,2023,2024,2025},{1,0.8,0.6,0.4,0.2,0}),IF(AM264&lt;&gt;"",LOOKUP(AM264,{1900,2021,2022,2023,2024,2025},{1,0.8,0.6,0.4,0.2,0})))),""))</f>
        <v/>
      </c>
      <c r="AO264" s="26" t="s">
        <v>146</v>
      </c>
      <c r="AP264" s="26" t="s">
        <v>146</v>
      </c>
      <c r="AQ264" s="26" t="s">
        <v>740</v>
      </c>
      <c r="AR264" s="26" t="s">
        <v>877</v>
      </c>
      <c r="AS264" s="26"/>
      <c r="AT264" s="26"/>
      <c r="AU264" s="26"/>
      <c r="AV264" s="26"/>
      <c r="AW264" s="26"/>
      <c r="AX264" s="110"/>
      <c r="AY264" s="110" t="s">
        <v>878</v>
      </c>
      <c r="AZ264" s="111"/>
      <c r="BA264" s="26"/>
      <c r="BB264" s="26"/>
      <c r="BC264" s="26"/>
      <c r="BD264" s="26"/>
      <c r="BE264" s="26"/>
      <c r="BF264" s="26"/>
      <c r="BG264" s="26"/>
      <c r="BH264" s="26"/>
      <c r="BI264" s="26"/>
      <c r="BJ264" s="26"/>
      <c r="BK264" s="26"/>
      <c r="BL264" s="26"/>
      <c r="BM264" s="26"/>
      <c r="BN264" s="26"/>
      <c r="BO264" s="26"/>
      <c r="BP264" s="26"/>
      <c r="BQ264" s="26"/>
      <c r="BR264" s="26"/>
      <c r="BS264" s="26"/>
      <c r="BT264" s="26"/>
      <c r="BU264" s="26"/>
      <c r="BV264" s="26"/>
      <c r="BW264" s="26">
        <f t="shared" si="298"/>
        <v>1</v>
      </c>
      <c r="BX264" s="26"/>
      <c r="BY264" s="26"/>
      <c r="BZ264" s="26"/>
      <c r="CA264" s="117"/>
      <c r="CB264" s="26"/>
      <c r="CC264" s="26"/>
      <c r="CD264" s="26"/>
      <c r="CE264" s="26"/>
      <c r="CF264" s="92"/>
      <c r="CG264" s="84">
        <f t="shared" si="292"/>
        <v>0</v>
      </c>
      <c r="CH264" s="124">
        <v>7</v>
      </c>
      <c r="CI264" s="84">
        <v>1</v>
      </c>
      <c r="CZ264" s="26" t="s">
        <v>375</v>
      </c>
      <c r="DA264" s="92">
        <v>0</v>
      </c>
      <c r="DB264" s="92"/>
      <c r="DC264" s="92" t="s">
        <v>375</v>
      </c>
      <c r="DD264" s="92"/>
      <c r="DE264" s="26" t="s">
        <v>880</v>
      </c>
      <c r="DF264" s="26"/>
      <c r="DG264" s="26"/>
      <c r="DH264" s="26" t="s">
        <v>880</v>
      </c>
      <c r="DI264" s="26"/>
      <c r="DJ264" s="26">
        <v>1957</v>
      </c>
      <c r="DK264" s="26">
        <v>2012</v>
      </c>
      <c r="DL264" s="26" t="s">
        <v>341</v>
      </c>
      <c r="DM264" s="26">
        <v>7.5</v>
      </c>
      <c r="DN264" s="26">
        <v>8.5</v>
      </c>
      <c r="DO264" s="26">
        <v>8.5</v>
      </c>
      <c r="DP264" s="26" t="e">
        <v>#N/A</v>
      </c>
      <c r="DQ264" s="26" t="e">
        <v>#N/A</v>
      </c>
      <c r="DR264" s="26" t="s">
        <v>149</v>
      </c>
      <c r="DS264" s="26" t="s">
        <v>156</v>
      </c>
      <c r="DT264" s="26" t="s">
        <v>150</v>
      </c>
      <c r="DU264" s="26" t="s">
        <v>150</v>
      </c>
      <c r="DV264" s="26" t="s">
        <v>150</v>
      </c>
      <c r="DW264" s="26"/>
      <c r="DX264" s="26"/>
      <c r="DY264" s="26"/>
      <c r="DZ264" s="26">
        <f t="shared" si="284"/>
        <v>1</v>
      </c>
      <c r="EA264" s="26"/>
      <c r="EB264" s="26"/>
      <c r="EC264" s="26"/>
      <c r="ED264" s="26"/>
      <c r="EE264" s="26">
        <v>1</v>
      </c>
      <c r="EF264" s="26"/>
      <c r="EG264" s="26"/>
      <c r="EH264" s="26"/>
      <c r="EI264" s="146">
        <v>0</v>
      </c>
      <c r="EJ264" s="84">
        <f t="shared" si="293"/>
        <v>1</v>
      </c>
      <c r="EK264" s="84">
        <f t="shared" si="294"/>
        <v>0</v>
      </c>
      <c r="EL264" s="84">
        <f t="shared" si="285"/>
        <v>0</v>
      </c>
      <c r="EN264" s="84">
        <f t="shared" si="295"/>
        <v>0</v>
      </c>
    </row>
    <row r="265" s="84" customFormat="1" ht="30" customHeight="1" spans="1:144">
      <c r="A265" s="87" t="str">
        <f t="shared" si="251"/>
        <v>G24120032004</v>
      </c>
      <c r="B265" s="87" t="e">
        <f>VLOOKUP(A265,[1]大中修明细表!$A$10:$N$544,14,0)</f>
        <v>#N/A</v>
      </c>
      <c r="C265" s="87" t="str">
        <f t="shared" si="252"/>
        <v>S30352.15551.155</v>
      </c>
      <c r="D265" s="87" t="e">
        <f>VLOOKUP(C265,[1]大中修明细表!$B$10:$N$544,13,0)</f>
        <v>#N/A</v>
      </c>
      <c r="E265" s="87" t="s">
        <v>371</v>
      </c>
      <c r="F265" s="96">
        <v>239</v>
      </c>
      <c r="G265" s="26" t="s">
        <v>18</v>
      </c>
      <c r="H265" s="26" t="s">
        <v>853</v>
      </c>
      <c r="I265" s="26">
        <v>430726</v>
      </c>
      <c r="J265" s="26" t="s">
        <v>711</v>
      </c>
      <c r="K265" s="26">
        <v>2003</v>
      </c>
      <c r="L265" s="26">
        <v>2004</v>
      </c>
      <c r="M265" s="26" t="s">
        <v>854</v>
      </c>
      <c r="N265" s="26">
        <v>52.155</v>
      </c>
      <c r="O265" s="26">
        <v>51.155</v>
      </c>
      <c r="P265" s="26"/>
      <c r="Q265" s="26">
        <f t="shared" si="286"/>
        <v>1</v>
      </c>
      <c r="R265" s="26" t="s">
        <v>729</v>
      </c>
      <c r="S265" s="26">
        <f t="shared" si="296"/>
        <v>8.5</v>
      </c>
      <c r="T265" s="26">
        <v>7.5</v>
      </c>
      <c r="U265" s="26">
        <v>8.5</v>
      </c>
      <c r="V265" s="26" t="s">
        <v>140</v>
      </c>
      <c r="W265" s="96" t="s">
        <v>141</v>
      </c>
      <c r="X265" s="26" t="s">
        <v>140</v>
      </c>
      <c r="Y265" s="26">
        <f t="shared" si="287"/>
        <v>8.5</v>
      </c>
      <c r="Z265" s="99"/>
      <c r="AA265" s="26" t="s">
        <v>143</v>
      </c>
      <c r="AB265" s="26" t="s">
        <v>144</v>
      </c>
      <c r="AC265" s="26">
        <v>30</v>
      </c>
      <c r="AD265" s="26" t="s">
        <v>145</v>
      </c>
      <c r="AE265" s="26">
        <v>9</v>
      </c>
      <c r="AF265" s="99"/>
      <c r="AG265" s="92">
        <v>220</v>
      </c>
      <c r="AH265" s="92">
        <f t="shared" si="288"/>
        <v>0</v>
      </c>
      <c r="AI265" s="92">
        <f t="shared" si="289"/>
        <v>187</v>
      </c>
      <c r="AJ265" s="26">
        <f t="shared" si="290"/>
        <v>150</v>
      </c>
      <c r="AK265" s="92">
        <v>2017</v>
      </c>
      <c r="AL265" s="26">
        <f>IF(AND(AK265&lt;&gt;"",AM265&lt;&gt;""),"确认折扣年度",IF($V265="大修",IF(AND($V265="大修",AK265="",AM265=""),1,IF(AK265&lt;&gt;"",LOOKUP(AK265,{1900,2016,2017,2018,2019,2020,2021,2022,2023,2024,2025},{1,0.9,0.8,0.7,0.6,0.5,0.4,0.3,0.2,0.1,0}),IF(AM265&lt;&gt;"",LOOKUP(AM265,{1900,2021,2022,2023,2024,2025},{1,0.8,0.6,0.4,0.2,0})))),""))</f>
        <v>0.8</v>
      </c>
      <c r="AM265" s="92"/>
      <c r="AN265" s="26" t="str">
        <f>IF(AND(AK265&lt;&gt;"",AM265&lt;&gt;""),"确认折扣年度",IF($V265="中修",IF(AND($V265="中修",AK265="",AM265=""),1,IF(AK265&lt;&gt;"",LOOKUP(AK265,{1900,2021,2022,2023,2024,2025},{1,0.8,0.6,0.4,0.2,0}),IF(AM265&lt;&gt;"",LOOKUP(AM265,{1900,2021,2022,2023,2024,2025},{1,0.8,0.6,0.4,0.2,0})))),""))</f>
        <v/>
      </c>
      <c r="AO265" s="26" t="s">
        <v>146</v>
      </c>
      <c r="AP265" s="26" t="s">
        <v>146</v>
      </c>
      <c r="AQ265" s="26" t="s">
        <v>740</v>
      </c>
      <c r="AR265" s="26" t="s">
        <v>877</v>
      </c>
      <c r="AS265" s="26"/>
      <c r="AT265" s="26"/>
      <c r="AU265" s="26"/>
      <c r="AV265" s="26"/>
      <c r="AW265" s="26"/>
      <c r="AX265" s="110"/>
      <c r="AY265" s="110" t="s">
        <v>878</v>
      </c>
      <c r="AZ265" s="111"/>
      <c r="BA265" s="26"/>
      <c r="BB265" s="26"/>
      <c r="BC265" s="26"/>
      <c r="BD265" s="26"/>
      <c r="BE265" s="26"/>
      <c r="BF265" s="26"/>
      <c r="BG265" s="26"/>
      <c r="BH265" s="26"/>
      <c r="BI265" s="26"/>
      <c r="BJ265" s="26"/>
      <c r="BK265" s="26"/>
      <c r="BL265" s="26"/>
      <c r="BM265" s="26"/>
      <c r="BN265" s="26"/>
      <c r="BO265" s="26"/>
      <c r="BP265" s="26"/>
      <c r="BQ265" s="26"/>
      <c r="BR265" s="26"/>
      <c r="BS265" s="26"/>
      <c r="BT265" s="26"/>
      <c r="BU265" s="26"/>
      <c r="BV265" s="26"/>
      <c r="BW265" s="26">
        <f t="shared" si="298"/>
        <v>1</v>
      </c>
      <c r="BX265" s="26"/>
      <c r="BY265" s="26"/>
      <c r="BZ265" s="26"/>
      <c r="CA265" s="117"/>
      <c r="CB265" s="26"/>
      <c r="CC265" s="26"/>
      <c r="CD265" s="26"/>
      <c r="CE265" s="26"/>
      <c r="CF265" s="92"/>
      <c r="CG265" s="84">
        <f t="shared" si="292"/>
        <v>0</v>
      </c>
      <c r="CH265" s="124">
        <v>7</v>
      </c>
      <c r="CI265" s="84">
        <v>1</v>
      </c>
      <c r="CZ265" s="26" t="s">
        <v>375</v>
      </c>
      <c r="DA265" s="92">
        <v>0</v>
      </c>
      <c r="DB265" s="92"/>
      <c r="DC265" s="92" t="s">
        <v>375</v>
      </c>
      <c r="DD265" s="92"/>
      <c r="DE265" s="26" t="s">
        <v>881</v>
      </c>
      <c r="DF265" s="26"/>
      <c r="DG265" s="26"/>
      <c r="DH265" s="26" t="s">
        <v>881</v>
      </c>
      <c r="DI265" s="26"/>
      <c r="DJ265" s="26">
        <v>1957</v>
      </c>
      <c r="DK265" s="26">
        <v>2012</v>
      </c>
      <c r="DL265" s="26" t="s">
        <v>341</v>
      </c>
      <c r="DM265" s="26">
        <v>7.5</v>
      </c>
      <c r="DN265" s="26">
        <v>8.5</v>
      </c>
      <c r="DO265" s="26">
        <v>8.5</v>
      </c>
      <c r="DP265" s="26" t="e">
        <v>#N/A</v>
      </c>
      <c r="DQ265" s="26" t="e">
        <v>#N/A</v>
      </c>
      <c r="DR265" s="26" t="s">
        <v>149</v>
      </c>
      <c r="DS265" s="26" t="s">
        <v>156</v>
      </c>
      <c r="DT265" s="26" t="s">
        <v>150</v>
      </c>
      <c r="DU265" s="26" t="s">
        <v>150</v>
      </c>
      <c r="DV265" s="26" t="s">
        <v>150</v>
      </c>
      <c r="DW265" s="26"/>
      <c r="DX265" s="26"/>
      <c r="DY265" s="26"/>
      <c r="DZ265" s="26">
        <f t="shared" si="284"/>
        <v>1</v>
      </c>
      <c r="EA265" s="26"/>
      <c r="EB265" s="26"/>
      <c r="EC265" s="26"/>
      <c r="ED265" s="26"/>
      <c r="EE265" s="26">
        <v>1</v>
      </c>
      <c r="EF265" s="26"/>
      <c r="EG265" s="26"/>
      <c r="EH265" s="26"/>
      <c r="EI265" s="146">
        <v>0</v>
      </c>
      <c r="EJ265" s="84">
        <f t="shared" si="293"/>
        <v>1</v>
      </c>
      <c r="EK265" s="84">
        <f t="shared" si="294"/>
        <v>0</v>
      </c>
      <c r="EL265" s="84">
        <f t="shared" si="285"/>
        <v>0</v>
      </c>
      <c r="EN265" s="84">
        <f t="shared" si="295"/>
        <v>0</v>
      </c>
    </row>
    <row r="266" s="84" customFormat="1" ht="30" customHeight="1" spans="1:144">
      <c r="A266" s="87" t="str">
        <f t="shared" si="251"/>
        <v>G24120042004.855</v>
      </c>
      <c r="B266" s="87" t="e">
        <f>VLOOKUP(A266,[1]大中修明细表!$A$10:$N$544,14,0)</f>
        <v>#N/A</v>
      </c>
      <c r="C266" s="87" t="str">
        <f t="shared" si="252"/>
        <v>S30351.15550.3</v>
      </c>
      <c r="D266" s="87" t="e">
        <f>VLOOKUP(C266,[1]大中修明细表!$B$10:$N$544,13,0)</f>
        <v>#N/A</v>
      </c>
      <c r="E266" s="87" t="s">
        <v>371</v>
      </c>
      <c r="F266" s="96">
        <v>240</v>
      </c>
      <c r="G266" s="26" t="s">
        <v>18</v>
      </c>
      <c r="H266" s="26" t="s">
        <v>853</v>
      </c>
      <c r="I266" s="26">
        <v>430726</v>
      </c>
      <c r="J266" s="26" t="s">
        <v>711</v>
      </c>
      <c r="K266" s="26">
        <v>2004</v>
      </c>
      <c r="L266" s="26">
        <v>2004.855</v>
      </c>
      <c r="M266" s="26" t="s">
        <v>854</v>
      </c>
      <c r="N266" s="26">
        <v>51.155</v>
      </c>
      <c r="O266" s="26">
        <v>50.3</v>
      </c>
      <c r="P266" s="26"/>
      <c r="Q266" s="26">
        <f t="shared" si="286"/>
        <v>0.855000000000018</v>
      </c>
      <c r="R266" s="26" t="s">
        <v>729</v>
      </c>
      <c r="S266" s="26">
        <f t="shared" si="296"/>
        <v>8.5</v>
      </c>
      <c r="T266" s="26">
        <v>7.5</v>
      </c>
      <c r="U266" s="26">
        <v>8.5</v>
      </c>
      <c r="V266" s="26" t="s">
        <v>140</v>
      </c>
      <c r="W266" s="96" t="s">
        <v>141</v>
      </c>
      <c r="X266" s="26" t="s">
        <v>140</v>
      </c>
      <c r="Y266" s="26">
        <f t="shared" si="287"/>
        <v>8.5</v>
      </c>
      <c r="Z266" s="99"/>
      <c r="AA266" s="26" t="s">
        <v>143</v>
      </c>
      <c r="AB266" s="26" t="s">
        <v>144</v>
      </c>
      <c r="AC266" s="26">
        <v>30</v>
      </c>
      <c r="AD266" s="26" t="s">
        <v>145</v>
      </c>
      <c r="AE266" s="26">
        <v>9</v>
      </c>
      <c r="AF266" s="99"/>
      <c r="AG266" s="92">
        <v>220</v>
      </c>
      <c r="AH266" s="92">
        <f t="shared" si="288"/>
        <v>0</v>
      </c>
      <c r="AI266" s="92">
        <f t="shared" si="289"/>
        <v>160</v>
      </c>
      <c r="AJ266" s="26">
        <f t="shared" si="290"/>
        <v>128</v>
      </c>
      <c r="AK266" s="92">
        <v>2017</v>
      </c>
      <c r="AL266" s="26">
        <f>IF(AND(AK266&lt;&gt;"",AM266&lt;&gt;""),"确认折扣年度",IF($V266="大修",IF(AND($V266="大修",AK266="",AM266=""),1,IF(AK266&lt;&gt;"",LOOKUP(AK266,{1900,2016,2017,2018,2019,2020,2021,2022,2023,2024,2025},{1,0.9,0.8,0.7,0.6,0.5,0.4,0.3,0.2,0.1,0}),IF(AM266&lt;&gt;"",LOOKUP(AM266,{1900,2021,2022,2023,2024,2025},{1,0.8,0.6,0.4,0.2,0})))),""))</f>
        <v>0.8</v>
      </c>
      <c r="AM266" s="92"/>
      <c r="AN266" s="26" t="str">
        <f>IF(AND(AK266&lt;&gt;"",AM266&lt;&gt;""),"确认折扣年度",IF($V266="中修",IF(AND($V266="中修",AK266="",AM266=""),1,IF(AK266&lt;&gt;"",LOOKUP(AK266,{1900,2021,2022,2023,2024,2025},{1,0.8,0.6,0.4,0.2,0}),IF(AM266&lt;&gt;"",LOOKUP(AM266,{1900,2021,2022,2023,2024,2025},{1,0.8,0.6,0.4,0.2,0})))),""))</f>
        <v/>
      </c>
      <c r="AO266" s="26" t="s">
        <v>146</v>
      </c>
      <c r="AP266" s="26" t="s">
        <v>146</v>
      </c>
      <c r="AQ266" s="26" t="s">
        <v>740</v>
      </c>
      <c r="AR266" s="26" t="s">
        <v>882</v>
      </c>
      <c r="AS266" s="26"/>
      <c r="AT266" s="26"/>
      <c r="AU266" s="26"/>
      <c r="AV266" s="26"/>
      <c r="AW266" s="26"/>
      <c r="AX266" s="110"/>
      <c r="AY266" s="110" t="s">
        <v>878</v>
      </c>
      <c r="AZ266" s="111"/>
      <c r="BA266" s="26"/>
      <c r="BB266" s="26"/>
      <c r="BC266" s="26"/>
      <c r="BD266" s="26"/>
      <c r="BE266" s="26"/>
      <c r="BF266" s="26"/>
      <c r="BG266" s="26"/>
      <c r="BH266" s="26"/>
      <c r="BI266" s="26"/>
      <c r="BJ266" s="26"/>
      <c r="BK266" s="26"/>
      <c r="BL266" s="26"/>
      <c r="BM266" s="26"/>
      <c r="BN266" s="26"/>
      <c r="BO266" s="26"/>
      <c r="BP266" s="26"/>
      <c r="BQ266" s="26"/>
      <c r="BR266" s="26"/>
      <c r="BS266" s="26"/>
      <c r="BT266" s="26"/>
      <c r="BU266" s="26"/>
      <c r="BV266" s="26"/>
      <c r="BW266" s="26"/>
      <c r="BX266" s="26">
        <f t="shared" ref="BX266:BX270" si="299">Q266</f>
        <v>0.855000000000018</v>
      </c>
      <c r="BY266" s="26"/>
      <c r="BZ266" s="26"/>
      <c r="CA266" s="117"/>
      <c r="CB266" s="26"/>
      <c r="CC266" s="26"/>
      <c r="CD266" s="26"/>
      <c r="CE266" s="26"/>
      <c r="CF266" s="92"/>
      <c r="CG266" s="84">
        <f t="shared" si="292"/>
        <v>0</v>
      </c>
      <c r="CH266" s="124">
        <v>7</v>
      </c>
      <c r="CI266" s="84">
        <v>1</v>
      </c>
      <c r="CZ266" s="26" t="s">
        <v>375</v>
      </c>
      <c r="DA266" s="92">
        <v>0</v>
      </c>
      <c r="DB266" s="92"/>
      <c r="DC266" s="92" t="s">
        <v>375</v>
      </c>
      <c r="DD266" s="92"/>
      <c r="DE266" s="26" t="s">
        <v>883</v>
      </c>
      <c r="DF266" s="26"/>
      <c r="DG266" s="26"/>
      <c r="DH266" s="26" t="s">
        <v>883</v>
      </c>
      <c r="DI266" s="26"/>
      <c r="DJ266" s="26">
        <v>1957</v>
      </c>
      <c r="DK266" s="26">
        <v>2012</v>
      </c>
      <c r="DL266" s="26" t="s">
        <v>341</v>
      </c>
      <c r="DM266" s="26">
        <v>7.5</v>
      </c>
      <c r="DN266" s="26">
        <v>8.5</v>
      </c>
      <c r="DO266" s="26">
        <v>8.5</v>
      </c>
      <c r="DP266" s="26" t="e">
        <v>#N/A</v>
      </c>
      <c r="DQ266" s="26" t="e">
        <v>#N/A</v>
      </c>
      <c r="DR266" s="26" t="s">
        <v>149</v>
      </c>
      <c r="DS266" s="26" t="s">
        <v>156</v>
      </c>
      <c r="DT266" s="26" t="s">
        <v>150</v>
      </c>
      <c r="DU266" s="26" t="s">
        <v>150</v>
      </c>
      <c r="DV266" s="26" t="s">
        <v>150</v>
      </c>
      <c r="DW266" s="26"/>
      <c r="DX266" s="26"/>
      <c r="DY266" s="26"/>
      <c r="DZ266" s="26">
        <f t="shared" si="284"/>
        <v>0.855</v>
      </c>
      <c r="EA266" s="26"/>
      <c r="EB266" s="26"/>
      <c r="EC266" s="26"/>
      <c r="ED266" s="26"/>
      <c r="EE266" s="26"/>
      <c r="EF266" s="26">
        <v>0.855</v>
      </c>
      <c r="EG266" s="26"/>
      <c r="EH266" s="26"/>
      <c r="EI266" s="146">
        <v>0</v>
      </c>
      <c r="EJ266" s="84">
        <f t="shared" si="293"/>
        <v>0.855000000000018</v>
      </c>
      <c r="EK266" s="84">
        <f t="shared" si="294"/>
        <v>1.79856129989275e-14</v>
      </c>
      <c r="EL266" s="84">
        <f t="shared" si="285"/>
        <v>0</v>
      </c>
      <c r="EN266" s="84">
        <f t="shared" si="295"/>
        <v>0.855</v>
      </c>
    </row>
    <row r="267" s="84" customFormat="1" ht="30" customHeight="1" spans="1:144">
      <c r="A267" s="87" t="str">
        <f t="shared" si="251"/>
        <v>G2412004.8552004.9</v>
      </c>
      <c r="B267" s="87" t="e">
        <f>VLOOKUP(A267,[1]大中修明细表!$A$10:$N$544,14,0)</f>
        <v>#N/A</v>
      </c>
      <c r="C267" s="87" t="str">
        <f t="shared" si="252"/>
        <v>S30350.350.2549999999999</v>
      </c>
      <c r="D267" s="87" t="e">
        <f>VLOOKUP(C267,[1]大中修明细表!$B$10:$N$544,13,0)</f>
        <v>#N/A</v>
      </c>
      <c r="E267" s="87" t="s">
        <v>371</v>
      </c>
      <c r="F267" s="96">
        <v>241</v>
      </c>
      <c r="G267" s="26" t="s">
        <v>18</v>
      </c>
      <c r="H267" s="26" t="s">
        <v>853</v>
      </c>
      <c r="I267" s="26">
        <v>430726</v>
      </c>
      <c r="J267" s="26" t="s">
        <v>711</v>
      </c>
      <c r="K267" s="26">
        <v>2004.855</v>
      </c>
      <c r="L267" s="26">
        <v>2004.9</v>
      </c>
      <c r="M267" s="26" t="s">
        <v>854</v>
      </c>
      <c r="N267" s="26">
        <v>50.3</v>
      </c>
      <c r="O267" s="26">
        <v>50.2549999999999</v>
      </c>
      <c r="P267" s="26"/>
      <c r="Q267" s="26">
        <f t="shared" si="286"/>
        <v>0.0450000000000728</v>
      </c>
      <c r="R267" s="26" t="s">
        <v>729</v>
      </c>
      <c r="S267" s="26">
        <f t="shared" si="296"/>
        <v>8.5</v>
      </c>
      <c r="T267" s="26">
        <v>7.5</v>
      </c>
      <c r="U267" s="26">
        <v>8.5</v>
      </c>
      <c r="V267" s="26" t="s">
        <v>140</v>
      </c>
      <c r="W267" s="96" t="s">
        <v>141</v>
      </c>
      <c r="X267" s="26" t="s">
        <v>140</v>
      </c>
      <c r="Y267" s="26">
        <f t="shared" si="287"/>
        <v>8.5</v>
      </c>
      <c r="Z267" s="99"/>
      <c r="AA267" s="26" t="s">
        <v>143</v>
      </c>
      <c r="AB267" s="26" t="s">
        <v>144</v>
      </c>
      <c r="AC267" s="26">
        <v>30</v>
      </c>
      <c r="AD267" s="26" t="s">
        <v>145</v>
      </c>
      <c r="AE267" s="26">
        <v>9</v>
      </c>
      <c r="AF267" s="99"/>
      <c r="AG267" s="92">
        <v>220</v>
      </c>
      <c r="AH267" s="92">
        <f t="shared" si="288"/>
        <v>0</v>
      </c>
      <c r="AI267" s="92">
        <f t="shared" si="289"/>
        <v>8</v>
      </c>
      <c r="AJ267" s="26">
        <f t="shared" si="290"/>
        <v>8</v>
      </c>
      <c r="AK267" s="92">
        <v>2012</v>
      </c>
      <c r="AL267" s="26">
        <f>IF(AND(AK267&lt;&gt;"",AM267&lt;&gt;""),"确认折扣年度",IF($V267="大修",IF(AND($V267="大修",AK267="",AM267=""),1,IF(AK267&lt;&gt;"",LOOKUP(AK267,{1900,2016,2017,2018,2019,2020,2021,2022,2023,2024,2025},{1,0.9,0.8,0.7,0.6,0.5,0.4,0.3,0.2,0.1,0}),IF(AM267&lt;&gt;"",LOOKUP(AM267,{1900,2021,2022,2023,2024,2025},{1,0.8,0.6,0.4,0.2,0})))),""))</f>
        <v>1</v>
      </c>
      <c r="AM267" s="92"/>
      <c r="AN267" s="26" t="str">
        <f>IF(AND(AK267&lt;&gt;"",AM267&lt;&gt;""),"确认折扣年度",IF($V267="中修",IF(AND($V267="中修",AK267="",AM267=""),1,IF(AK267&lt;&gt;"",LOOKUP(AK267,{1900,2021,2022,2023,2024,2025},{1,0.8,0.6,0.4,0.2,0}),IF(AM267&lt;&gt;"",LOOKUP(AM267,{1900,2021,2022,2023,2024,2025},{1,0.8,0.6,0.4,0.2,0})))),""))</f>
        <v/>
      </c>
      <c r="AO267" s="26" t="s">
        <v>146</v>
      </c>
      <c r="AP267" s="26" t="s">
        <v>146</v>
      </c>
      <c r="AQ267" s="26" t="s">
        <v>740</v>
      </c>
      <c r="AR267" s="26" t="s">
        <v>884</v>
      </c>
      <c r="AS267" s="26"/>
      <c r="AT267" s="26"/>
      <c r="AU267" s="26"/>
      <c r="AV267" s="26"/>
      <c r="AW267" s="26"/>
      <c r="AX267" s="110"/>
      <c r="AY267" s="110"/>
      <c r="AZ267" s="111"/>
      <c r="BA267" s="26"/>
      <c r="BB267" s="26"/>
      <c r="BC267" s="26"/>
      <c r="BD267" s="26"/>
      <c r="BE267" s="26"/>
      <c r="BF267" s="26"/>
      <c r="BG267" s="26"/>
      <c r="BH267" s="26"/>
      <c r="BI267" s="26"/>
      <c r="BJ267" s="26"/>
      <c r="BK267" s="26"/>
      <c r="BL267" s="26"/>
      <c r="BM267" s="26"/>
      <c r="BN267" s="26"/>
      <c r="BO267" s="26"/>
      <c r="BP267" s="26"/>
      <c r="BQ267" s="26"/>
      <c r="BR267" s="26"/>
      <c r="BS267" s="26"/>
      <c r="BT267" s="26"/>
      <c r="BU267" s="26"/>
      <c r="BV267" s="26"/>
      <c r="BW267" s="26"/>
      <c r="BX267" s="26">
        <f t="shared" si="299"/>
        <v>0.0450000000000728</v>
      </c>
      <c r="BY267" s="26"/>
      <c r="BZ267" s="26"/>
      <c r="CA267" s="117"/>
      <c r="CB267" s="26"/>
      <c r="CC267" s="26"/>
      <c r="CD267" s="26"/>
      <c r="CE267" s="26"/>
      <c r="CF267" s="92"/>
      <c r="CG267" s="84">
        <f t="shared" si="292"/>
        <v>0</v>
      </c>
      <c r="CH267" s="124">
        <v>7</v>
      </c>
      <c r="CI267" s="84">
        <v>1</v>
      </c>
      <c r="CZ267" s="26" t="s">
        <v>375</v>
      </c>
      <c r="DA267" s="92">
        <v>0</v>
      </c>
      <c r="DB267" s="92"/>
      <c r="DC267" s="92" t="s">
        <v>375</v>
      </c>
      <c r="DD267" s="92"/>
      <c r="DE267" s="26"/>
      <c r="DF267" s="26"/>
      <c r="DG267" s="26"/>
      <c r="DH267" s="26"/>
      <c r="DI267" s="26"/>
      <c r="DJ267" s="26">
        <v>1957</v>
      </c>
      <c r="DK267" s="26">
        <v>2012</v>
      </c>
      <c r="DL267" s="26" t="s">
        <v>341</v>
      </c>
      <c r="DM267" s="26">
        <v>7.5</v>
      </c>
      <c r="DN267" s="26">
        <v>8.5</v>
      </c>
      <c r="DO267" s="26">
        <v>8.5</v>
      </c>
      <c r="DP267" s="26" t="e">
        <v>#N/A</v>
      </c>
      <c r="DQ267" s="26" t="e">
        <v>#N/A</v>
      </c>
      <c r="DR267" s="26" t="s">
        <v>149</v>
      </c>
      <c r="DS267" s="26" t="s">
        <v>156</v>
      </c>
      <c r="DT267" s="26" t="s">
        <v>150</v>
      </c>
      <c r="DU267" s="26" t="s">
        <v>150</v>
      </c>
      <c r="DV267" s="26" t="s">
        <v>150</v>
      </c>
      <c r="DW267" s="26"/>
      <c r="DX267" s="26"/>
      <c r="DY267" s="26"/>
      <c r="DZ267" s="26">
        <f t="shared" si="284"/>
        <v>0.045</v>
      </c>
      <c r="EA267" s="26"/>
      <c r="EB267" s="26"/>
      <c r="EC267" s="26"/>
      <c r="ED267" s="26"/>
      <c r="EE267" s="26"/>
      <c r="EF267" s="26">
        <v>0.045</v>
      </c>
      <c r="EG267" s="26"/>
      <c r="EH267" s="26"/>
      <c r="EI267" s="146">
        <v>0</v>
      </c>
      <c r="EJ267" s="84">
        <f t="shared" si="293"/>
        <v>0.0450000000000728</v>
      </c>
      <c r="EK267" s="84">
        <f t="shared" si="294"/>
        <v>7.28028748397946e-14</v>
      </c>
      <c r="EL267" s="84">
        <f t="shared" si="285"/>
        <v>0</v>
      </c>
      <c r="EN267" s="84">
        <f t="shared" si="295"/>
        <v>0.045</v>
      </c>
    </row>
    <row r="268" s="84" customFormat="1" ht="30" customHeight="1" spans="1:144">
      <c r="A268" s="87" t="str">
        <f t="shared" si="251"/>
        <v>G35313731374</v>
      </c>
      <c r="B268" s="87" t="e">
        <f>VLOOKUP(A268,[1]大中修明细表!$A$10:$N$544,14,0)</f>
        <v>#N/A</v>
      </c>
      <c r="C268" s="87" t="str">
        <f t="shared" si="252"/>
        <v>S30443.82644.826</v>
      </c>
      <c r="D268" s="87" t="e">
        <f>VLOOKUP(C268,[1]大中修明细表!$B$10:$N$544,13,0)</f>
        <v>#N/A</v>
      </c>
      <c r="E268" s="87" t="s">
        <v>371</v>
      </c>
      <c r="F268" s="96">
        <v>242</v>
      </c>
      <c r="G268" s="26" t="s">
        <v>18</v>
      </c>
      <c r="H268" s="26" t="s">
        <v>853</v>
      </c>
      <c r="I268" s="26">
        <v>430726</v>
      </c>
      <c r="J268" s="26" t="s">
        <v>807</v>
      </c>
      <c r="K268" s="26">
        <v>1373</v>
      </c>
      <c r="L268" s="26">
        <v>1374</v>
      </c>
      <c r="M268" s="26" t="s">
        <v>885</v>
      </c>
      <c r="N268" s="26">
        <v>43.826</v>
      </c>
      <c r="O268" s="26">
        <v>44.826</v>
      </c>
      <c r="P268" s="26"/>
      <c r="Q268" s="26">
        <f t="shared" si="286"/>
        <v>1</v>
      </c>
      <c r="R268" s="26" t="s">
        <v>855</v>
      </c>
      <c r="S268" s="26">
        <f t="shared" si="296"/>
        <v>12</v>
      </c>
      <c r="T268" s="26">
        <v>7.5</v>
      </c>
      <c r="U268" s="26">
        <v>12</v>
      </c>
      <c r="V268" s="26" t="s">
        <v>140</v>
      </c>
      <c r="W268" s="96" t="s">
        <v>141</v>
      </c>
      <c r="X268" s="26" t="s">
        <v>140</v>
      </c>
      <c r="Y268" s="26">
        <f t="shared" si="287"/>
        <v>12</v>
      </c>
      <c r="Z268" s="99"/>
      <c r="AA268" s="26" t="s">
        <v>143</v>
      </c>
      <c r="AB268" s="26" t="s">
        <v>144</v>
      </c>
      <c r="AC268" s="26">
        <v>30</v>
      </c>
      <c r="AD268" s="26" t="s">
        <v>145</v>
      </c>
      <c r="AE268" s="26">
        <v>9</v>
      </c>
      <c r="AF268" s="99"/>
      <c r="AG268" s="92">
        <v>220</v>
      </c>
      <c r="AH268" s="92">
        <f t="shared" si="288"/>
        <v>0</v>
      </c>
      <c r="AI268" s="92">
        <f t="shared" si="289"/>
        <v>264</v>
      </c>
      <c r="AJ268" s="26">
        <f t="shared" si="290"/>
        <v>264</v>
      </c>
      <c r="AK268" s="92">
        <v>1967</v>
      </c>
      <c r="AL268" s="26">
        <f>IF(AND(AK268&lt;&gt;"",AM268&lt;&gt;""),"确认折扣年度",IF($V268="大修",IF(AND($V268="大修",AK268="",AM268=""),1,IF(AK268&lt;&gt;"",LOOKUP(AK268,{1900,2016,2017,2018,2019,2020,2021,2022,2023,2024,2025},{1,0.9,0.8,0.7,0.6,0.5,0.4,0.3,0.2,0.1,0}),IF(AM268&lt;&gt;"",LOOKUP(AM268,{1900,2021,2022,2023,2024,2025},{1,0.8,0.6,0.4,0.2,0})))),""))</f>
        <v>1</v>
      </c>
      <c r="AM268" s="92"/>
      <c r="AN268" s="26" t="str">
        <f>IF(AND(AK268&lt;&gt;"",AM268&lt;&gt;""),"确认折扣年度",IF($V268="中修",IF(AND($V268="中修",AK268="",AM268=""),1,IF(AK268&lt;&gt;"",LOOKUP(AK268,{1900,2021,2022,2023,2024,2025},{1,0.8,0.6,0.4,0.2,0}),IF(AM268&lt;&gt;"",LOOKUP(AM268,{1900,2021,2022,2023,2024,2025},{1,0.8,0.6,0.4,0.2,0})))),""))</f>
        <v/>
      </c>
      <c r="AO268" s="26" t="s">
        <v>146</v>
      </c>
      <c r="AP268" s="26" t="s">
        <v>146</v>
      </c>
      <c r="AQ268" s="26" t="s">
        <v>740</v>
      </c>
      <c r="AR268" s="26" t="s">
        <v>886</v>
      </c>
      <c r="AS268" s="26"/>
      <c r="AT268" s="26"/>
      <c r="AU268" s="26"/>
      <c r="AV268" s="26"/>
      <c r="AW268" s="26"/>
      <c r="AX268" s="110"/>
      <c r="AY268" s="110"/>
      <c r="AZ268" s="111"/>
      <c r="BA268" s="26"/>
      <c r="BB268" s="26"/>
      <c r="BC268" s="26"/>
      <c r="BD268" s="26"/>
      <c r="BE268" s="26"/>
      <c r="BF268" s="26"/>
      <c r="BG268" s="26"/>
      <c r="BH268" s="26"/>
      <c r="BI268" s="26"/>
      <c r="BJ268" s="26"/>
      <c r="BK268" s="26"/>
      <c r="BL268" s="26"/>
      <c r="BM268" s="26"/>
      <c r="BN268" s="26"/>
      <c r="BO268" s="26"/>
      <c r="BP268" s="26"/>
      <c r="BQ268" s="26"/>
      <c r="BR268" s="26"/>
      <c r="BS268" s="26"/>
      <c r="BT268" s="26"/>
      <c r="BU268" s="26"/>
      <c r="BV268" s="26"/>
      <c r="BW268" s="26">
        <f t="shared" ref="BW268:BW276" si="300">Q268</f>
        <v>1</v>
      </c>
      <c r="BX268" s="26"/>
      <c r="BY268" s="26"/>
      <c r="BZ268" s="26"/>
      <c r="CA268" s="117"/>
      <c r="CB268" s="26"/>
      <c r="CC268" s="26"/>
      <c r="CD268" s="26"/>
      <c r="CE268" s="26"/>
      <c r="CF268" s="92"/>
      <c r="CG268" s="84">
        <f t="shared" si="292"/>
        <v>0</v>
      </c>
      <c r="CH268" s="124">
        <v>7</v>
      </c>
      <c r="CI268" s="84">
        <v>1</v>
      </c>
      <c r="CZ268" s="26" t="s">
        <v>375</v>
      </c>
      <c r="DA268" s="92">
        <v>0</v>
      </c>
      <c r="DB268" s="92"/>
      <c r="DC268" s="92" t="s">
        <v>375</v>
      </c>
      <c r="DD268" s="92"/>
      <c r="DE268" s="26"/>
      <c r="DF268" s="26"/>
      <c r="DG268" s="26"/>
      <c r="DH268" s="26"/>
      <c r="DI268" s="26"/>
      <c r="DJ268" s="26">
        <v>1967</v>
      </c>
      <c r="DK268" s="26"/>
      <c r="DL268" s="26" t="s">
        <v>172</v>
      </c>
      <c r="DM268" s="26">
        <v>7.5</v>
      </c>
      <c r="DN268" s="26">
        <v>12</v>
      </c>
      <c r="DO268" s="26" t="s">
        <v>813</v>
      </c>
      <c r="DP268" s="26" t="e">
        <v>#N/A</v>
      </c>
      <c r="DQ268" s="26" t="e">
        <v>#N/A</v>
      </c>
      <c r="DR268" s="26" t="s">
        <v>149</v>
      </c>
      <c r="DS268" s="26" t="s">
        <v>156</v>
      </c>
      <c r="DT268" s="26" t="s">
        <v>150</v>
      </c>
      <c r="DU268" s="26" t="s">
        <v>150</v>
      </c>
      <c r="DV268" s="26" t="s">
        <v>150</v>
      </c>
      <c r="DW268" s="26"/>
      <c r="DX268" s="26"/>
      <c r="DY268" s="26"/>
      <c r="DZ268" s="26">
        <f t="shared" si="284"/>
        <v>1</v>
      </c>
      <c r="EA268" s="26"/>
      <c r="EB268" s="26"/>
      <c r="EC268" s="26"/>
      <c r="ED268" s="26"/>
      <c r="EE268" s="26">
        <v>1</v>
      </c>
      <c r="EF268" s="26"/>
      <c r="EG268" s="26"/>
      <c r="EH268" s="26"/>
      <c r="EI268" s="146">
        <v>0</v>
      </c>
      <c r="EJ268" s="84">
        <f t="shared" si="293"/>
        <v>1</v>
      </c>
      <c r="EK268" s="84">
        <f t="shared" si="294"/>
        <v>0</v>
      </c>
      <c r="EL268" s="84">
        <f t="shared" si="285"/>
        <v>0</v>
      </c>
      <c r="EN268" s="84">
        <f t="shared" si="295"/>
        <v>0</v>
      </c>
    </row>
    <row r="269" s="84" customFormat="1" ht="30" customHeight="1" spans="1:144">
      <c r="A269" s="87" t="str">
        <f t="shared" si="251"/>
        <v>S22452.33253</v>
      </c>
      <c r="B269" s="87" t="e">
        <f>VLOOKUP(A269,[1]大中修明细表!$A$10:$N$544,14,0)</f>
        <v>#N/A</v>
      </c>
      <c r="C269" s="87" t="str">
        <f t="shared" si="252"/>
        <v>X01500.668</v>
      </c>
      <c r="D269" s="87" t="e">
        <f>VLOOKUP(C269,[1]大中修明细表!$B$10:$N$544,13,0)</f>
        <v>#N/A</v>
      </c>
      <c r="E269" s="87" t="s">
        <v>371</v>
      </c>
      <c r="F269" s="96">
        <v>243</v>
      </c>
      <c r="G269" s="26" t="s">
        <v>18</v>
      </c>
      <c r="H269" s="26" t="s">
        <v>887</v>
      </c>
      <c r="I269" s="26">
        <v>430723</v>
      </c>
      <c r="J269" s="26" t="s">
        <v>888</v>
      </c>
      <c r="K269" s="26">
        <v>52.332</v>
      </c>
      <c r="L269" s="26">
        <v>53</v>
      </c>
      <c r="M269" s="26" t="s">
        <v>889</v>
      </c>
      <c r="N269" s="26">
        <v>0</v>
      </c>
      <c r="O269" s="26">
        <v>0.668</v>
      </c>
      <c r="P269" s="26"/>
      <c r="Q269" s="26">
        <f t="shared" si="286"/>
        <v>0.667999999999999</v>
      </c>
      <c r="R269" s="26" t="s">
        <v>729</v>
      </c>
      <c r="S269" s="26">
        <f t="shared" si="296"/>
        <v>5.5</v>
      </c>
      <c r="T269" s="26">
        <v>3.5</v>
      </c>
      <c r="U269" s="26">
        <v>5.5</v>
      </c>
      <c r="V269" s="26" t="s">
        <v>140</v>
      </c>
      <c r="W269" s="96" t="s">
        <v>141</v>
      </c>
      <c r="X269" s="26" t="s">
        <v>140</v>
      </c>
      <c r="Y269" s="26">
        <f t="shared" si="287"/>
        <v>5.5</v>
      </c>
      <c r="Z269" s="99"/>
      <c r="AA269" s="26" t="s">
        <v>143</v>
      </c>
      <c r="AB269" s="26" t="s">
        <v>144</v>
      </c>
      <c r="AC269" s="26">
        <v>30</v>
      </c>
      <c r="AD269" s="26" t="s">
        <v>145</v>
      </c>
      <c r="AE269" s="26">
        <v>9</v>
      </c>
      <c r="AF269" s="99"/>
      <c r="AG269" s="92">
        <v>220</v>
      </c>
      <c r="AH269" s="92">
        <f t="shared" si="288"/>
        <v>0</v>
      </c>
      <c r="AI269" s="92">
        <f t="shared" si="289"/>
        <v>81</v>
      </c>
      <c r="AJ269" s="26">
        <f t="shared" si="290"/>
        <v>81</v>
      </c>
      <c r="AK269" s="92">
        <v>1980</v>
      </c>
      <c r="AL269" s="26">
        <f>IF(AND(AK269&lt;&gt;"",AM269&lt;&gt;""),"确认折扣年度",IF($V269="大修",IF(AND($V269="大修",AK269="",AM269=""),1,IF(AK269&lt;&gt;"",LOOKUP(AK269,{1900,2016,2017,2018,2019,2020,2021,2022,2023,2024,2025},{1,0.9,0.8,0.7,0.6,0.5,0.4,0.3,0.2,0.1,0}),IF(AM269&lt;&gt;"",LOOKUP(AM269,{1900,2021,2022,2023,2024,2025},{1,0.8,0.6,0.4,0.2,0})))),""))</f>
        <v>1</v>
      </c>
      <c r="AM269" s="92"/>
      <c r="AN269" s="26" t="str">
        <f>IF(AND(AK269&lt;&gt;"",AM269&lt;&gt;""),"确认折扣年度",IF($V269="中修",IF(AND($V269="中修",AK269="",AM269=""),1,IF(AK269&lt;&gt;"",LOOKUP(AK269,{1900,2021,2022,2023,2024,2025},{1,0.8,0.6,0.4,0.2,0}),IF(AM269&lt;&gt;"",LOOKUP(AM269,{1900,2021,2022,2023,2024,2025},{1,0.8,0.6,0.4,0.2,0})))),""))</f>
        <v/>
      </c>
      <c r="AO269" s="26" t="s">
        <v>146</v>
      </c>
      <c r="AP269" s="26" t="s">
        <v>146</v>
      </c>
      <c r="AQ269" s="26" t="s">
        <v>740</v>
      </c>
      <c r="AR269" s="26"/>
      <c r="AS269" s="26"/>
      <c r="AT269" s="26"/>
      <c r="AU269" s="26"/>
      <c r="AV269" s="26"/>
      <c r="AW269" s="26"/>
      <c r="AX269" s="110"/>
      <c r="AY269" s="110"/>
      <c r="AZ269" s="111"/>
      <c r="BA269" s="26"/>
      <c r="BB269" s="26"/>
      <c r="BC269" s="26"/>
      <c r="BD269" s="26"/>
      <c r="BE269" s="26"/>
      <c r="BF269" s="26"/>
      <c r="BG269" s="26"/>
      <c r="BH269" s="26"/>
      <c r="BI269" s="26"/>
      <c r="BJ269" s="26"/>
      <c r="BK269" s="26"/>
      <c r="BL269" s="26"/>
      <c r="BM269" s="26"/>
      <c r="BN269" s="26"/>
      <c r="BO269" s="26"/>
      <c r="BP269" s="26"/>
      <c r="BQ269" s="26"/>
      <c r="BR269" s="26"/>
      <c r="BS269" s="26"/>
      <c r="BT269" s="26"/>
      <c r="BU269" s="26"/>
      <c r="BV269" s="26"/>
      <c r="BW269" s="26"/>
      <c r="BX269" s="26"/>
      <c r="BY269" s="26">
        <f>Q269</f>
        <v>0.667999999999999</v>
      </c>
      <c r="BZ269" s="26"/>
      <c r="CA269" s="117"/>
      <c r="CB269" s="26"/>
      <c r="CC269" s="26"/>
      <c r="CD269" s="26"/>
      <c r="CE269" s="26"/>
      <c r="CF269" s="92"/>
      <c r="CG269" s="84">
        <f t="shared" si="292"/>
        <v>0</v>
      </c>
      <c r="CH269" s="124">
        <v>7</v>
      </c>
      <c r="CI269" s="84">
        <v>1</v>
      </c>
      <c r="CZ269" s="26" t="s">
        <v>375</v>
      </c>
      <c r="DA269" s="92">
        <v>0</v>
      </c>
      <c r="DB269" s="92"/>
      <c r="DC269" s="92" t="s">
        <v>375</v>
      </c>
      <c r="DD269" s="92"/>
      <c r="DE269" s="26"/>
      <c r="DF269" s="26"/>
      <c r="DG269" s="26"/>
      <c r="DH269" s="26"/>
      <c r="DI269" s="26" t="s">
        <v>890</v>
      </c>
      <c r="DJ269" s="26">
        <v>1980</v>
      </c>
      <c r="DK269" s="26"/>
      <c r="DL269" s="26" t="s">
        <v>341</v>
      </c>
      <c r="DM269" s="26">
        <v>3.5</v>
      </c>
      <c r="DN269" s="26">
        <v>5.5</v>
      </c>
      <c r="DO269" s="26">
        <v>5.5</v>
      </c>
      <c r="DP269" s="26" t="e">
        <v>#N/A</v>
      </c>
      <c r="DQ269" s="26" t="e">
        <v>#N/A</v>
      </c>
      <c r="DR269" s="26" t="s">
        <v>149</v>
      </c>
      <c r="DS269" s="26" t="s">
        <v>891</v>
      </c>
      <c r="DT269" s="26" t="s">
        <v>150</v>
      </c>
      <c r="DU269" s="26" t="s">
        <v>150</v>
      </c>
      <c r="DV269" s="26" t="s">
        <v>150</v>
      </c>
      <c r="DW269" s="26"/>
      <c r="DX269" s="26"/>
      <c r="DY269" s="26"/>
      <c r="DZ269" s="26">
        <f t="shared" si="284"/>
        <v>0.668</v>
      </c>
      <c r="EA269" s="26"/>
      <c r="EB269" s="26"/>
      <c r="EC269" s="26"/>
      <c r="ED269" s="26"/>
      <c r="EE269" s="26"/>
      <c r="EF269" s="26"/>
      <c r="EG269" s="26">
        <v>0.668</v>
      </c>
      <c r="EH269" s="26"/>
      <c r="EI269" s="146">
        <v>0</v>
      </c>
      <c r="EJ269" s="84">
        <f t="shared" si="293"/>
        <v>0.667999999999999</v>
      </c>
      <c r="EK269" s="84">
        <f t="shared" si="294"/>
        <v>-9.99200722162641e-16</v>
      </c>
      <c r="EL269" s="84">
        <f t="shared" si="285"/>
        <v>0</v>
      </c>
      <c r="EN269" s="84">
        <f t="shared" si="295"/>
        <v>0.668</v>
      </c>
    </row>
    <row r="270" s="84" customFormat="1" ht="30" customHeight="1" spans="1:144">
      <c r="A270" s="87" t="str">
        <f t="shared" si="251"/>
        <v>S2245354</v>
      </c>
      <c r="B270" s="87" t="e">
        <f>VLOOKUP(A270,[1]大中修明细表!$A$10:$N$544,14,0)</f>
        <v>#N/A</v>
      </c>
      <c r="C270" s="87" t="str">
        <f t="shared" si="252"/>
        <v>X0150.6681.668</v>
      </c>
      <c r="D270" s="87" t="e">
        <f>VLOOKUP(C270,[1]大中修明细表!$B$10:$N$544,13,0)</f>
        <v>#N/A</v>
      </c>
      <c r="E270" s="87" t="s">
        <v>371</v>
      </c>
      <c r="F270" s="96">
        <v>244</v>
      </c>
      <c r="G270" s="26" t="s">
        <v>18</v>
      </c>
      <c r="H270" s="26" t="s">
        <v>887</v>
      </c>
      <c r="I270" s="26">
        <v>430781</v>
      </c>
      <c r="J270" s="26" t="s">
        <v>888</v>
      </c>
      <c r="K270" s="26">
        <v>53</v>
      </c>
      <c r="L270" s="26">
        <v>54</v>
      </c>
      <c r="M270" s="26" t="s">
        <v>889</v>
      </c>
      <c r="N270" s="26">
        <v>0.668</v>
      </c>
      <c r="O270" s="26">
        <v>1.668</v>
      </c>
      <c r="P270" s="26"/>
      <c r="Q270" s="26">
        <f t="shared" si="286"/>
        <v>1</v>
      </c>
      <c r="R270" s="26" t="s">
        <v>729</v>
      </c>
      <c r="S270" s="26">
        <f t="shared" si="296"/>
        <v>5.5</v>
      </c>
      <c r="T270" s="26">
        <v>3.5</v>
      </c>
      <c r="U270" s="26">
        <v>5.5</v>
      </c>
      <c r="V270" s="26" t="s">
        <v>140</v>
      </c>
      <c r="W270" s="96" t="s">
        <v>141</v>
      </c>
      <c r="X270" s="26" t="s">
        <v>140</v>
      </c>
      <c r="Y270" s="26">
        <f t="shared" si="287"/>
        <v>5.5</v>
      </c>
      <c r="Z270" s="99"/>
      <c r="AA270" s="26" t="s">
        <v>143</v>
      </c>
      <c r="AB270" s="26" t="s">
        <v>144</v>
      </c>
      <c r="AC270" s="26">
        <v>30</v>
      </c>
      <c r="AD270" s="26" t="s">
        <v>145</v>
      </c>
      <c r="AE270" s="26">
        <v>9</v>
      </c>
      <c r="AF270" s="99"/>
      <c r="AG270" s="92">
        <v>220</v>
      </c>
      <c r="AH270" s="92">
        <f t="shared" si="288"/>
        <v>0</v>
      </c>
      <c r="AI270" s="92">
        <f t="shared" si="289"/>
        <v>121</v>
      </c>
      <c r="AJ270" s="26">
        <f t="shared" si="290"/>
        <v>121</v>
      </c>
      <c r="AK270" s="92">
        <v>1980</v>
      </c>
      <c r="AL270" s="26">
        <f>IF(AND(AK270&lt;&gt;"",AM270&lt;&gt;""),"确认折扣年度",IF($V270="大修",IF(AND($V270="大修",AK270="",AM270=""),1,IF(AK270&lt;&gt;"",LOOKUP(AK270,{1900,2016,2017,2018,2019,2020,2021,2022,2023,2024,2025},{1,0.9,0.8,0.7,0.6,0.5,0.4,0.3,0.2,0.1,0}),IF(AM270&lt;&gt;"",LOOKUP(AM270,{1900,2021,2022,2023,2024,2025},{1,0.8,0.6,0.4,0.2,0})))),""))</f>
        <v>1</v>
      </c>
      <c r="AM270" s="92"/>
      <c r="AN270" s="26" t="str">
        <f>IF(AND(AK270&lt;&gt;"",AM270&lt;&gt;""),"确认折扣年度",IF($V270="中修",IF(AND($V270="中修",AK270="",AM270=""),1,IF(AK270&lt;&gt;"",LOOKUP(AK270,{1900,2021,2022,2023,2024,2025},{1,0.8,0.6,0.4,0.2,0}),IF(AM270&lt;&gt;"",LOOKUP(AM270,{1900,2021,2022,2023,2024,2025},{1,0.8,0.6,0.4,0.2,0})))),""))</f>
        <v/>
      </c>
      <c r="AO270" s="26" t="s">
        <v>146</v>
      </c>
      <c r="AP270" s="26" t="s">
        <v>146</v>
      </c>
      <c r="AQ270" s="26" t="s">
        <v>740</v>
      </c>
      <c r="AR270" s="26"/>
      <c r="AS270" s="26"/>
      <c r="AT270" s="26"/>
      <c r="AU270" s="26"/>
      <c r="AV270" s="26"/>
      <c r="AW270" s="26"/>
      <c r="AX270" s="110"/>
      <c r="AY270" s="110"/>
      <c r="AZ270" s="111"/>
      <c r="BA270" s="26"/>
      <c r="BB270" s="26"/>
      <c r="BC270" s="26"/>
      <c r="BD270" s="26"/>
      <c r="BE270" s="26"/>
      <c r="BF270" s="26"/>
      <c r="BG270" s="26"/>
      <c r="BH270" s="26"/>
      <c r="BI270" s="26"/>
      <c r="BJ270" s="26"/>
      <c r="BK270" s="26"/>
      <c r="BL270" s="26"/>
      <c r="BM270" s="26"/>
      <c r="BN270" s="26"/>
      <c r="BO270" s="26"/>
      <c r="BP270" s="26"/>
      <c r="BQ270" s="26"/>
      <c r="BR270" s="26"/>
      <c r="BS270" s="26"/>
      <c r="BT270" s="26"/>
      <c r="BU270" s="26"/>
      <c r="BV270" s="26"/>
      <c r="BW270" s="26"/>
      <c r="BX270" s="26">
        <f t="shared" si="299"/>
        <v>1</v>
      </c>
      <c r="BY270" s="26"/>
      <c r="BZ270" s="26"/>
      <c r="CA270" s="117"/>
      <c r="CB270" s="26"/>
      <c r="CC270" s="26"/>
      <c r="CD270" s="26"/>
      <c r="CE270" s="26"/>
      <c r="CF270" s="92"/>
      <c r="CG270" s="84">
        <f t="shared" si="292"/>
        <v>0</v>
      </c>
      <c r="CH270" s="124">
        <v>7</v>
      </c>
      <c r="CI270" s="84">
        <v>1</v>
      </c>
      <c r="CZ270" s="26" t="s">
        <v>375</v>
      </c>
      <c r="DA270" s="92">
        <v>0</v>
      </c>
      <c r="DB270" s="92"/>
      <c r="DC270" s="92" t="s">
        <v>375</v>
      </c>
      <c r="DD270" s="92"/>
      <c r="DE270" s="26"/>
      <c r="DF270" s="26"/>
      <c r="DG270" s="26"/>
      <c r="DH270" s="26"/>
      <c r="DI270" s="26" t="s">
        <v>890</v>
      </c>
      <c r="DJ270" s="26">
        <v>1980</v>
      </c>
      <c r="DK270" s="26"/>
      <c r="DL270" s="26" t="s">
        <v>341</v>
      </c>
      <c r="DM270" s="26" t="s">
        <v>892</v>
      </c>
      <c r="DN270" s="26">
        <v>5.5</v>
      </c>
      <c r="DO270" s="26" t="s">
        <v>893</v>
      </c>
      <c r="DP270" s="26" t="e">
        <v>#N/A</v>
      </c>
      <c r="DQ270" s="26" t="e">
        <v>#N/A</v>
      </c>
      <c r="DR270" s="26" t="s">
        <v>149</v>
      </c>
      <c r="DS270" s="26" t="s">
        <v>156</v>
      </c>
      <c r="DT270" s="26" t="s">
        <v>150</v>
      </c>
      <c r="DU270" s="26" t="s">
        <v>150</v>
      </c>
      <c r="DV270" s="26" t="s">
        <v>150</v>
      </c>
      <c r="DW270" s="26"/>
      <c r="DX270" s="26"/>
      <c r="DY270" s="26"/>
      <c r="DZ270" s="26">
        <f t="shared" si="284"/>
        <v>1</v>
      </c>
      <c r="EA270" s="26"/>
      <c r="EB270" s="26"/>
      <c r="EC270" s="26"/>
      <c r="ED270" s="26"/>
      <c r="EE270" s="26"/>
      <c r="EF270" s="26">
        <v>1</v>
      </c>
      <c r="EG270" s="26"/>
      <c r="EH270" s="26"/>
      <c r="EI270" s="146">
        <v>0</v>
      </c>
      <c r="EJ270" s="84">
        <f t="shared" si="293"/>
        <v>1</v>
      </c>
      <c r="EK270" s="84">
        <f t="shared" si="294"/>
        <v>0</v>
      </c>
      <c r="EL270" s="84">
        <f t="shared" si="285"/>
        <v>0</v>
      </c>
      <c r="EN270" s="84">
        <f t="shared" si="295"/>
        <v>1</v>
      </c>
    </row>
    <row r="271" ht="30" customHeight="1" spans="1:144">
      <c r="A271" s="87" t="str">
        <f t="shared" ref="A271:A308" si="301">J271&amp;K271&amp;L271</f>
        <v>S22492.45897.458</v>
      </c>
      <c r="B271" s="87">
        <f>VLOOKUP(A271,[1]大中修明细表!$A$10:$N$544,14,0)</f>
        <v>5</v>
      </c>
      <c r="C271" s="87" t="str">
        <f t="shared" ref="C271:C308" si="302">M271&amp;N271&amp;O271</f>
        <v>S20533.80838.808</v>
      </c>
      <c r="D271" s="87">
        <f>VLOOKUP(C271,[1]大中修明细表!$B$10:$N$544,13,0)</f>
        <v>5</v>
      </c>
      <c r="E271" s="87"/>
      <c r="F271" s="96">
        <v>245</v>
      </c>
      <c r="G271" s="26" t="s">
        <v>18</v>
      </c>
      <c r="H271" s="26" t="s">
        <v>894</v>
      </c>
      <c r="I271" s="26">
        <v>430781</v>
      </c>
      <c r="J271" s="26" t="s">
        <v>888</v>
      </c>
      <c r="K271" s="26">
        <v>92.458</v>
      </c>
      <c r="L271" s="26">
        <v>97.458</v>
      </c>
      <c r="M271" s="26" t="s">
        <v>332</v>
      </c>
      <c r="N271" s="26">
        <v>33.808</v>
      </c>
      <c r="O271" s="26">
        <v>38.808</v>
      </c>
      <c r="P271" s="26">
        <f>L271-K271</f>
        <v>5</v>
      </c>
      <c r="Q271" s="26">
        <f t="shared" si="286"/>
        <v>5</v>
      </c>
      <c r="R271" s="26" t="s">
        <v>139</v>
      </c>
      <c r="S271" s="26">
        <v>9</v>
      </c>
      <c r="T271" s="26">
        <v>9</v>
      </c>
      <c r="U271" s="26">
        <v>12</v>
      </c>
      <c r="V271" s="26" t="s">
        <v>140</v>
      </c>
      <c r="W271" s="26" t="s">
        <v>141</v>
      </c>
      <c r="X271" s="26" t="s">
        <v>142</v>
      </c>
      <c r="Y271" s="26">
        <f t="shared" si="287"/>
        <v>9</v>
      </c>
      <c r="Z271" s="99"/>
      <c r="AA271" s="26" t="s">
        <v>143</v>
      </c>
      <c r="AB271" s="26" t="s">
        <v>144</v>
      </c>
      <c r="AC271" s="26">
        <v>30</v>
      </c>
      <c r="AD271" s="26" t="s">
        <v>145</v>
      </c>
      <c r="AE271" s="26">
        <v>9</v>
      </c>
      <c r="AF271" s="99"/>
      <c r="AG271" s="92">
        <v>220</v>
      </c>
      <c r="AH271" s="92">
        <f t="shared" si="288"/>
        <v>990</v>
      </c>
      <c r="AI271" s="92">
        <f t="shared" si="289"/>
        <v>990</v>
      </c>
      <c r="AJ271" s="26">
        <f t="shared" si="290"/>
        <v>990</v>
      </c>
      <c r="AK271" s="92">
        <v>2013</v>
      </c>
      <c r="AL271" s="26">
        <f>IF(AND(AK271&lt;&gt;"",AM271&lt;&gt;""),"确认折扣年度",IF($V271="大修",IF(AND($V271="大修",AK271="",AM271=""),1,IF(AK271&lt;&gt;"",LOOKUP(AK271,{1900,2016,2017,2018,2019,2020,2021,2022,2023,2024,2025},{1,0.9,0.8,0.7,0.6,0.5,0.4,0.3,0.2,0.1,0}),IF(AM271&lt;&gt;"",LOOKUP(AM271,{1900,2021,2022,2023,2024,2025},{1,0.8,0.6,0.4,0.2,0})))),""))</f>
        <v>1</v>
      </c>
      <c r="AM271" s="92"/>
      <c r="AN271" s="26" t="str">
        <f>IF(AND(AK271&lt;&gt;"",AM271&lt;&gt;""),"确认折扣年度",IF($V271="中修",IF(AND($V271="中修",AK271="",AM271=""),1,IF(AK271&lt;&gt;"",LOOKUP(AK271,{1900,2021,2022,2023,2024,2025},{1,0.8,0.6,0.4,0.2,0}),IF(AM271&lt;&gt;"",LOOKUP(AM271,{1900,2021,2022,2023,2024,2025},{1,0.8,0.6,0.4,0.2,0})))),""))</f>
        <v/>
      </c>
      <c r="AO271" s="26" t="s">
        <v>146</v>
      </c>
      <c r="AP271" s="26" t="s">
        <v>146</v>
      </c>
      <c r="AQ271" s="26" t="s">
        <v>147</v>
      </c>
      <c r="AR271" s="26"/>
      <c r="AS271" s="26" t="s">
        <v>146</v>
      </c>
      <c r="AT271" s="26"/>
      <c r="AU271" s="26" t="s">
        <v>175</v>
      </c>
      <c r="AV271" s="26" t="s">
        <v>176</v>
      </c>
      <c r="AW271" s="26"/>
      <c r="AX271" s="110"/>
      <c r="AY271" s="110" t="s">
        <v>895</v>
      </c>
      <c r="AZ271" s="111"/>
      <c r="BA271" s="26">
        <v>220</v>
      </c>
      <c r="BB271" s="26">
        <v>990</v>
      </c>
      <c r="BC271" s="26">
        <v>990</v>
      </c>
      <c r="BD271" s="26">
        <v>0</v>
      </c>
      <c r="BE271" s="26" t="s">
        <v>149</v>
      </c>
      <c r="BF271" s="26" t="s">
        <v>150</v>
      </c>
      <c r="BG271" s="26" t="s">
        <v>896</v>
      </c>
      <c r="BH271" s="26">
        <v>2008</v>
      </c>
      <c r="BI271" s="26" t="s">
        <v>150</v>
      </c>
      <c r="BJ271" s="26" t="s">
        <v>897</v>
      </c>
      <c r="BK271" s="26" t="s">
        <v>150</v>
      </c>
      <c r="BL271" s="26" t="s">
        <v>150</v>
      </c>
      <c r="BM271" s="26"/>
      <c r="BN271" s="26"/>
      <c r="BO271" s="26"/>
      <c r="BP271" s="26"/>
      <c r="BQ271" s="26" t="s">
        <v>332</v>
      </c>
      <c r="BR271" s="26">
        <v>33.808</v>
      </c>
      <c r="BS271" s="26">
        <v>38.808</v>
      </c>
      <c r="BT271" s="26">
        <f>SUM(BU271:BZ271)</f>
        <v>5</v>
      </c>
      <c r="BU271" s="26"/>
      <c r="BV271" s="26"/>
      <c r="BW271" s="26">
        <f>CE271+CF271</f>
        <v>5</v>
      </c>
      <c r="BX271" s="26">
        <v>0</v>
      </c>
      <c r="BY271" s="26">
        <v>0</v>
      </c>
      <c r="BZ271" s="26"/>
      <c r="CA271" s="117"/>
      <c r="CB271" s="26" t="s">
        <v>166</v>
      </c>
      <c r="CC271" s="26">
        <v>3.458</v>
      </c>
      <c r="CD271" s="26">
        <v>1.542</v>
      </c>
      <c r="CE271" s="26">
        <v>0</v>
      </c>
      <c r="CF271" s="92">
        <f>CC271+CD271</f>
        <v>5</v>
      </c>
      <c r="CG271" s="84">
        <f t="shared" si="292"/>
        <v>0</v>
      </c>
      <c r="CH271" s="124">
        <v>7</v>
      </c>
      <c r="CI271" s="84">
        <v>1</v>
      </c>
      <c r="CJ271" s="84"/>
      <c r="CK271" s="84">
        <v>254</v>
      </c>
      <c r="CL271" s="84"/>
      <c r="CM271" s="84"/>
      <c r="CN271" s="84"/>
      <c r="CO271" s="84"/>
      <c r="CP271" s="84"/>
      <c r="CQ271" s="84"/>
      <c r="CR271" s="84"/>
      <c r="CT271" s="84"/>
      <c r="CU271" s="84"/>
      <c r="CV271" s="84"/>
      <c r="CW271" s="84" t="str">
        <f>J271&amp;K271&amp;L271</f>
        <v>S22492.45897.458</v>
      </c>
      <c r="CX271" s="84" t="s">
        <v>140</v>
      </c>
      <c r="CZ271" s="26" t="s">
        <v>898</v>
      </c>
      <c r="DA271" s="92">
        <v>5</v>
      </c>
      <c r="DB271" s="92"/>
      <c r="DC271" s="92" t="s">
        <v>899</v>
      </c>
      <c r="DD271" s="92" t="s">
        <v>146</v>
      </c>
      <c r="DE271" s="26"/>
      <c r="DF271" s="26"/>
      <c r="DG271" s="26"/>
      <c r="DH271" s="26"/>
      <c r="DI271" s="26"/>
      <c r="DJ271" s="26">
        <v>1995</v>
      </c>
      <c r="DK271" s="26">
        <v>2008</v>
      </c>
      <c r="DL271" s="26" t="s">
        <v>139</v>
      </c>
      <c r="DM271" s="26">
        <v>9</v>
      </c>
      <c r="DN271" s="26">
        <v>9</v>
      </c>
      <c r="DO271" s="26">
        <v>12</v>
      </c>
      <c r="DP271" s="26" t="b">
        <v>1</v>
      </c>
      <c r="DQ271" s="26">
        <v>1</v>
      </c>
      <c r="DR271" s="26" t="s">
        <v>149</v>
      </c>
      <c r="DS271" s="26" t="s">
        <v>156</v>
      </c>
      <c r="DT271" s="26" t="s">
        <v>150</v>
      </c>
      <c r="DU271" s="26" t="s">
        <v>150</v>
      </c>
      <c r="DV271" s="26" t="s">
        <v>150</v>
      </c>
      <c r="DW271" s="26"/>
      <c r="DX271" s="26"/>
      <c r="DY271" s="26"/>
      <c r="DZ271" s="26">
        <f t="shared" si="284"/>
        <v>5</v>
      </c>
      <c r="EA271" s="26">
        <v>5</v>
      </c>
      <c r="EB271" s="26">
        <v>0</v>
      </c>
      <c r="EC271" s="26"/>
      <c r="ED271" s="26">
        <v>0</v>
      </c>
      <c r="EE271" s="26">
        <v>5</v>
      </c>
      <c r="EF271" s="26">
        <v>0</v>
      </c>
      <c r="EG271" s="26">
        <v>0</v>
      </c>
      <c r="EH271" s="26">
        <v>0</v>
      </c>
      <c r="EI271" s="146">
        <f>P271-DZ271</f>
        <v>0</v>
      </c>
      <c r="EJ271" s="84">
        <f t="shared" si="293"/>
        <v>5</v>
      </c>
      <c r="EK271" s="84">
        <f t="shared" si="294"/>
        <v>0</v>
      </c>
      <c r="EL271" s="84">
        <f t="shared" si="285"/>
        <v>0</v>
      </c>
      <c r="EN271" s="84">
        <f t="shared" si="295"/>
        <v>0</v>
      </c>
    </row>
    <row r="272" s="84" customFormat="1" ht="30" customHeight="1" spans="1:144">
      <c r="A272" s="87" t="str">
        <f t="shared" si="301"/>
        <v>S2332021</v>
      </c>
      <c r="B272" s="87" t="e">
        <f>VLOOKUP(A272,[1]大中修明细表!$A$10:$N$544,14,0)</f>
        <v>#N/A</v>
      </c>
      <c r="C272" s="87" t="str">
        <f t="shared" si="302"/>
        <v>S302111.02110.02</v>
      </c>
      <c r="D272" s="87" t="e">
        <f>VLOOKUP(C272,[1]大中修明细表!$B$10:$N$544,13,0)</f>
        <v>#N/A</v>
      </c>
      <c r="E272" s="87" t="s">
        <v>371</v>
      </c>
      <c r="F272" s="96">
        <v>246</v>
      </c>
      <c r="G272" s="26" t="s">
        <v>18</v>
      </c>
      <c r="H272" s="26" t="s">
        <v>900</v>
      </c>
      <c r="I272" s="26">
        <v>430723</v>
      </c>
      <c r="J272" s="26" t="s">
        <v>901</v>
      </c>
      <c r="K272" s="26">
        <v>20</v>
      </c>
      <c r="L272" s="26">
        <v>21</v>
      </c>
      <c r="M272" s="26" t="s">
        <v>902</v>
      </c>
      <c r="N272" s="26">
        <v>111.02</v>
      </c>
      <c r="O272" s="26">
        <v>110.02</v>
      </c>
      <c r="P272" s="26"/>
      <c r="Q272" s="26">
        <f t="shared" si="286"/>
        <v>1</v>
      </c>
      <c r="R272" s="26" t="s">
        <v>739</v>
      </c>
      <c r="S272" s="26">
        <f t="shared" ref="S272:S276" si="303">U272</f>
        <v>10</v>
      </c>
      <c r="T272" s="26">
        <v>8.5</v>
      </c>
      <c r="U272" s="26">
        <v>10</v>
      </c>
      <c r="V272" s="26" t="s">
        <v>140</v>
      </c>
      <c r="W272" s="96" t="s">
        <v>141</v>
      </c>
      <c r="X272" s="26" t="s">
        <v>140</v>
      </c>
      <c r="Y272" s="26">
        <f t="shared" si="287"/>
        <v>10</v>
      </c>
      <c r="Z272" s="99"/>
      <c r="AA272" s="26" t="s">
        <v>143</v>
      </c>
      <c r="AB272" s="26" t="s">
        <v>144</v>
      </c>
      <c r="AC272" s="26">
        <v>30</v>
      </c>
      <c r="AD272" s="26" t="s">
        <v>145</v>
      </c>
      <c r="AE272" s="26">
        <v>9</v>
      </c>
      <c r="AF272" s="99"/>
      <c r="AG272" s="92">
        <v>220</v>
      </c>
      <c r="AH272" s="92">
        <f t="shared" si="288"/>
        <v>0</v>
      </c>
      <c r="AI272" s="92">
        <f t="shared" si="289"/>
        <v>220</v>
      </c>
      <c r="AJ272" s="26">
        <f t="shared" si="290"/>
        <v>220</v>
      </c>
      <c r="AK272" s="92">
        <v>2009</v>
      </c>
      <c r="AL272" s="26">
        <f>IF(AND(AK272&lt;&gt;"",AM272&lt;&gt;""),"确认折扣年度",IF($V272="大修",IF(AND($V272="大修",AK272="",AM272=""),1,IF(AK272&lt;&gt;"",LOOKUP(AK272,{1900,2016,2017,2018,2019,2020,2021,2022,2023,2024,2025},{1,0.9,0.8,0.7,0.6,0.5,0.4,0.3,0.2,0.1,0}),IF(AM272&lt;&gt;"",LOOKUP(AM272,{1900,2021,2022,2023,2024,2025},{1,0.8,0.6,0.4,0.2,0})))),""))</f>
        <v>1</v>
      </c>
      <c r="AM272" s="92"/>
      <c r="AN272" s="26" t="str">
        <f>IF(AND(AK272&lt;&gt;"",AM272&lt;&gt;""),"确认折扣年度",IF($V272="中修",IF(AND($V272="中修",AK272="",AM272=""),1,IF(AK272&lt;&gt;"",LOOKUP(AK272,{1900,2021,2022,2023,2024,2025},{1,0.8,0.6,0.4,0.2,0}),IF(AM272&lt;&gt;"",LOOKUP(AM272,{1900,2021,2022,2023,2024,2025},{1,0.8,0.6,0.4,0.2,0})))),""))</f>
        <v/>
      </c>
      <c r="AO272" s="26" t="s">
        <v>146</v>
      </c>
      <c r="AP272" s="26" t="s">
        <v>146</v>
      </c>
      <c r="AQ272" s="26" t="s">
        <v>740</v>
      </c>
      <c r="AR272" s="26" t="s">
        <v>903</v>
      </c>
      <c r="AS272" s="26"/>
      <c r="AT272" s="26"/>
      <c r="AU272" s="26"/>
      <c r="AV272" s="26"/>
      <c r="AW272" s="26"/>
      <c r="AX272" s="110"/>
      <c r="AY272" s="110"/>
      <c r="AZ272" s="111"/>
      <c r="BA272" s="26"/>
      <c r="BB272" s="26"/>
      <c r="BC272" s="26"/>
      <c r="BD272" s="26"/>
      <c r="BE272" s="26"/>
      <c r="BF272" s="26"/>
      <c r="BG272" s="26"/>
      <c r="BH272" s="26"/>
      <c r="BI272" s="26"/>
      <c r="BJ272" s="26"/>
      <c r="BK272" s="26"/>
      <c r="BL272" s="26"/>
      <c r="BM272" s="26"/>
      <c r="BN272" s="26"/>
      <c r="BO272" s="26"/>
      <c r="BP272" s="26"/>
      <c r="BQ272" s="26"/>
      <c r="BR272" s="26"/>
      <c r="BS272" s="26"/>
      <c r="BT272" s="26"/>
      <c r="BU272" s="26"/>
      <c r="BV272" s="26"/>
      <c r="BW272" s="26">
        <f t="shared" si="300"/>
        <v>1</v>
      </c>
      <c r="BX272" s="26"/>
      <c r="BY272" s="26"/>
      <c r="BZ272" s="26"/>
      <c r="CA272" s="117"/>
      <c r="CB272" s="26"/>
      <c r="CC272" s="26"/>
      <c r="CD272" s="26"/>
      <c r="CE272" s="26"/>
      <c r="CF272" s="92"/>
      <c r="CG272" s="84">
        <f t="shared" si="292"/>
        <v>0</v>
      </c>
      <c r="CH272" s="124">
        <v>7</v>
      </c>
      <c r="CI272" s="84">
        <v>1</v>
      </c>
      <c r="CZ272" s="26" t="s">
        <v>375</v>
      </c>
      <c r="DA272" s="92">
        <v>0</v>
      </c>
      <c r="DB272" s="92"/>
      <c r="DC272" s="92" t="s">
        <v>375</v>
      </c>
      <c r="DD272" s="92"/>
      <c r="DE272" s="26"/>
      <c r="DF272" s="26"/>
      <c r="DG272" s="26"/>
      <c r="DH272" s="26"/>
      <c r="DI272" s="26"/>
      <c r="DJ272" s="26">
        <v>1911</v>
      </c>
      <c r="DK272" s="26">
        <v>2009</v>
      </c>
      <c r="DL272" s="26" t="s">
        <v>139</v>
      </c>
      <c r="DM272" s="26">
        <v>8.5</v>
      </c>
      <c r="DN272" s="26">
        <v>10</v>
      </c>
      <c r="DO272" s="26">
        <v>10</v>
      </c>
      <c r="DP272" s="26" t="e">
        <v>#N/A</v>
      </c>
      <c r="DQ272" s="26" t="e">
        <v>#N/A</v>
      </c>
      <c r="DR272" s="26" t="s">
        <v>149</v>
      </c>
      <c r="DS272" s="26" t="s">
        <v>156</v>
      </c>
      <c r="DT272" s="26" t="s">
        <v>150</v>
      </c>
      <c r="DU272" s="26" t="s">
        <v>150</v>
      </c>
      <c r="DV272" s="26" t="s">
        <v>150</v>
      </c>
      <c r="DW272" s="26"/>
      <c r="DX272" s="26"/>
      <c r="DY272" s="26"/>
      <c r="DZ272" s="26">
        <f t="shared" si="284"/>
        <v>1</v>
      </c>
      <c r="EA272" s="26"/>
      <c r="EB272" s="26"/>
      <c r="EC272" s="26"/>
      <c r="ED272" s="26"/>
      <c r="EE272" s="26">
        <v>1</v>
      </c>
      <c r="EF272" s="26"/>
      <c r="EG272" s="26"/>
      <c r="EH272" s="26"/>
      <c r="EI272" s="146">
        <v>0</v>
      </c>
      <c r="EJ272" s="84">
        <f t="shared" si="293"/>
        <v>1</v>
      </c>
      <c r="EK272" s="84">
        <f t="shared" si="294"/>
        <v>0</v>
      </c>
      <c r="EL272" s="84">
        <f t="shared" si="285"/>
        <v>0</v>
      </c>
      <c r="EN272" s="84">
        <f t="shared" si="295"/>
        <v>0</v>
      </c>
    </row>
    <row r="273" s="84" customFormat="1" ht="30" customHeight="1" spans="1:144">
      <c r="A273" s="87" t="str">
        <f t="shared" si="301"/>
        <v>S2332122</v>
      </c>
      <c r="B273" s="87" t="e">
        <f>VLOOKUP(A273,[1]大中修明细表!$A$10:$N$544,14,0)</f>
        <v>#N/A</v>
      </c>
      <c r="C273" s="87" t="str">
        <f t="shared" si="302"/>
        <v>S302110.02109.02</v>
      </c>
      <c r="D273" s="87" t="e">
        <f>VLOOKUP(C273,[1]大中修明细表!$B$10:$N$544,13,0)</f>
        <v>#N/A</v>
      </c>
      <c r="E273" s="87" t="s">
        <v>371</v>
      </c>
      <c r="F273" s="96">
        <v>247</v>
      </c>
      <c r="G273" s="26" t="s">
        <v>18</v>
      </c>
      <c r="H273" s="26" t="s">
        <v>900</v>
      </c>
      <c r="I273" s="26">
        <v>430723</v>
      </c>
      <c r="J273" s="26" t="s">
        <v>901</v>
      </c>
      <c r="K273" s="26">
        <v>21</v>
      </c>
      <c r="L273" s="26">
        <v>22</v>
      </c>
      <c r="M273" s="26" t="s">
        <v>902</v>
      </c>
      <c r="N273" s="26">
        <v>110.02</v>
      </c>
      <c r="O273" s="26">
        <v>109.02</v>
      </c>
      <c r="P273" s="26"/>
      <c r="Q273" s="26">
        <f t="shared" si="286"/>
        <v>1</v>
      </c>
      <c r="R273" s="26" t="s">
        <v>739</v>
      </c>
      <c r="S273" s="26">
        <f t="shared" si="303"/>
        <v>10</v>
      </c>
      <c r="T273" s="26">
        <v>8.5</v>
      </c>
      <c r="U273" s="26">
        <v>10</v>
      </c>
      <c r="V273" s="26" t="s">
        <v>140</v>
      </c>
      <c r="W273" s="96" t="s">
        <v>141</v>
      </c>
      <c r="X273" s="26" t="s">
        <v>140</v>
      </c>
      <c r="Y273" s="26">
        <f t="shared" si="287"/>
        <v>10</v>
      </c>
      <c r="Z273" s="99"/>
      <c r="AA273" s="26" t="s">
        <v>143</v>
      </c>
      <c r="AB273" s="26" t="s">
        <v>144</v>
      </c>
      <c r="AC273" s="26">
        <v>30</v>
      </c>
      <c r="AD273" s="26" t="s">
        <v>145</v>
      </c>
      <c r="AE273" s="26">
        <v>9</v>
      </c>
      <c r="AF273" s="99"/>
      <c r="AG273" s="92">
        <v>220</v>
      </c>
      <c r="AH273" s="92">
        <f t="shared" si="288"/>
        <v>0</v>
      </c>
      <c r="AI273" s="92">
        <f t="shared" si="289"/>
        <v>220</v>
      </c>
      <c r="AJ273" s="26">
        <f t="shared" si="290"/>
        <v>220</v>
      </c>
      <c r="AK273" s="92">
        <v>2009</v>
      </c>
      <c r="AL273" s="26">
        <f>IF(AND(AK273&lt;&gt;"",AM273&lt;&gt;""),"确认折扣年度",IF($V273="大修",IF(AND($V273="大修",AK273="",AM273=""),1,IF(AK273&lt;&gt;"",LOOKUP(AK273,{1900,2016,2017,2018,2019,2020,2021,2022,2023,2024,2025},{1,0.9,0.8,0.7,0.6,0.5,0.4,0.3,0.2,0.1,0}),IF(AM273&lt;&gt;"",LOOKUP(AM273,{1900,2021,2022,2023,2024,2025},{1,0.8,0.6,0.4,0.2,0})))),""))</f>
        <v>1</v>
      </c>
      <c r="AM273" s="92"/>
      <c r="AN273" s="26" t="str">
        <f>IF(AND(AK273&lt;&gt;"",AM273&lt;&gt;""),"确认折扣年度",IF($V273="中修",IF(AND($V273="中修",AK273="",AM273=""),1,IF(AK273&lt;&gt;"",LOOKUP(AK273,{1900,2021,2022,2023,2024,2025},{1,0.8,0.6,0.4,0.2,0}),IF(AM273&lt;&gt;"",LOOKUP(AM273,{1900,2021,2022,2023,2024,2025},{1,0.8,0.6,0.4,0.2,0})))),""))</f>
        <v/>
      </c>
      <c r="AO273" s="26" t="s">
        <v>146</v>
      </c>
      <c r="AP273" s="26" t="s">
        <v>146</v>
      </c>
      <c r="AQ273" s="26" t="s">
        <v>740</v>
      </c>
      <c r="AR273" s="26" t="s">
        <v>903</v>
      </c>
      <c r="AS273" s="26"/>
      <c r="AT273" s="26"/>
      <c r="AU273" s="26"/>
      <c r="AV273" s="26"/>
      <c r="AW273" s="26"/>
      <c r="AX273" s="110"/>
      <c r="AY273" s="110"/>
      <c r="AZ273" s="111"/>
      <c r="BA273" s="26"/>
      <c r="BB273" s="26"/>
      <c r="BC273" s="26"/>
      <c r="BD273" s="26"/>
      <c r="BE273" s="26"/>
      <c r="BF273" s="26"/>
      <c r="BG273" s="26"/>
      <c r="BH273" s="26"/>
      <c r="BI273" s="26"/>
      <c r="BJ273" s="26"/>
      <c r="BK273" s="26"/>
      <c r="BL273" s="26"/>
      <c r="BM273" s="26"/>
      <c r="BN273" s="26"/>
      <c r="BO273" s="26"/>
      <c r="BP273" s="26"/>
      <c r="BQ273" s="26"/>
      <c r="BR273" s="26"/>
      <c r="BS273" s="26"/>
      <c r="BT273" s="26"/>
      <c r="BU273" s="26"/>
      <c r="BV273" s="26"/>
      <c r="BW273" s="26">
        <f t="shared" si="300"/>
        <v>1</v>
      </c>
      <c r="BX273" s="26"/>
      <c r="BY273" s="26"/>
      <c r="BZ273" s="26"/>
      <c r="CA273" s="117"/>
      <c r="CB273" s="26"/>
      <c r="CC273" s="26"/>
      <c r="CD273" s="26"/>
      <c r="CE273" s="26"/>
      <c r="CF273" s="92"/>
      <c r="CG273" s="84">
        <f t="shared" si="292"/>
        <v>0</v>
      </c>
      <c r="CH273" s="124">
        <v>7</v>
      </c>
      <c r="CI273" s="84">
        <v>1</v>
      </c>
      <c r="CZ273" s="26" t="s">
        <v>375</v>
      </c>
      <c r="DA273" s="92">
        <v>0</v>
      </c>
      <c r="DB273" s="92"/>
      <c r="DC273" s="92" t="s">
        <v>375</v>
      </c>
      <c r="DD273" s="92"/>
      <c r="DE273" s="26"/>
      <c r="DF273" s="26"/>
      <c r="DG273" s="26"/>
      <c r="DH273" s="26"/>
      <c r="DI273" s="26"/>
      <c r="DJ273" s="26">
        <v>1911</v>
      </c>
      <c r="DK273" s="26">
        <v>2009</v>
      </c>
      <c r="DL273" s="26" t="s">
        <v>139</v>
      </c>
      <c r="DM273" s="26">
        <v>8.5</v>
      </c>
      <c r="DN273" s="26">
        <v>10</v>
      </c>
      <c r="DO273" s="26">
        <v>10</v>
      </c>
      <c r="DP273" s="26" t="e">
        <v>#N/A</v>
      </c>
      <c r="DQ273" s="26" t="e">
        <v>#N/A</v>
      </c>
      <c r="DR273" s="26" t="s">
        <v>149</v>
      </c>
      <c r="DS273" s="26" t="s">
        <v>156</v>
      </c>
      <c r="DT273" s="26" t="s">
        <v>150</v>
      </c>
      <c r="DU273" s="26" t="s">
        <v>150</v>
      </c>
      <c r="DV273" s="26" t="s">
        <v>150</v>
      </c>
      <c r="DW273" s="26"/>
      <c r="DX273" s="26"/>
      <c r="DY273" s="26"/>
      <c r="DZ273" s="26">
        <f t="shared" si="284"/>
        <v>1</v>
      </c>
      <c r="EA273" s="26"/>
      <c r="EB273" s="26"/>
      <c r="EC273" s="26"/>
      <c r="ED273" s="26"/>
      <c r="EE273" s="26">
        <v>1</v>
      </c>
      <c r="EF273" s="26"/>
      <c r="EG273" s="26"/>
      <c r="EH273" s="26"/>
      <c r="EI273" s="146">
        <v>0</v>
      </c>
      <c r="EJ273" s="84">
        <f t="shared" si="293"/>
        <v>1</v>
      </c>
      <c r="EK273" s="84">
        <f t="shared" si="294"/>
        <v>0</v>
      </c>
      <c r="EL273" s="84">
        <f t="shared" si="285"/>
        <v>0</v>
      </c>
      <c r="EN273" s="84">
        <f t="shared" si="295"/>
        <v>0</v>
      </c>
    </row>
    <row r="274" s="84" customFormat="1" ht="30" customHeight="1" spans="1:144">
      <c r="A274" s="87" t="str">
        <f t="shared" si="301"/>
        <v>S2332223</v>
      </c>
      <c r="B274" s="87" t="e">
        <f>VLOOKUP(A274,[1]大中修明细表!$A$10:$N$544,14,0)</f>
        <v>#N/A</v>
      </c>
      <c r="C274" s="87" t="str">
        <f t="shared" si="302"/>
        <v>S302109.02108.02</v>
      </c>
      <c r="D274" s="87" t="e">
        <f>VLOOKUP(C274,[1]大中修明细表!$B$10:$N$544,13,0)</f>
        <v>#N/A</v>
      </c>
      <c r="E274" s="87" t="s">
        <v>371</v>
      </c>
      <c r="F274" s="96">
        <v>248</v>
      </c>
      <c r="G274" s="26" t="s">
        <v>18</v>
      </c>
      <c r="H274" s="26" t="s">
        <v>900</v>
      </c>
      <c r="I274" s="26">
        <v>430723</v>
      </c>
      <c r="J274" s="26" t="s">
        <v>901</v>
      </c>
      <c r="K274" s="26">
        <v>22</v>
      </c>
      <c r="L274" s="26">
        <v>23</v>
      </c>
      <c r="M274" s="26" t="s">
        <v>902</v>
      </c>
      <c r="N274" s="26">
        <v>109.02</v>
      </c>
      <c r="O274" s="26">
        <v>108.02</v>
      </c>
      <c r="P274" s="26"/>
      <c r="Q274" s="26">
        <f t="shared" si="286"/>
        <v>1</v>
      </c>
      <c r="R274" s="26" t="s">
        <v>739</v>
      </c>
      <c r="S274" s="26">
        <f t="shared" si="303"/>
        <v>10</v>
      </c>
      <c r="T274" s="26">
        <v>8.5</v>
      </c>
      <c r="U274" s="26">
        <v>10</v>
      </c>
      <c r="V274" s="26" t="s">
        <v>140</v>
      </c>
      <c r="W274" s="96" t="s">
        <v>141</v>
      </c>
      <c r="X274" s="26" t="s">
        <v>140</v>
      </c>
      <c r="Y274" s="26">
        <f t="shared" si="287"/>
        <v>10</v>
      </c>
      <c r="Z274" s="99"/>
      <c r="AA274" s="26" t="s">
        <v>143</v>
      </c>
      <c r="AB274" s="26" t="s">
        <v>144</v>
      </c>
      <c r="AC274" s="26">
        <v>30</v>
      </c>
      <c r="AD274" s="26" t="s">
        <v>145</v>
      </c>
      <c r="AE274" s="26">
        <v>9</v>
      </c>
      <c r="AF274" s="99"/>
      <c r="AG274" s="92">
        <v>220</v>
      </c>
      <c r="AH274" s="92">
        <f t="shared" si="288"/>
        <v>0</v>
      </c>
      <c r="AI274" s="92">
        <f t="shared" si="289"/>
        <v>220</v>
      </c>
      <c r="AJ274" s="26">
        <f t="shared" si="290"/>
        <v>220</v>
      </c>
      <c r="AK274" s="92">
        <v>2009</v>
      </c>
      <c r="AL274" s="26">
        <f>IF(AND(AK274&lt;&gt;"",AM274&lt;&gt;""),"确认折扣年度",IF($V274="大修",IF(AND($V274="大修",AK274="",AM274=""),1,IF(AK274&lt;&gt;"",LOOKUP(AK274,{1900,2016,2017,2018,2019,2020,2021,2022,2023,2024,2025},{1,0.9,0.8,0.7,0.6,0.5,0.4,0.3,0.2,0.1,0}),IF(AM274&lt;&gt;"",LOOKUP(AM274,{1900,2021,2022,2023,2024,2025},{1,0.8,0.6,0.4,0.2,0})))),""))</f>
        <v>1</v>
      </c>
      <c r="AM274" s="92"/>
      <c r="AN274" s="26" t="str">
        <f>IF(AND(AK274&lt;&gt;"",AM274&lt;&gt;""),"确认折扣年度",IF($V274="中修",IF(AND($V274="中修",AK274="",AM274=""),1,IF(AK274&lt;&gt;"",LOOKUP(AK274,{1900,2021,2022,2023,2024,2025},{1,0.8,0.6,0.4,0.2,0}),IF(AM274&lt;&gt;"",LOOKUP(AM274,{1900,2021,2022,2023,2024,2025},{1,0.8,0.6,0.4,0.2,0})))),""))</f>
        <v/>
      </c>
      <c r="AO274" s="26" t="s">
        <v>146</v>
      </c>
      <c r="AP274" s="26" t="s">
        <v>146</v>
      </c>
      <c r="AQ274" s="26" t="s">
        <v>740</v>
      </c>
      <c r="AR274" s="26" t="s">
        <v>903</v>
      </c>
      <c r="AS274" s="26"/>
      <c r="AT274" s="26"/>
      <c r="AU274" s="26"/>
      <c r="AV274" s="26"/>
      <c r="AW274" s="26"/>
      <c r="AX274" s="110"/>
      <c r="AY274" s="110"/>
      <c r="AZ274" s="111"/>
      <c r="BA274" s="26"/>
      <c r="BB274" s="26"/>
      <c r="BC274" s="26"/>
      <c r="BD274" s="26"/>
      <c r="BE274" s="26"/>
      <c r="BF274" s="26"/>
      <c r="BG274" s="26"/>
      <c r="BH274" s="26"/>
      <c r="BI274" s="26"/>
      <c r="BJ274" s="26"/>
      <c r="BK274" s="26"/>
      <c r="BL274" s="26"/>
      <c r="BM274" s="26"/>
      <c r="BN274" s="26"/>
      <c r="BO274" s="26"/>
      <c r="BP274" s="26"/>
      <c r="BQ274" s="26"/>
      <c r="BR274" s="26"/>
      <c r="BS274" s="26"/>
      <c r="BT274" s="26"/>
      <c r="BU274" s="26"/>
      <c r="BV274" s="26"/>
      <c r="BW274" s="26">
        <f t="shared" si="300"/>
        <v>1</v>
      </c>
      <c r="BX274" s="26"/>
      <c r="BY274" s="26"/>
      <c r="BZ274" s="26"/>
      <c r="CA274" s="117"/>
      <c r="CB274" s="26"/>
      <c r="CC274" s="26"/>
      <c r="CD274" s="26"/>
      <c r="CE274" s="26"/>
      <c r="CF274" s="92"/>
      <c r="CG274" s="84">
        <f t="shared" si="292"/>
        <v>0</v>
      </c>
      <c r="CH274" s="124">
        <v>7</v>
      </c>
      <c r="CI274" s="84">
        <v>1</v>
      </c>
      <c r="CZ274" s="26" t="s">
        <v>375</v>
      </c>
      <c r="DA274" s="92">
        <v>0</v>
      </c>
      <c r="DB274" s="92"/>
      <c r="DC274" s="92" t="s">
        <v>375</v>
      </c>
      <c r="DD274" s="92"/>
      <c r="DE274" s="26"/>
      <c r="DF274" s="26"/>
      <c r="DG274" s="26"/>
      <c r="DH274" s="26"/>
      <c r="DI274" s="26"/>
      <c r="DJ274" s="26">
        <v>1911</v>
      </c>
      <c r="DK274" s="26">
        <v>2009</v>
      </c>
      <c r="DL274" s="26" t="s">
        <v>139</v>
      </c>
      <c r="DM274" s="26">
        <v>8.5</v>
      </c>
      <c r="DN274" s="26">
        <v>10</v>
      </c>
      <c r="DO274" s="26">
        <v>10</v>
      </c>
      <c r="DP274" s="26" t="e">
        <v>#N/A</v>
      </c>
      <c r="DQ274" s="26" t="e">
        <v>#N/A</v>
      </c>
      <c r="DR274" s="26" t="s">
        <v>149</v>
      </c>
      <c r="DS274" s="26" t="s">
        <v>156</v>
      </c>
      <c r="DT274" s="26" t="s">
        <v>150</v>
      </c>
      <c r="DU274" s="26" t="s">
        <v>150</v>
      </c>
      <c r="DV274" s="26" t="s">
        <v>150</v>
      </c>
      <c r="DW274" s="26"/>
      <c r="DX274" s="26"/>
      <c r="DY274" s="26"/>
      <c r="DZ274" s="26">
        <f t="shared" si="284"/>
        <v>1</v>
      </c>
      <c r="EA274" s="26"/>
      <c r="EB274" s="26"/>
      <c r="EC274" s="26"/>
      <c r="ED274" s="26"/>
      <c r="EE274" s="26">
        <v>1</v>
      </c>
      <c r="EF274" s="26"/>
      <c r="EG274" s="26"/>
      <c r="EH274" s="26"/>
      <c r="EI274" s="146">
        <v>0</v>
      </c>
      <c r="EJ274" s="84">
        <f t="shared" si="293"/>
        <v>1</v>
      </c>
      <c r="EK274" s="84">
        <f t="shared" si="294"/>
        <v>0</v>
      </c>
      <c r="EL274" s="84">
        <f t="shared" si="285"/>
        <v>0</v>
      </c>
      <c r="EN274" s="84">
        <f t="shared" si="295"/>
        <v>0</v>
      </c>
    </row>
    <row r="275" s="84" customFormat="1" ht="30" customHeight="1" spans="1:144">
      <c r="A275" s="87" t="str">
        <f t="shared" si="301"/>
        <v>S2332324</v>
      </c>
      <c r="B275" s="87" t="e">
        <f>VLOOKUP(A275,[1]大中修明细表!$A$10:$N$544,14,0)</f>
        <v>#N/A</v>
      </c>
      <c r="C275" s="87" t="str">
        <f t="shared" si="302"/>
        <v>S302108.02107.02</v>
      </c>
      <c r="D275" s="87" t="e">
        <f>VLOOKUP(C275,[1]大中修明细表!$B$10:$N$544,13,0)</f>
        <v>#N/A</v>
      </c>
      <c r="E275" s="87" t="s">
        <v>371</v>
      </c>
      <c r="F275" s="96">
        <v>249</v>
      </c>
      <c r="G275" s="26" t="s">
        <v>18</v>
      </c>
      <c r="H275" s="26" t="s">
        <v>900</v>
      </c>
      <c r="I275" s="26">
        <v>430723</v>
      </c>
      <c r="J275" s="26" t="s">
        <v>901</v>
      </c>
      <c r="K275" s="26">
        <v>23</v>
      </c>
      <c r="L275" s="26">
        <v>24</v>
      </c>
      <c r="M275" s="26" t="s">
        <v>902</v>
      </c>
      <c r="N275" s="26">
        <v>108.02</v>
      </c>
      <c r="O275" s="26">
        <v>107.02</v>
      </c>
      <c r="P275" s="26"/>
      <c r="Q275" s="26">
        <f t="shared" si="286"/>
        <v>1</v>
      </c>
      <c r="R275" s="26" t="s">
        <v>739</v>
      </c>
      <c r="S275" s="26">
        <f t="shared" si="303"/>
        <v>10</v>
      </c>
      <c r="T275" s="26">
        <v>8.5</v>
      </c>
      <c r="U275" s="26">
        <v>10</v>
      </c>
      <c r="V275" s="26" t="s">
        <v>140</v>
      </c>
      <c r="W275" s="96" t="s">
        <v>141</v>
      </c>
      <c r="X275" s="26" t="s">
        <v>140</v>
      </c>
      <c r="Y275" s="26">
        <f t="shared" si="287"/>
        <v>10</v>
      </c>
      <c r="Z275" s="99"/>
      <c r="AA275" s="26" t="s">
        <v>143</v>
      </c>
      <c r="AB275" s="26" t="s">
        <v>144</v>
      </c>
      <c r="AC275" s="26">
        <v>30</v>
      </c>
      <c r="AD275" s="26" t="s">
        <v>145</v>
      </c>
      <c r="AE275" s="26">
        <v>9</v>
      </c>
      <c r="AF275" s="99"/>
      <c r="AG275" s="92">
        <v>220</v>
      </c>
      <c r="AH275" s="92">
        <f t="shared" si="288"/>
        <v>0</v>
      </c>
      <c r="AI275" s="92">
        <f t="shared" si="289"/>
        <v>220</v>
      </c>
      <c r="AJ275" s="26">
        <f t="shared" si="290"/>
        <v>220</v>
      </c>
      <c r="AK275" s="92">
        <v>2009</v>
      </c>
      <c r="AL275" s="26">
        <f>IF(AND(AK275&lt;&gt;"",AM275&lt;&gt;""),"确认折扣年度",IF($V275="大修",IF(AND($V275="大修",AK275="",AM275=""),1,IF(AK275&lt;&gt;"",LOOKUP(AK275,{1900,2016,2017,2018,2019,2020,2021,2022,2023,2024,2025},{1,0.9,0.8,0.7,0.6,0.5,0.4,0.3,0.2,0.1,0}),IF(AM275&lt;&gt;"",LOOKUP(AM275,{1900,2021,2022,2023,2024,2025},{1,0.8,0.6,0.4,0.2,0})))),""))</f>
        <v>1</v>
      </c>
      <c r="AM275" s="92"/>
      <c r="AN275" s="26" t="str">
        <f>IF(AND(AK275&lt;&gt;"",AM275&lt;&gt;""),"确认折扣年度",IF($V275="中修",IF(AND($V275="中修",AK275="",AM275=""),1,IF(AK275&lt;&gt;"",LOOKUP(AK275,{1900,2021,2022,2023,2024,2025},{1,0.8,0.6,0.4,0.2,0}),IF(AM275&lt;&gt;"",LOOKUP(AM275,{1900,2021,2022,2023,2024,2025},{1,0.8,0.6,0.4,0.2,0})))),""))</f>
        <v/>
      </c>
      <c r="AO275" s="26" t="s">
        <v>146</v>
      </c>
      <c r="AP275" s="26" t="s">
        <v>146</v>
      </c>
      <c r="AQ275" s="26" t="s">
        <v>740</v>
      </c>
      <c r="AR275" s="26" t="s">
        <v>903</v>
      </c>
      <c r="AS275" s="26"/>
      <c r="AT275" s="26"/>
      <c r="AU275" s="26"/>
      <c r="AV275" s="26"/>
      <c r="AW275" s="26"/>
      <c r="AX275" s="110"/>
      <c r="AY275" s="110"/>
      <c r="AZ275" s="111"/>
      <c r="BA275" s="26"/>
      <c r="BB275" s="26"/>
      <c r="BC275" s="26"/>
      <c r="BD275" s="26"/>
      <c r="BE275" s="26"/>
      <c r="BF275" s="26"/>
      <c r="BG275" s="26"/>
      <c r="BH275" s="26"/>
      <c r="BI275" s="26"/>
      <c r="BJ275" s="26"/>
      <c r="BK275" s="26"/>
      <c r="BL275" s="26"/>
      <c r="BM275" s="26"/>
      <c r="BN275" s="26"/>
      <c r="BO275" s="26"/>
      <c r="BP275" s="26"/>
      <c r="BQ275" s="26"/>
      <c r="BR275" s="26"/>
      <c r="BS275" s="26"/>
      <c r="BT275" s="26"/>
      <c r="BU275" s="26"/>
      <c r="BV275" s="26"/>
      <c r="BW275" s="26">
        <f t="shared" si="300"/>
        <v>1</v>
      </c>
      <c r="BX275" s="26"/>
      <c r="BY275" s="26"/>
      <c r="BZ275" s="26"/>
      <c r="CA275" s="117"/>
      <c r="CB275" s="26"/>
      <c r="CC275" s="26"/>
      <c r="CD275" s="26"/>
      <c r="CE275" s="26"/>
      <c r="CF275" s="92"/>
      <c r="CG275" s="84">
        <f t="shared" si="292"/>
        <v>0</v>
      </c>
      <c r="CH275" s="124">
        <v>7</v>
      </c>
      <c r="CI275" s="84">
        <v>1</v>
      </c>
      <c r="CZ275" s="26" t="s">
        <v>375</v>
      </c>
      <c r="DA275" s="92">
        <v>0</v>
      </c>
      <c r="DB275" s="92"/>
      <c r="DC275" s="92" t="s">
        <v>375</v>
      </c>
      <c r="DD275" s="92"/>
      <c r="DE275" s="26"/>
      <c r="DF275" s="26"/>
      <c r="DG275" s="26"/>
      <c r="DH275" s="26"/>
      <c r="DI275" s="26"/>
      <c r="DJ275" s="26">
        <v>1911</v>
      </c>
      <c r="DK275" s="26">
        <v>2009</v>
      </c>
      <c r="DL275" s="26" t="s">
        <v>139</v>
      </c>
      <c r="DM275" s="26">
        <v>8.5</v>
      </c>
      <c r="DN275" s="26">
        <v>10</v>
      </c>
      <c r="DO275" s="26">
        <v>10</v>
      </c>
      <c r="DP275" s="26" t="e">
        <v>#N/A</v>
      </c>
      <c r="DQ275" s="26" t="e">
        <v>#N/A</v>
      </c>
      <c r="DR275" s="26" t="s">
        <v>149</v>
      </c>
      <c r="DS275" s="26" t="s">
        <v>156</v>
      </c>
      <c r="DT275" s="26" t="s">
        <v>150</v>
      </c>
      <c r="DU275" s="26" t="s">
        <v>150</v>
      </c>
      <c r="DV275" s="26" t="s">
        <v>150</v>
      </c>
      <c r="DW275" s="26"/>
      <c r="DX275" s="26"/>
      <c r="DY275" s="26"/>
      <c r="DZ275" s="26">
        <f t="shared" si="284"/>
        <v>1</v>
      </c>
      <c r="EA275" s="26"/>
      <c r="EB275" s="26"/>
      <c r="EC275" s="26"/>
      <c r="ED275" s="26"/>
      <c r="EE275" s="26">
        <v>1</v>
      </c>
      <c r="EF275" s="26"/>
      <c r="EG275" s="26"/>
      <c r="EH275" s="26"/>
      <c r="EI275" s="146">
        <v>0</v>
      </c>
      <c r="EJ275" s="84">
        <f t="shared" si="293"/>
        <v>1</v>
      </c>
      <c r="EK275" s="84">
        <f t="shared" si="294"/>
        <v>0</v>
      </c>
      <c r="EL275" s="84">
        <f t="shared" si="285"/>
        <v>0</v>
      </c>
      <c r="EN275" s="84">
        <f t="shared" si="295"/>
        <v>0</v>
      </c>
    </row>
    <row r="276" s="84" customFormat="1" ht="30" customHeight="1" spans="1:144">
      <c r="A276" s="87" t="str">
        <f t="shared" si="301"/>
        <v>S2332425</v>
      </c>
      <c r="B276" s="87" t="e">
        <f>VLOOKUP(A276,[1]大中修明细表!$A$10:$N$544,14,0)</f>
        <v>#N/A</v>
      </c>
      <c r="C276" s="87" t="str">
        <f t="shared" si="302"/>
        <v>S302107.02106.02</v>
      </c>
      <c r="D276" s="87" t="e">
        <f>VLOOKUP(C276,[1]大中修明细表!$B$10:$N$544,13,0)</f>
        <v>#N/A</v>
      </c>
      <c r="E276" s="87" t="s">
        <v>371</v>
      </c>
      <c r="F276" s="96">
        <v>250</v>
      </c>
      <c r="G276" s="26" t="s">
        <v>18</v>
      </c>
      <c r="H276" s="26" t="s">
        <v>900</v>
      </c>
      <c r="I276" s="26">
        <v>430723</v>
      </c>
      <c r="J276" s="26" t="s">
        <v>901</v>
      </c>
      <c r="K276" s="26">
        <v>24</v>
      </c>
      <c r="L276" s="26">
        <v>25</v>
      </c>
      <c r="M276" s="26" t="s">
        <v>902</v>
      </c>
      <c r="N276" s="26">
        <v>107.02</v>
      </c>
      <c r="O276" s="26">
        <v>106.02</v>
      </c>
      <c r="P276" s="26"/>
      <c r="Q276" s="26">
        <f t="shared" si="286"/>
        <v>1</v>
      </c>
      <c r="R276" s="26" t="s">
        <v>739</v>
      </c>
      <c r="S276" s="26">
        <f t="shared" si="303"/>
        <v>10</v>
      </c>
      <c r="T276" s="26">
        <v>8.5</v>
      </c>
      <c r="U276" s="26">
        <v>10</v>
      </c>
      <c r="V276" s="26" t="s">
        <v>140</v>
      </c>
      <c r="W276" s="96" t="s">
        <v>141</v>
      </c>
      <c r="X276" s="26" t="s">
        <v>140</v>
      </c>
      <c r="Y276" s="26">
        <f t="shared" si="287"/>
        <v>10</v>
      </c>
      <c r="Z276" s="99"/>
      <c r="AA276" s="26" t="s">
        <v>143</v>
      </c>
      <c r="AB276" s="26" t="s">
        <v>144</v>
      </c>
      <c r="AC276" s="26">
        <v>30</v>
      </c>
      <c r="AD276" s="26" t="s">
        <v>145</v>
      </c>
      <c r="AE276" s="26">
        <v>9</v>
      </c>
      <c r="AF276" s="99"/>
      <c r="AG276" s="92">
        <v>220</v>
      </c>
      <c r="AH276" s="92">
        <f t="shared" si="288"/>
        <v>0</v>
      </c>
      <c r="AI276" s="92">
        <f t="shared" si="289"/>
        <v>220</v>
      </c>
      <c r="AJ276" s="26">
        <f t="shared" si="290"/>
        <v>220</v>
      </c>
      <c r="AK276" s="92">
        <v>2009</v>
      </c>
      <c r="AL276" s="26">
        <f>IF(AND(AK276&lt;&gt;"",AM276&lt;&gt;""),"确认折扣年度",IF($V276="大修",IF(AND($V276="大修",AK276="",AM276=""),1,IF(AK276&lt;&gt;"",LOOKUP(AK276,{1900,2016,2017,2018,2019,2020,2021,2022,2023,2024,2025},{1,0.9,0.8,0.7,0.6,0.5,0.4,0.3,0.2,0.1,0}),IF(AM276&lt;&gt;"",LOOKUP(AM276,{1900,2021,2022,2023,2024,2025},{1,0.8,0.6,0.4,0.2,0})))),""))</f>
        <v>1</v>
      </c>
      <c r="AM276" s="92"/>
      <c r="AN276" s="26" t="str">
        <f>IF(AND(AK276&lt;&gt;"",AM276&lt;&gt;""),"确认折扣年度",IF($V276="中修",IF(AND($V276="中修",AK276="",AM276=""),1,IF(AK276&lt;&gt;"",LOOKUP(AK276,{1900,2021,2022,2023,2024,2025},{1,0.8,0.6,0.4,0.2,0}),IF(AM276&lt;&gt;"",LOOKUP(AM276,{1900,2021,2022,2023,2024,2025},{1,0.8,0.6,0.4,0.2,0})))),""))</f>
        <v/>
      </c>
      <c r="AO276" s="26" t="s">
        <v>146</v>
      </c>
      <c r="AP276" s="26" t="s">
        <v>146</v>
      </c>
      <c r="AQ276" s="26" t="s">
        <v>740</v>
      </c>
      <c r="AR276" s="26" t="s">
        <v>903</v>
      </c>
      <c r="AS276" s="26"/>
      <c r="AT276" s="26"/>
      <c r="AU276" s="26"/>
      <c r="AV276" s="26"/>
      <c r="AW276" s="26"/>
      <c r="AX276" s="110"/>
      <c r="AY276" s="110"/>
      <c r="AZ276" s="111"/>
      <c r="BA276" s="26"/>
      <c r="BB276" s="26"/>
      <c r="BC276" s="26"/>
      <c r="BD276" s="26"/>
      <c r="BE276" s="26"/>
      <c r="BF276" s="26"/>
      <c r="BG276" s="26"/>
      <c r="BH276" s="26"/>
      <c r="BI276" s="26"/>
      <c r="BJ276" s="26"/>
      <c r="BK276" s="26"/>
      <c r="BL276" s="26"/>
      <c r="BM276" s="26"/>
      <c r="BN276" s="26"/>
      <c r="BO276" s="26"/>
      <c r="BP276" s="26"/>
      <c r="BQ276" s="26"/>
      <c r="BR276" s="26"/>
      <c r="BS276" s="26"/>
      <c r="BT276" s="26"/>
      <c r="BU276" s="26"/>
      <c r="BV276" s="26"/>
      <c r="BW276" s="26">
        <f t="shared" si="300"/>
        <v>1</v>
      </c>
      <c r="BX276" s="26"/>
      <c r="BY276" s="26"/>
      <c r="BZ276" s="26"/>
      <c r="CA276" s="117"/>
      <c r="CB276" s="26"/>
      <c r="CC276" s="26"/>
      <c r="CD276" s="26"/>
      <c r="CE276" s="26"/>
      <c r="CF276" s="92"/>
      <c r="CG276" s="84">
        <f t="shared" si="292"/>
        <v>0</v>
      </c>
      <c r="CH276" s="124">
        <v>7</v>
      </c>
      <c r="CI276" s="84">
        <v>1</v>
      </c>
      <c r="CZ276" s="26" t="s">
        <v>375</v>
      </c>
      <c r="DA276" s="92">
        <v>0</v>
      </c>
      <c r="DB276" s="92"/>
      <c r="DC276" s="92" t="s">
        <v>375</v>
      </c>
      <c r="DD276" s="92"/>
      <c r="DE276" s="26"/>
      <c r="DF276" s="26"/>
      <c r="DG276" s="26"/>
      <c r="DH276" s="26"/>
      <c r="DI276" s="26"/>
      <c r="DJ276" s="26">
        <v>1911</v>
      </c>
      <c r="DK276" s="26">
        <v>2009</v>
      </c>
      <c r="DL276" s="26" t="s">
        <v>139</v>
      </c>
      <c r="DM276" s="26">
        <v>8.5</v>
      </c>
      <c r="DN276" s="26">
        <v>10</v>
      </c>
      <c r="DO276" s="26">
        <v>10</v>
      </c>
      <c r="DP276" s="26" t="e">
        <v>#N/A</v>
      </c>
      <c r="DQ276" s="26" t="e">
        <v>#N/A</v>
      </c>
      <c r="DR276" s="26" t="s">
        <v>149</v>
      </c>
      <c r="DS276" s="26" t="s">
        <v>156</v>
      </c>
      <c r="DT276" s="26" t="s">
        <v>150</v>
      </c>
      <c r="DU276" s="26" t="s">
        <v>150</v>
      </c>
      <c r="DV276" s="26" t="s">
        <v>150</v>
      </c>
      <c r="DW276" s="26"/>
      <c r="DX276" s="26"/>
      <c r="DY276" s="26"/>
      <c r="DZ276" s="26">
        <f t="shared" si="284"/>
        <v>1</v>
      </c>
      <c r="EA276" s="26"/>
      <c r="EB276" s="26"/>
      <c r="EC276" s="26"/>
      <c r="ED276" s="26"/>
      <c r="EE276" s="26">
        <v>1</v>
      </c>
      <c r="EF276" s="26"/>
      <c r="EG276" s="26"/>
      <c r="EH276" s="26"/>
      <c r="EI276" s="146">
        <v>0</v>
      </c>
      <c r="EJ276" s="84">
        <f t="shared" si="293"/>
        <v>1</v>
      </c>
      <c r="EK276" s="84">
        <f t="shared" si="294"/>
        <v>0</v>
      </c>
      <c r="EL276" s="84">
        <f t="shared" si="285"/>
        <v>0</v>
      </c>
      <c r="EN276" s="84">
        <f t="shared" si="295"/>
        <v>0</v>
      </c>
    </row>
    <row r="277" ht="30" customHeight="1" spans="1:144">
      <c r="A277" s="87" t="str">
        <f t="shared" si="301"/>
        <v>S234105.173109.923</v>
      </c>
      <c r="B277" s="87">
        <f>VLOOKUP(A277,[1]大中修明细表!$A$10:$N$544,14,0)</f>
        <v>4.75</v>
      </c>
      <c r="C277" s="87" t="str">
        <f t="shared" si="302"/>
        <v>X02158.37963.129</v>
      </c>
      <c r="D277" s="87">
        <f>VLOOKUP(C277,[1]大中修明细表!$B$10:$N$544,13,0)</f>
        <v>4.75</v>
      </c>
      <c r="E277" s="87"/>
      <c r="F277" s="96">
        <v>251</v>
      </c>
      <c r="G277" s="26" t="s">
        <v>18</v>
      </c>
      <c r="H277" s="26" t="s">
        <v>904</v>
      </c>
      <c r="I277" s="26">
        <v>430725</v>
      </c>
      <c r="J277" s="26" t="s">
        <v>905</v>
      </c>
      <c r="K277" s="26">
        <v>105.173</v>
      </c>
      <c r="L277" s="26">
        <v>109.923</v>
      </c>
      <c r="M277" s="26" t="s">
        <v>906</v>
      </c>
      <c r="N277" s="26">
        <v>58.379</v>
      </c>
      <c r="O277" s="26">
        <v>63.129</v>
      </c>
      <c r="P277" s="26">
        <f t="shared" ref="P277:P279" si="304">L277-K277</f>
        <v>4.75</v>
      </c>
      <c r="Q277" s="26">
        <f t="shared" si="286"/>
        <v>4.75</v>
      </c>
      <c r="R277" s="26" t="s">
        <v>139</v>
      </c>
      <c r="S277" s="26">
        <v>10.5</v>
      </c>
      <c r="T277" s="26">
        <v>10.5</v>
      </c>
      <c r="U277" s="26">
        <v>12</v>
      </c>
      <c r="V277" s="26" t="s">
        <v>140</v>
      </c>
      <c r="W277" s="26" t="s">
        <v>141</v>
      </c>
      <c r="X277" s="26" t="s">
        <v>142</v>
      </c>
      <c r="Y277" s="26">
        <f t="shared" si="287"/>
        <v>10.5</v>
      </c>
      <c r="Z277" s="99"/>
      <c r="AA277" s="26" t="s">
        <v>143</v>
      </c>
      <c r="AB277" s="26" t="s">
        <v>144</v>
      </c>
      <c r="AC277" s="26">
        <v>30</v>
      </c>
      <c r="AD277" s="26" t="s">
        <v>145</v>
      </c>
      <c r="AE277" s="26">
        <v>9</v>
      </c>
      <c r="AF277" s="99"/>
      <c r="AG277" s="92">
        <v>220</v>
      </c>
      <c r="AH277" s="92">
        <f t="shared" si="288"/>
        <v>1097</v>
      </c>
      <c r="AI277" s="92">
        <f t="shared" si="289"/>
        <v>1097</v>
      </c>
      <c r="AJ277" s="26">
        <f t="shared" si="290"/>
        <v>1097</v>
      </c>
      <c r="AK277" s="92">
        <v>2012</v>
      </c>
      <c r="AL277" s="26">
        <f>IF(AND(AK277&lt;&gt;"",AM277&lt;&gt;""),"确认折扣年度",IF($V277="大修",IF(AND($V277="大修",AK277="",AM277=""),1,IF(AK277&lt;&gt;"",LOOKUP(AK277,{1900,2016,2017,2018,2019,2020,2021,2022,2023,2024,2025},{1,0.9,0.8,0.7,0.6,0.5,0.4,0.3,0.2,0.1,0}),IF(AM277&lt;&gt;"",LOOKUP(AM277,{1900,2021,2022,2023,2024,2025},{1,0.8,0.6,0.4,0.2,0})))),""))</f>
        <v>1</v>
      </c>
      <c r="AM277" s="92"/>
      <c r="AN277" s="26" t="str">
        <f>IF(AND(AK277&lt;&gt;"",AM277&lt;&gt;""),"确认折扣年度",IF($V277="中修",IF(AND($V277="中修",AK277="",AM277=""),1,IF(AK277&lt;&gt;"",LOOKUP(AK277,{1900,2021,2022,2023,2024,2025},{1,0.8,0.6,0.4,0.2,0}),IF(AM277&lt;&gt;"",LOOKUP(AM277,{1900,2021,2022,2023,2024,2025},{1,0.8,0.6,0.4,0.2,0})))),""))</f>
        <v/>
      </c>
      <c r="AO277" s="26" t="s">
        <v>146</v>
      </c>
      <c r="AP277" s="26" t="s">
        <v>146</v>
      </c>
      <c r="AQ277" s="26" t="s">
        <v>197</v>
      </c>
      <c r="AR277" s="26" t="s">
        <v>907</v>
      </c>
      <c r="AS277" s="26" t="s">
        <v>908</v>
      </c>
      <c r="AT277" s="26"/>
      <c r="AU277" s="26" t="s">
        <v>146</v>
      </c>
      <c r="AV277" s="26" t="s">
        <v>197</v>
      </c>
      <c r="AW277" s="26"/>
      <c r="AX277" s="110" t="s">
        <v>909</v>
      </c>
      <c r="AY277" s="110"/>
      <c r="AZ277" s="111"/>
      <c r="BA277" s="26">
        <v>220</v>
      </c>
      <c r="BB277" s="26">
        <v>1097.25</v>
      </c>
      <c r="BC277" s="26">
        <v>1097.25</v>
      </c>
      <c r="BD277" s="26">
        <v>0</v>
      </c>
      <c r="BE277" s="26" t="s">
        <v>149</v>
      </c>
      <c r="BF277" s="26" t="s">
        <v>150</v>
      </c>
      <c r="BG277" s="26"/>
      <c r="BH277" s="26">
        <v>2012</v>
      </c>
      <c r="BI277" s="26" t="s">
        <v>150</v>
      </c>
      <c r="BJ277" s="26" t="s">
        <v>910</v>
      </c>
      <c r="BK277" s="26" t="s">
        <v>150</v>
      </c>
      <c r="BL277" s="26" t="s">
        <v>150</v>
      </c>
      <c r="BM277" s="26"/>
      <c r="BN277" s="26"/>
      <c r="BO277" s="26"/>
      <c r="BP277" s="26"/>
      <c r="BQ277" s="26" t="s">
        <v>906</v>
      </c>
      <c r="BR277" s="26">
        <v>63.953</v>
      </c>
      <c r="BS277" s="26">
        <v>68.703</v>
      </c>
      <c r="BT277" s="26">
        <f t="shared" ref="BT277:BT279" si="305">SUM(BU277:BZ277)</f>
        <v>4.75000000000001</v>
      </c>
      <c r="BU277" s="26"/>
      <c r="BV277" s="26"/>
      <c r="BW277" s="26">
        <f t="shared" ref="BW277:BW279" si="306">CE277+CF277</f>
        <v>4.75000000000001</v>
      </c>
      <c r="BX277" s="26">
        <v>0</v>
      </c>
      <c r="BY277" s="26">
        <v>0</v>
      </c>
      <c r="BZ277" s="26"/>
      <c r="CA277" s="117"/>
      <c r="CB277" s="26" t="s">
        <v>166</v>
      </c>
      <c r="CC277" s="26">
        <v>0.123000000000005</v>
      </c>
      <c r="CD277" s="26">
        <v>2.827</v>
      </c>
      <c r="CE277" s="26">
        <v>1.8</v>
      </c>
      <c r="CF277" s="92">
        <f t="shared" ref="CF277:CF279" si="307">CC277+CD277</f>
        <v>2.95</v>
      </c>
      <c r="CG277" s="84">
        <f t="shared" si="292"/>
        <v>-5.32907051820075e-15</v>
      </c>
      <c r="CH277" s="124">
        <v>7</v>
      </c>
      <c r="CI277" s="84">
        <v>1</v>
      </c>
      <c r="CJ277" s="84"/>
      <c r="CK277" s="84">
        <v>237</v>
      </c>
      <c r="CL277" s="84"/>
      <c r="CM277" s="84"/>
      <c r="CN277" s="84"/>
      <c r="CO277" s="84"/>
      <c r="CP277" s="84"/>
      <c r="CQ277" s="84"/>
      <c r="CR277" s="84"/>
      <c r="CT277" s="84"/>
      <c r="CU277" s="84"/>
      <c r="CV277" s="84"/>
      <c r="CW277" s="84" t="str">
        <f t="shared" ref="CW277:CW279" si="308">J277&amp;K277&amp;L277</f>
        <v>S234105.173109.923</v>
      </c>
      <c r="CX277" s="84" t="s">
        <v>140</v>
      </c>
      <c r="CZ277" s="26" t="s">
        <v>147</v>
      </c>
      <c r="DA277" s="92">
        <v>4.75</v>
      </c>
      <c r="DB277" s="92"/>
      <c r="DC277" s="92"/>
      <c r="DD277" s="92"/>
      <c r="DE277" s="26"/>
      <c r="DF277" s="26"/>
      <c r="DG277" s="26"/>
      <c r="DH277" s="26"/>
      <c r="DI277" s="26"/>
      <c r="DJ277" s="26">
        <v>1911</v>
      </c>
      <c r="DK277" s="26">
        <v>2012</v>
      </c>
      <c r="DL277" s="26" t="s">
        <v>139</v>
      </c>
      <c r="DM277" s="26">
        <v>10.5</v>
      </c>
      <c r="DN277" s="26">
        <v>10.5</v>
      </c>
      <c r="DO277" s="26">
        <v>12</v>
      </c>
      <c r="DP277" s="26" t="b">
        <v>1</v>
      </c>
      <c r="DQ277" s="26">
        <v>1</v>
      </c>
      <c r="DR277" s="26" t="s">
        <v>149</v>
      </c>
      <c r="DS277" s="26" t="s">
        <v>156</v>
      </c>
      <c r="DT277" s="26" t="s">
        <v>150</v>
      </c>
      <c r="DU277" s="26" t="s">
        <v>150</v>
      </c>
      <c r="DV277" s="26" t="s">
        <v>150</v>
      </c>
      <c r="DW277" s="26"/>
      <c r="DX277" s="26"/>
      <c r="DY277" s="26"/>
      <c r="DZ277" s="26">
        <f t="shared" si="284"/>
        <v>4.75</v>
      </c>
      <c r="EA277" s="26">
        <v>4.75</v>
      </c>
      <c r="EB277" s="26">
        <v>9.76996261670138e-15</v>
      </c>
      <c r="EC277" s="26">
        <v>0</v>
      </c>
      <c r="ED277" s="26">
        <v>0</v>
      </c>
      <c r="EE277" s="26">
        <v>4.75</v>
      </c>
      <c r="EF277" s="26">
        <v>0</v>
      </c>
      <c r="EG277" s="26">
        <v>0</v>
      </c>
      <c r="EH277" s="26">
        <v>0</v>
      </c>
      <c r="EI277" s="146">
        <f t="shared" ref="EI277:EI279" si="309">P277-DZ277</f>
        <v>0</v>
      </c>
      <c r="EJ277" s="84">
        <f t="shared" si="293"/>
        <v>4.75</v>
      </c>
      <c r="EK277" s="84">
        <f t="shared" si="294"/>
        <v>0</v>
      </c>
      <c r="EL277" s="84">
        <f t="shared" si="285"/>
        <v>-9.76996261670138e-15</v>
      </c>
      <c r="EN277" s="84">
        <f t="shared" si="295"/>
        <v>0</v>
      </c>
    </row>
    <row r="278" ht="30" customHeight="1" spans="1:144">
      <c r="A278" s="87" t="str">
        <f t="shared" si="301"/>
        <v>S2376565.787</v>
      </c>
      <c r="B278" s="87" t="e">
        <f>VLOOKUP(A278,[1]大中修明细表!$A$10:$N$544,14,0)</f>
        <v>#N/A</v>
      </c>
      <c r="C278" s="87" t="str">
        <f t="shared" si="302"/>
        <v>S2376565.787</v>
      </c>
      <c r="D278" s="87" t="e">
        <f>VLOOKUP(C278,[1]大中修明细表!$B$10:$N$544,13,0)</f>
        <v>#N/A</v>
      </c>
      <c r="E278" s="87" t="s">
        <v>371</v>
      </c>
      <c r="F278" s="96">
        <v>252</v>
      </c>
      <c r="G278" s="26" t="s">
        <v>18</v>
      </c>
      <c r="H278" s="26" t="s">
        <v>853</v>
      </c>
      <c r="I278" s="26"/>
      <c r="J278" s="26" t="s">
        <v>911</v>
      </c>
      <c r="K278" s="26">
        <v>65</v>
      </c>
      <c r="L278" s="26">
        <v>65.787</v>
      </c>
      <c r="M278" s="26" t="s">
        <v>911</v>
      </c>
      <c r="N278" s="26">
        <v>65</v>
      </c>
      <c r="O278" s="26">
        <v>65.787</v>
      </c>
      <c r="P278" s="26">
        <f t="shared" si="304"/>
        <v>0.787000000000006</v>
      </c>
      <c r="Q278" s="26">
        <f t="shared" si="286"/>
        <v>0.787000000000006</v>
      </c>
      <c r="R278" s="26" t="s">
        <v>172</v>
      </c>
      <c r="S278" s="26">
        <v>6.5</v>
      </c>
      <c r="T278" s="26">
        <v>6.5</v>
      </c>
      <c r="U278" s="26">
        <v>10</v>
      </c>
      <c r="V278" s="26" t="s">
        <v>140</v>
      </c>
      <c r="W278" s="26" t="s">
        <v>141</v>
      </c>
      <c r="X278" s="26" t="s">
        <v>142</v>
      </c>
      <c r="Y278" s="26">
        <f t="shared" si="287"/>
        <v>6.5</v>
      </c>
      <c r="Z278" s="99"/>
      <c r="AA278" s="26" t="s">
        <v>143</v>
      </c>
      <c r="AB278" s="26" t="s">
        <v>144</v>
      </c>
      <c r="AC278" s="26">
        <v>30</v>
      </c>
      <c r="AD278" s="26" t="s">
        <v>145</v>
      </c>
      <c r="AE278" s="26">
        <v>9</v>
      </c>
      <c r="AF278" s="99"/>
      <c r="AG278" s="92">
        <v>220</v>
      </c>
      <c r="AH278" s="92">
        <f t="shared" si="288"/>
        <v>113</v>
      </c>
      <c r="AI278" s="92">
        <f t="shared" si="289"/>
        <v>113</v>
      </c>
      <c r="AJ278" s="26">
        <f t="shared" si="290"/>
        <v>113</v>
      </c>
      <c r="AK278" s="92">
        <v>1958</v>
      </c>
      <c r="AL278" s="26">
        <f>IF(AND(AK278&lt;&gt;"",AM278&lt;&gt;""),"确认折扣年度",IF($V278="大修",IF(AND($V278="大修",AK278="",AM278=""),1,IF(AK278&lt;&gt;"",LOOKUP(AK278,{1900,2016,2017,2018,2019,2020,2021,2022,2023,2024,2025},{1,0.9,0.8,0.7,0.6,0.5,0.4,0.3,0.2,0.1,0}),IF(AM278&lt;&gt;"",LOOKUP(AM278,{1900,2021,2022,2023,2024,2025},{1,0.8,0.6,0.4,0.2,0})))),""))</f>
        <v>1</v>
      </c>
      <c r="AM278" s="92"/>
      <c r="AN278" s="26" t="str">
        <f>IF(AND(AK278&lt;&gt;"",AM278&lt;&gt;""),"确认折扣年度",IF($V278="中修",IF(AND($V278="中修",AK278="",AM278=""),1,IF(AK278&lt;&gt;"",LOOKUP(AK278,{1900,2021,2022,2023,2024,2025},{1,0.8,0.6,0.4,0.2,0}),IF(AM278&lt;&gt;"",LOOKUP(AM278,{1900,2021,2022,2023,2024,2025},{1,0.8,0.6,0.4,0.2,0})))),""))</f>
        <v/>
      </c>
      <c r="AO278" s="26" t="s">
        <v>146</v>
      </c>
      <c r="AP278" s="26" t="s">
        <v>146</v>
      </c>
      <c r="AQ278" s="26" t="s">
        <v>197</v>
      </c>
      <c r="AR278" s="26"/>
      <c r="AS278" s="26"/>
      <c r="AT278" s="26"/>
      <c r="AU278" s="26"/>
      <c r="AV278" s="26"/>
      <c r="AW278" s="26"/>
      <c r="AX278" s="110"/>
      <c r="AY278" s="110"/>
      <c r="AZ278" s="111"/>
      <c r="BA278" s="26">
        <v>220</v>
      </c>
      <c r="BB278" s="26">
        <v>112.54</v>
      </c>
      <c r="BC278" s="26">
        <v>112.54</v>
      </c>
      <c r="BD278" s="26">
        <v>0</v>
      </c>
      <c r="BE278" s="26" t="s">
        <v>150</v>
      </c>
      <c r="BF278" s="26" t="s">
        <v>150</v>
      </c>
      <c r="BG278" s="26"/>
      <c r="BH278" s="26">
        <v>1958</v>
      </c>
      <c r="BI278" s="26" t="s">
        <v>150</v>
      </c>
      <c r="BJ278" s="26" t="s">
        <v>912</v>
      </c>
      <c r="BK278" s="26" t="s">
        <v>150</v>
      </c>
      <c r="BL278" s="26" t="s">
        <v>150</v>
      </c>
      <c r="BM278" s="26"/>
      <c r="BN278" s="26"/>
      <c r="BO278" s="26"/>
      <c r="BP278" s="26"/>
      <c r="BQ278" s="26"/>
      <c r="BR278" s="26"/>
      <c r="BS278" s="26"/>
      <c r="BT278" s="26">
        <f t="shared" si="305"/>
        <v>0.787000000000006</v>
      </c>
      <c r="BU278" s="26"/>
      <c r="BV278" s="26"/>
      <c r="BW278" s="26">
        <f t="shared" si="306"/>
        <v>0</v>
      </c>
      <c r="BX278" s="26">
        <v>0.787000000000006</v>
      </c>
      <c r="BY278" s="26">
        <v>0</v>
      </c>
      <c r="BZ278" s="26"/>
      <c r="CA278" s="119"/>
      <c r="CB278" s="120" t="s">
        <v>166</v>
      </c>
      <c r="CC278" s="120">
        <v>0</v>
      </c>
      <c r="CD278" s="120">
        <v>0</v>
      </c>
      <c r="CE278" s="120">
        <v>0</v>
      </c>
      <c r="CF278" s="92">
        <f t="shared" si="307"/>
        <v>0</v>
      </c>
      <c r="CG278" s="84">
        <f t="shared" si="292"/>
        <v>0</v>
      </c>
      <c r="CH278" s="124">
        <v>7</v>
      </c>
      <c r="CI278" s="84">
        <v>1</v>
      </c>
      <c r="CJ278" s="84"/>
      <c r="CL278" s="84"/>
      <c r="CM278" s="84"/>
      <c r="CN278" s="84"/>
      <c r="CO278" s="84"/>
      <c r="CP278" s="84"/>
      <c r="CQ278" s="84"/>
      <c r="CR278" s="84"/>
      <c r="CT278" s="84"/>
      <c r="CU278" s="84"/>
      <c r="CV278" s="84"/>
      <c r="CW278" s="84" t="str">
        <f t="shared" si="308"/>
        <v>S2376565.787</v>
      </c>
      <c r="CX278" s="84" t="s">
        <v>140</v>
      </c>
      <c r="CZ278" s="26" t="s">
        <v>375</v>
      </c>
      <c r="DA278" s="92">
        <v>0</v>
      </c>
      <c r="DB278" s="92"/>
      <c r="DC278" s="92" t="s">
        <v>375</v>
      </c>
      <c r="DD278" s="92"/>
      <c r="DE278" s="26"/>
      <c r="DF278" s="26"/>
      <c r="DG278" s="26"/>
      <c r="DH278" s="26"/>
      <c r="DI278" s="26"/>
      <c r="DJ278" s="26">
        <v>1958</v>
      </c>
      <c r="DK278" s="26"/>
      <c r="DL278" s="26" t="s">
        <v>172</v>
      </c>
      <c r="DM278" s="26">
        <v>6.5</v>
      </c>
      <c r="DN278" s="26">
        <v>6.5</v>
      </c>
      <c r="DO278" s="26">
        <v>10</v>
      </c>
      <c r="DP278" s="26" t="e">
        <v>#N/A</v>
      </c>
      <c r="DQ278" s="26" t="e">
        <v>#N/A</v>
      </c>
      <c r="DR278" s="26" t="s">
        <v>149</v>
      </c>
      <c r="DS278" s="26" t="s">
        <v>156</v>
      </c>
      <c r="DT278" s="26" t="s">
        <v>150</v>
      </c>
      <c r="DU278" s="26" t="s">
        <v>150</v>
      </c>
      <c r="DV278" s="26" t="s">
        <v>150</v>
      </c>
      <c r="DW278" s="26"/>
      <c r="DX278" s="26"/>
      <c r="DY278" s="26"/>
      <c r="DZ278" s="26">
        <f t="shared" si="284"/>
        <v>0.787</v>
      </c>
      <c r="EA278" s="26"/>
      <c r="EB278" s="26"/>
      <c r="EC278" s="26"/>
      <c r="ED278" s="26"/>
      <c r="EE278" s="26"/>
      <c r="EF278" s="26">
        <v>0.787</v>
      </c>
      <c r="EG278" s="26"/>
      <c r="EH278" s="26"/>
      <c r="EI278" s="146">
        <f t="shared" si="309"/>
        <v>5.99520433297585e-15</v>
      </c>
      <c r="EJ278" s="84">
        <f t="shared" si="293"/>
        <v>0.787000000000006</v>
      </c>
      <c r="EK278" s="84">
        <f t="shared" si="294"/>
        <v>5.99520433297585e-15</v>
      </c>
      <c r="EL278" s="84">
        <f t="shared" si="285"/>
        <v>0</v>
      </c>
      <c r="EN278" s="84">
        <f t="shared" si="295"/>
        <v>0.787</v>
      </c>
    </row>
    <row r="279" ht="30" customHeight="1" spans="1:144">
      <c r="A279" s="87" t="str">
        <f t="shared" si="301"/>
        <v>S23765.78768</v>
      </c>
      <c r="B279" s="87" t="e">
        <f>VLOOKUP(A279,[1]大中修明细表!$A$10:$N$544,14,0)</f>
        <v>#N/A</v>
      </c>
      <c r="C279" s="87" t="str">
        <f t="shared" si="302"/>
        <v>S23765.78768</v>
      </c>
      <c r="D279" s="87" t="e">
        <f>VLOOKUP(C279,[1]大中修明细表!$B$10:$N$544,13,0)</f>
        <v>#N/A</v>
      </c>
      <c r="E279" s="87" t="s">
        <v>371</v>
      </c>
      <c r="F279" s="96">
        <v>253</v>
      </c>
      <c r="G279" s="26" t="s">
        <v>18</v>
      </c>
      <c r="H279" s="26" t="s">
        <v>853</v>
      </c>
      <c r="I279" s="26"/>
      <c r="J279" s="26" t="s">
        <v>911</v>
      </c>
      <c r="K279" s="26">
        <v>65.787</v>
      </c>
      <c r="L279" s="26">
        <v>68</v>
      </c>
      <c r="M279" s="26" t="s">
        <v>911</v>
      </c>
      <c r="N279" s="26">
        <v>65.787</v>
      </c>
      <c r="O279" s="26">
        <v>68</v>
      </c>
      <c r="P279" s="26">
        <f t="shared" si="304"/>
        <v>2.21299999999999</v>
      </c>
      <c r="Q279" s="26">
        <f t="shared" si="286"/>
        <v>2.21299999999999</v>
      </c>
      <c r="R279" s="26" t="s">
        <v>172</v>
      </c>
      <c r="S279" s="26">
        <v>6.5</v>
      </c>
      <c r="T279" s="26">
        <v>6.5</v>
      </c>
      <c r="U279" s="26">
        <v>14</v>
      </c>
      <c r="V279" s="26" t="s">
        <v>140</v>
      </c>
      <c r="W279" s="26" t="s">
        <v>141</v>
      </c>
      <c r="X279" s="26" t="s">
        <v>142</v>
      </c>
      <c r="Y279" s="26">
        <f t="shared" si="287"/>
        <v>6.5</v>
      </c>
      <c r="Z279" s="99"/>
      <c r="AA279" s="26" t="s">
        <v>143</v>
      </c>
      <c r="AB279" s="26" t="s">
        <v>144</v>
      </c>
      <c r="AC279" s="26">
        <v>30</v>
      </c>
      <c r="AD279" s="26" t="s">
        <v>145</v>
      </c>
      <c r="AE279" s="26">
        <v>9</v>
      </c>
      <c r="AF279" s="99"/>
      <c r="AG279" s="92">
        <v>220</v>
      </c>
      <c r="AH279" s="92">
        <f t="shared" si="288"/>
        <v>316</v>
      </c>
      <c r="AI279" s="92">
        <f t="shared" si="289"/>
        <v>316</v>
      </c>
      <c r="AJ279" s="26">
        <f t="shared" si="290"/>
        <v>316</v>
      </c>
      <c r="AK279" s="92">
        <v>1958</v>
      </c>
      <c r="AL279" s="26">
        <f>IF(AND(AK279&lt;&gt;"",AM279&lt;&gt;""),"确认折扣年度",IF($V279="大修",IF(AND($V279="大修",AK279="",AM279=""),1,IF(AK279&lt;&gt;"",LOOKUP(AK279,{1900,2016,2017,2018,2019,2020,2021,2022,2023,2024,2025},{1,0.9,0.8,0.7,0.6,0.5,0.4,0.3,0.2,0.1,0}),IF(AM279&lt;&gt;"",LOOKUP(AM279,{1900,2021,2022,2023,2024,2025},{1,0.8,0.6,0.4,0.2,0})))),""))</f>
        <v>1</v>
      </c>
      <c r="AM279" s="92"/>
      <c r="AN279" s="26" t="str">
        <f>IF(AND(AK279&lt;&gt;"",AM279&lt;&gt;""),"确认折扣年度",IF($V279="中修",IF(AND($V279="中修",AK279="",AM279=""),1,IF(AK279&lt;&gt;"",LOOKUP(AK279,{1900,2021,2022,2023,2024,2025},{1,0.8,0.6,0.4,0.2,0}),IF(AM279&lt;&gt;"",LOOKUP(AM279,{1900,2021,2022,2023,2024,2025},{1,0.8,0.6,0.4,0.2,0})))),""))</f>
        <v/>
      </c>
      <c r="AO279" s="26" t="s">
        <v>146</v>
      </c>
      <c r="AP279" s="26" t="s">
        <v>146</v>
      </c>
      <c r="AQ279" s="26" t="s">
        <v>197</v>
      </c>
      <c r="AR279" s="26"/>
      <c r="AS279" s="26"/>
      <c r="AT279" s="26"/>
      <c r="AU279" s="26"/>
      <c r="AV279" s="26"/>
      <c r="AW279" s="26"/>
      <c r="AX279" s="110"/>
      <c r="AY279" s="110"/>
      <c r="AZ279" s="111"/>
      <c r="BA279" s="26">
        <v>220</v>
      </c>
      <c r="BB279" s="26">
        <v>316.46</v>
      </c>
      <c r="BC279" s="26">
        <v>316.46</v>
      </c>
      <c r="BD279" s="26">
        <v>0</v>
      </c>
      <c r="BE279" s="26" t="s">
        <v>150</v>
      </c>
      <c r="BF279" s="26" t="s">
        <v>150</v>
      </c>
      <c r="BG279" s="26"/>
      <c r="BH279" s="26">
        <v>1958</v>
      </c>
      <c r="BI279" s="26" t="s">
        <v>150</v>
      </c>
      <c r="BJ279" s="26" t="s">
        <v>913</v>
      </c>
      <c r="BK279" s="26" t="s">
        <v>150</v>
      </c>
      <c r="BL279" s="26" t="s">
        <v>150</v>
      </c>
      <c r="BM279" s="26"/>
      <c r="BN279" s="26"/>
      <c r="BO279" s="26"/>
      <c r="BP279" s="26"/>
      <c r="BQ279" s="26"/>
      <c r="BR279" s="26"/>
      <c r="BS279" s="26"/>
      <c r="BT279" s="26">
        <f t="shared" si="305"/>
        <v>2.21299999999999</v>
      </c>
      <c r="BU279" s="26"/>
      <c r="BV279" s="26"/>
      <c r="BW279" s="26">
        <f t="shared" si="306"/>
        <v>0</v>
      </c>
      <c r="BX279" s="26">
        <v>2.21299999999999</v>
      </c>
      <c r="BY279" s="26">
        <v>0</v>
      </c>
      <c r="BZ279" s="26"/>
      <c r="CA279" s="119"/>
      <c r="CB279" s="120" t="s">
        <v>166</v>
      </c>
      <c r="CC279" s="120">
        <v>0</v>
      </c>
      <c r="CD279" s="120">
        <v>0</v>
      </c>
      <c r="CE279" s="120">
        <v>0</v>
      </c>
      <c r="CF279" s="92">
        <f t="shared" si="307"/>
        <v>0</v>
      </c>
      <c r="CG279" s="84">
        <f t="shared" si="292"/>
        <v>3.99680288865056e-15</v>
      </c>
      <c r="CH279" s="124">
        <v>7</v>
      </c>
      <c r="CI279" s="84">
        <v>1</v>
      </c>
      <c r="CJ279" s="84"/>
      <c r="CL279" s="84"/>
      <c r="CM279" s="84"/>
      <c r="CN279" s="84"/>
      <c r="CO279" s="84"/>
      <c r="CP279" s="84"/>
      <c r="CQ279" s="84"/>
      <c r="CR279" s="84"/>
      <c r="CT279" s="84"/>
      <c r="CU279" s="84"/>
      <c r="CV279" s="84"/>
      <c r="CW279" s="84" t="str">
        <f t="shared" si="308"/>
        <v>S23765.78768</v>
      </c>
      <c r="CX279" s="84" t="s">
        <v>140</v>
      </c>
      <c r="CZ279" s="26" t="s">
        <v>375</v>
      </c>
      <c r="DA279" s="92">
        <v>0</v>
      </c>
      <c r="DB279" s="92"/>
      <c r="DC279" s="92" t="s">
        <v>375</v>
      </c>
      <c r="DD279" s="92"/>
      <c r="DE279" s="26"/>
      <c r="DF279" s="26"/>
      <c r="DG279" s="26"/>
      <c r="DH279" s="26"/>
      <c r="DI279" s="26"/>
      <c r="DJ279" s="26">
        <v>1958</v>
      </c>
      <c r="DK279" s="26"/>
      <c r="DL279" s="26" t="s">
        <v>172</v>
      </c>
      <c r="DM279" s="26">
        <v>6.5</v>
      </c>
      <c r="DN279" s="26">
        <v>6.5</v>
      </c>
      <c r="DO279" s="26">
        <v>14</v>
      </c>
      <c r="DP279" s="26" t="e">
        <v>#N/A</v>
      </c>
      <c r="DQ279" s="26" t="e">
        <v>#N/A</v>
      </c>
      <c r="DR279" s="26" t="s">
        <v>149</v>
      </c>
      <c r="DS279" s="26" t="s">
        <v>156</v>
      </c>
      <c r="DT279" s="26" t="s">
        <v>150</v>
      </c>
      <c r="DU279" s="26" t="s">
        <v>150</v>
      </c>
      <c r="DV279" s="26" t="s">
        <v>150</v>
      </c>
      <c r="DW279" s="26"/>
      <c r="DX279" s="26"/>
      <c r="DY279" s="26"/>
      <c r="DZ279" s="26">
        <f t="shared" si="284"/>
        <v>2.213</v>
      </c>
      <c r="EA279" s="26"/>
      <c r="EB279" s="26"/>
      <c r="EC279" s="26"/>
      <c r="ED279" s="26"/>
      <c r="EE279" s="26"/>
      <c r="EF279" s="26">
        <v>2.213</v>
      </c>
      <c r="EG279" s="26"/>
      <c r="EH279" s="26"/>
      <c r="EI279" s="146">
        <f t="shared" si="309"/>
        <v>-1.02140518265514e-14</v>
      </c>
      <c r="EJ279" s="84">
        <f t="shared" si="293"/>
        <v>2.21299999999999</v>
      </c>
      <c r="EK279" s="84">
        <f t="shared" si="294"/>
        <v>-1.02140518265514e-14</v>
      </c>
      <c r="EL279" s="84">
        <f t="shared" si="285"/>
        <v>0</v>
      </c>
      <c r="EN279" s="84">
        <f t="shared" si="295"/>
        <v>2.213</v>
      </c>
    </row>
    <row r="280" s="84" customFormat="1" ht="30" customHeight="1" spans="1:144">
      <c r="A280" s="87" t="str">
        <f t="shared" si="301"/>
        <v>S2376869</v>
      </c>
      <c r="B280" s="87" t="e">
        <f>VLOOKUP(A280,[1]大中修明细表!$A$10:$N$544,14,0)</f>
        <v>#N/A</v>
      </c>
      <c r="C280" s="87" t="str">
        <f t="shared" si="302"/>
        <v>S30343.43643.118</v>
      </c>
      <c r="D280" s="87" t="e">
        <f>VLOOKUP(C280,[1]大中修明细表!$B$10:$N$544,13,0)</f>
        <v>#N/A</v>
      </c>
      <c r="E280" s="87" t="s">
        <v>371</v>
      </c>
      <c r="F280" s="96">
        <v>254</v>
      </c>
      <c r="G280" s="26" t="s">
        <v>18</v>
      </c>
      <c r="H280" s="26" t="s">
        <v>853</v>
      </c>
      <c r="I280" s="26">
        <v>430726</v>
      </c>
      <c r="J280" s="26" t="s">
        <v>911</v>
      </c>
      <c r="K280" s="26">
        <v>68</v>
      </c>
      <c r="L280" s="26">
        <v>69</v>
      </c>
      <c r="M280" s="26" t="s">
        <v>854</v>
      </c>
      <c r="N280" s="26">
        <v>43.436</v>
      </c>
      <c r="O280" s="26">
        <v>43.118</v>
      </c>
      <c r="P280" s="26"/>
      <c r="Q280" s="26">
        <f t="shared" si="286"/>
        <v>1</v>
      </c>
      <c r="R280" s="26" t="s">
        <v>855</v>
      </c>
      <c r="S280" s="26">
        <f t="shared" ref="S280:S284" si="310">U280</f>
        <v>14</v>
      </c>
      <c r="T280" s="26">
        <v>6.5</v>
      </c>
      <c r="U280" s="26">
        <v>14</v>
      </c>
      <c r="V280" s="26" t="s">
        <v>140</v>
      </c>
      <c r="W280" s="96" t="s">
        <v>141</v>
      </c>
      <c r="X280" s="26" t="s">
        <v>140</v>
      </c>
      <c r="Y280" s="26">
        <f t="shared" si="287"/>
        <v>14</v>
      </c>
      <c r="Z280" s="99"/>
      <c r="AA280" s="26" t="s">
        <v>143</v>
      </c>
      <c r="AB280" s="26" t="s">
        <v>144</v>
      </c>
      <c r="AC280" s="26">
        <v>30</v>
      </c>
      <c r="AD280" s="26" t="s">
        <v>145</v>
      </c>
      <c r="AE280" s="26">
        <v>9</v>
      </c>
      <c r="AF280" s="99"/>
      <c r="AG280" s="92">
        <v>220</v>
      </c>
      <c r="AH280" s="92">
        <f t="shared" si="288"/>
        <v>0</v>
      </c>
      <c r="AI280" s="92">
        <f t="shared" si="289"/>
        <v>308</v>
      </c>
      <c r="AJ280" s="26">
        <f t="shared" si="290"/>
        <v>308</v>
      </c>
      <c r="AK280" s="92">
        <v>1958</v>
      </c>
      <c r="AL280" s="26">
        <f>IF(AND(AK280&lt;&gt;"",AM280&lt;&gt;""),"确认折扣年度",IF($V280="大修",IF(AND($V280="大修",AK280="",AM280=""),1,IF(AK280&lt;&gt;"",LOOKUP(AK280,{1900,2016,2017,2018,2019,2020,2021,2022,2023,2024,2025},{1,0.9,0.8,0.7,0.6,0.5,0.4,0.3,0.2,0.1,0}),IF(AM280&lt;&gt;"",LOOKUP(AM280,{1900,2021,2022,2023,2024,2025},{1,0.8,0.6,0.4,0.2,0})))),""))</f>
        <v>1</v>
      </c>
      <c r="AM280" s="92"/>
      <c r="AN280" s="26" t="str">
        <f>IF(AND(AK280&lt;&gt;"",AM280&lt;&gt;""),"确认折扣年度",IF($V280="中修",IF(AND($V280="中修",AK280="",AM280=""),1,IF(AK280&lt;&gt;"",LOOKUP(AK280,{1900,2021,2022,2023,2024,2025},{1,0.8,0.6,0.4,0.2,0}),IF(AM280&lt;&gt;"",LOOKUP(AM280,{1900,2021,2022,2023,2024,2025},{1,0.8,0.6,0.4,0.2,0})))),""))</f>
        <v/>
      </c>
      <c r="AO280" s="26" t="s">
        <v>146</v>
      </c>
      <c r="AP280" s="26" t="s">
        <v>146</v>
      </c>
      <c r="AQ280" s="26" t="s">
        <v>740</v>
      </c>
      <c r="AR280" s="26" t="s">
        <v>914</v>
      </c>
      <c r="AS280" s="26"/>
      <c r="AT280" s="26"/>
      <c r="AU280" s="26"/>
      <c r="AV280" s="26"/>
      <c r="AW280" s="26"/>
      <c r="AX280" s="110"/>
      <c r="AY280" s="110"/>
      <c r="AZ280" s="111"/>
      <c r="BA280" s="26"/>
      <c r="BB280" s="26"/>
      <c r="BC280" s="26"/>
      <c r="BD280" s="26"/>
      <c r="BE280" s="26"/>
      <c r="BF280" s="26"/>
      <c r="BG280" s="26"/>
      <c r="BH280" s="26"/>
      <c r="BI280" s="26"/>
      <c r="BJ280" s="26"/>
      <c r="BK280" s="26"/>
      <c r="BL280" s="26"/>
      <c r="BM280" s="26"/>
      <c r="BN280" s="26"/>
      <c r="BO280" s="26"/>
      <c r="BP280" s="26"/>
      <c r="BQ280" s="26"/>
      <c r="BR280" s="26"/>
      <c r="BS280" s="26"/>
      <c r="BT280" s="26"/>
      <c r="BU280" s="26"/>
      <c r="BV280" s="26"/>
      <c r="BW280" s="26"/>
      <c r="BX280" s="26">
        <f>Q280</f>
        <v>1</v>
      </c>
      <c r="BY280" s="26"/>
      <c r="BZ280" s="26"/>
      <c r="CA280" s="117"/>
      <c r="CB280" s="26"/>
      <c r="CC280" s="26"/>
      <c r="CD280" s="26"/>
      <c r="CE280" s="26"/>
      <c r="CF280" s="92"/>
      <c r="CG280" s="84">
        <f t="shared" si="292"/>
        <v>0</v>
      </c>
      <c r="CH280" s="124">
        <v>7</v>
      </c>
      <c r="CI280" s="84">
        <v>1</v>
      </c>
      <c r="CZ280" s="26" t="s">
        <v>375</v>
      </c>
      <c r="DA280" s="92">
        <v>0</v>
      </c>
      <c r="DB280" s="92"/>
      <c r="DC280" s="92" t="s">
        <v>375</v>
      </c>
      <c r="DD280" s="92"/>
      <c r="DE280" s="26"/>
      <c r="DF280" s="26"/>
      <c r="DG280" s="26"/>
      <c r="DH280" s="26"/>
      <c r="DI280" s="26"/>
      <c r="DJ280" s="26">
        <v>1958</v>
      </c>
      <c r="DK280" s="26"/>
      <c r="DL280" s="26" t="s">
        <v>172</v>
      </c>
      <c r="DM280" s="26">
        <v>6.5</v>
      </c>
      <c r="DN280" s="26">
        <v>14</v>
      </c>
      <c r="DO280" s="26">
        <v>14</v>
      </c>
      <c r="DP280" s="26" t="e">
        <v>#N/A</v>
      </c>
      <c r="DQ280" s="26" t="e">
        <v>#N/A</v>
      </c>
      <c r="DR280" s="26" t="s">
        <v>149</v>
      </c>
      <c r="DS280" s="26" t="s">
        <v>156</v>
      </c>
      <c r="DT280" s="26" t="s">
        <v>150</v>
      </c>
      <c r="DU280" s="26" t="s">
        <v>150</v>
      </c>
      <c r="DV280" s="26" t="s">
        <v>150</v>
      </c>
      <c r="DW280" s="26"/>
      <c r="DX280" s="26"/>
      <c r="DY280" s="26"/>
      <c r="DZ280" s="26">
        <f t="shared" si="284"/>
        <v>1</v>
      </c>
      <c r="EA280" s="26"/>
      <c r="EB280" s="26"/>
      <c r="EC280" s="26"/>
      <c r="ED280" s="26"/>
      <c r="EE280" s="26"/>
      <c r="EF280" s="26">
        <v>1</v>
      </c>
      <c r="EG280" s="26"/>
      <c r="EH280" s="26"/>
      <c r="EI280" s="146">
        <v>0</v>
      </c>
      <c r="EJ280" s="84">
        <f t="shared" si="293"/>
        <v>1</v>
      </c>
      <c r="EK280" s="84">
        <f t="shared" si="294"/>
        <v>0</v>
      </c>
      <c r="EL280" s="84">
        <f t="shared" si="285"/>
        <v>0</v>
      </c>
      <c r="EN280" s="84">
        <f t="shared" si="295"/>
        <v>1</v>
      </c>
    </row>
    <row r="281" s="84" customFormat="1" ht="30" customHeight="1" spans="1:144">
      <c r="A281" s="87" t="str">
        <f t="shared" si="301"/>
        <v>S2377172</v>
      </c>
      <c r="B281" s="87" t="e">
        <f>VLOOKUP(A281,[1]大中修明细表!$A$10:$N$544,14,0)</f>
        <v>#N/A</v>
      </c>
      <c r="C281" s="87" t="str">
        <f t="shared" si="302"/>
        <v>S30340.43640.118</v>
      </c>
      <c r="D281" s="87" t="e">
        <f>VLOOKUP(C281,[1]大中修明细表!$B$10:$N$544,13,0)</f>
        <v>#N/A</v>
      </c>
      <c r="E281" s="87" t="s">
        <v>371</v>
      </c>
      <c r="F281" s="96">
        <v>255</v>
      </c>
      <c r="G281" s="26" t="s">
        <v>18</v>
      </c>
      <c r="H281" s="26" t="s">
        <v>853</v>
      </c>
      <c r="I281" s="26">
        <v>430726</v>
      </c>
      <c r="J281" s="26" t="s">
        <v>911</v>
      </c>
      <c r="K281" s="26">
        <v>71</v>
      </c>
      <c r="L281" s="26">
        <v>72</v>
      </c>
      <c r="M281" s="26" t="s">
        <v>854</v>
      </c>
      <c r="N281" s="26">
        <v>40.436</v>
      </c>
      <c r="O281" s="26">
        <v>40.118</v>
      </c>
      <c r="P281" s="26"/>
      <c r="Q281" s="26">
        <f t="shared" si="286"/>
        <v>1</v>
      </c>
      <c r="R281" s="26" t="s">
        <v>855</v>
      </c>
      <c r="S281" s="26">
        <f t="shared" si="310"/>
        <v>14</v>
      </c>
      <c r="T281" s="26">
        <v>6.5</v>
      </c>
      <c r="U281" s="26">
        <v>14</v>
      </c>
      <c r="V281" s="26" t="s">
        <v>140</v>
      </c>
      <c r="W281" s="96" t="s">
        <v>141</v>
      </c>
      <c r="X281" s="26" t="s">
        <v>140</v>
      </c>
      <c r="Y281" s="26">
        <f t="shared" si="287"/>
        <v>14</v>
      </c>
      <c r="Z281" s="99"/>
      <c r="AA281" s="26" t="s">
        <v>143</v>
      </c>
      <c r="AB281" s="26" t="s">
        <v>144</v>
      </c>
      <c r="AC281" s="26">
        <v>30</v>
      </c>
      <c r="AD281" s="26" t="s">
        <v>145</v>
      </c>
      <c r="AE281" s="26">
        <v>9</v>
      </c>
      <c r="AF281" s="99"/>
      <c r="AG281" s="92">
        <v>220</v>
      </c>
      <c r="AH281" s="92">
        <f t="shared" si="288"/>
        <v>0</v>
      </c>
      <c r="AI281" s="92">
        <f t="shared" si="289"/>
        <v>308</v>
      </c>
      <c r="AJ281" s="26">
        <f t="shared" si="290"/>
        <v>308</v>
      </c>
      <c r="AK281" s="92">
        <v>1958</v>
      </c>
      <c r="AL281" s="26">
        <f>IF(AND(AK281&lt;&gt;"",AM281&lt;&gt;""),"确认折扣年度",IF($V281="大修",IF(AND($V281="大修",AK281="",AM281=""),1,IF(AK281&lt;&gt;"",LOOKUP(AK281,{1900,2016,2017,2018,2019,2020,2021,2022,2023,2024,2025},{1,0.9,0.8,0.7,0.6,0.5,0.4,0.3,0.2,0.1,0}),IF(AM281&lt;&gt;"",LOOKUP(AM281,{1900,2021,2022,2023,2024,2025},{1,0.8,0.6,0.4,0.2,0})))),""))</f>
        <v>1</v>
      </c>
      <c r="AM281" s="92"/>
      <c r="AN281" s="26" t="str">
        <f>IF(AND(AK281&lt;&gt;"",AM281&lt;&gt;""),"确认折扣年度",IF($V281="中修",IF(AND($V281="中修",AK281="",AM281=""),1,IF(AK281&lt;&gt;"",LOOKUP(AK281,{1900,2021,2022,2023,2024,2025},{1,0.8,0.6,0.4,0.2,0}),IF(AM281&lt;&gt;"",LOOKUP(AM281,{1900,2021,2022,2023,2024,2025},{1,0.8,0.6,0.4,0.2,0})))),""))</f>
        <v/>
      </c>
      <c r="AO281" s="26" t="s">
        <v>146</v>
      </c>
      <c r="AP281" s="26" t="s">
        <v>146</v>
      </c>
      <c r="AQ281" s="26" t="s">
        <v>740</v>
      </c>
      <c r="AR281" s="26" t="s">
        <v>914</v>
      </c>
      <c r="AS281" s="26"/>
      <c r="AT281" s="26"/>
      <c r="AU281" s="26"/>
      <c r="AV281" s="26"/>
      <c r="AW281" s="26"/>
      <c r="AX281" s="110"/>
      <c r="AY281" s="110"/>
      <c r="AZ281" s="111"/>
      <c r="BA281" s="26"/>
      <c r="BB281" s="26"/>
      <c r="BC281" s="26"/>
      <c r="BD281" s="26"/>
      <c r="BE281" s="26"/>
      <c r="BF281" s="26"/>
      <c r="BG281" s="26"/>
      <c r="BH281" s="26"/>
      <c r="BI281" s="26"/>
      <c r="BJ281" s="26"/>
      <c r="BK281" s="26"/>
      <c r="BL281" s="26"/>
      <c r="BM281" s="26"/>
      <c r="BN281" s="26"/>
      <c r="BO281" s="26"/>
      <c r="BP281" s="26"/>
      <c r="BQ281" s="26"/>
      <c r="BR281" s="26"/>
      <c r="BS281" s="26"/>
      <c r="BT281" s="26"/>
      <c r="BU281" s="26"/>
      <c r="BV281" s="26"/>
      <c r="BW281" s="26"/>
      <c r="BX281" s="26">
        <f>Q281</f>
        <v>1</v>
      </c>
      <c r="BY281" s="26"/>
      <c r="BZ281" s="26"/>
      <c r="CA281" s="117"/>
      <c r="CB281" s="26"/>
      <c r="CC281" s="26"/>
      <c r="CD281" s="26"/>
      <c r="CE281" s="26"/>
      <c r="CF281" s="92"/>
      <c r="CG281" s="84">
        <f t="shared" si="292"/>
        <v>0</v>
      </c>
      <c r="CH281" s="124">
        <v>7</v>
      </c>
      <c r="CI281" s="84">
        <v>1</v>
      </c>
      <c r="CZ281" s="26" t="s">
        <v>375</v>
      </c>
      <c r="DA281" s="92">
        <v>0</v>
      </c>
      <c r="DB281" s="92"/>
      <c r="DC281" s="92" t="s">
        <v>375</v>
      </c>
      <c r="DD281" s="92"/>
      <c r="DE281" s="26"/>
      <c r="DF281" s="26"/>
      <c r="DG281" s="26"/>
      <c r="DH281" s="26"/>
      <c r="DI281" s="26"/>
      <c r="DJ281" s="26">
        <v>1958</v>
      </c>
      <c r="DK281" s="26"/>
      <c r="DL281" s="26" t="s">
        <v>172</v>
      </c>
      <c r="DM281" s="26">
        <v>6.5</v>
      </c>
      <c r="DN281" s="26">
        <v>14</v>
      </c>
      <c r="DO281" s="26">
        <v>14</v>
      </c>
      <c r="DP281" s="26" t="e">
        <v>#N/A</v>
      </c>
      <c r="DQ281" s="26" t="e">
        <v>#N/A</v>
      </c>
      <c r="DR281" s="26" t="s">
        <v>149</v>
      </c>
      <c r="DS281" s="26" t="s">
        <v>156</v>
      </c>
      <c r="DT281" s="26" t="s">
        <v>150</v>
      </c>
      <c r="DU281" s="26" t="s">
        <v>150</v>
      </c>
      <c r="DV281" s="26" t="s">
        <v>150</v>
      </c>
      <c r="DW281" s="26"/>
      <c r="DX281" s="26"/>
      <c r="DY281" s="26"/>
      <c r="DZ281" s="26">
        <f t="shared" si="284"/>
        <v>1</v>
      </c>
      <c r="EA281" s="26"/>
      <c r="EB281" s="26"/>
      <c r="EC281" s="26"/>
      <c r="ED281" s="26"/>
      <c r="EE281" s="26"/>
      <c r="EF281" s="26">
        <v>1</v>
      </c>
      <c r="EG281" s="26"/>
      <c r="EH281" s="26"/>
      <c r="EI281" s="146">
        <v>0</v>
      </c>
      <c r="EJ281" s="84">
        <f t="shared" si="293"/>
        <v>1</v>
      </c>
      <c r="EK281" s="84">
        <f t="shared" si="294"/>
        <v>0</v>
      </c>
      <c r="EL281" s="84">
        <f t="shared" si="285"/>
        <v>0</v>
      </c>
      <c r="EN281" s="84">
        <f t="shared" si="295"/>
        <v>1</v>
      </c>
    </row>
    <row r="282" ht="30" customHeight="1" spans="1:144">
      <c r="A282" s="87" t="str">
        <f t="shared" si="301"/>
        <v>S2378990.19</v>
      </c>
      <c r="B282" s="87">
        <f>VLOOKUP(A282,[1]大中修明细表!$A$10:$N$544,14,0)</f>
        <v>1.19</v>
      </c>
      <c r="C282" s="87" t="str">
        <f t="shared" si="302"/>
        <v>S2378990.19</v>
      </c>
      <c r="D282" s="87">
        <f>VLOOKUP(C282,[1]大中修明细表!$B$10:$N$544,13,0)</f>
        <v>1.19</v>
      </c>
      <c r="E282" s="87"/>
      <c r="F282" s="96">
        <v>256</v>
      </c>
      <c r="G282" s="26" t="s">
        <v>18</v>
      </c>
      <c r="H282" s="26" t="s">
        <v>853</v>
      </c>
      <c r="I282" s="26">
        <v>430726</v>
      </c>
      <c r="J282" s="26" t="s">
        <v>911</v>
      </c>
      <c r="K282" s="26">
        <v>89</v>
      </c>
      <c r="L282" s="26">
        <v>90.19</v>
      </c>
      <c r="M282" s="26" t="s">
        <v>911</v>
      </c>
      <c r="N282" s="26">
        <v>89</v>
      </c>
      <c r="O282" s="26">
        <v>90.19</v>
      </c>
      <c r="P282" s="26">
        <f t="shared" ref="P282:P286" si="311">L282-K282</f>
        <v>1.19</v>
      </c>
      <c r="Q282" s="26">
        <f t="shared" si="286"/>
        <v>1.19</v>
      </c>
      <c r="R282" s="26" t="s">
        <v>172</v>
      </c>
      <c r="S282" s="26">
        <v>7</v>
      </c>
      <c r="T282" s="26">
        <v>6.5</v>
      </c>
      <c r="U282" s="26">
        <v>14</v>
      </c>
      <c r="V282" s="26" t="s">
        <v>140</v>
      </c>
      <c r="W282" s="26" t="s">
        <v>141</v>
      </c>
      <c r="X282" s="26" t="s">
        <v>142</v>
      </c>
      <c r="Y282" s="26">
        <f t="shared" si="287"/>
        <v>7</v>
      </c>
      <c r="Z282" s="99"/>
      <c r="AA282" s="26" t="s">
        <v>143</v>
      </c>
      <c r="AB282" s="26" t="s">
        <v>144</v>
      </c>
      <c r="AC282" s="26">
        <v>30</v>
      </c>
      <c r="AD282" s="26" t="s">
        <v>145</v>
      </c>
      <c r="AE282" s="26">
        <v>9</v>
      </c>
      <c r="AF282" s="99"/>
      <c r="AG282" s="92">
        <v>220</v>
      </c>
      <c r="AH282" s="92">
        <f t="shared" si="288"/>
        <v>183</v>
      </c>
      <c r="AI282" s="92">
        <f t="shared" si="289"/>
        <v>183</v>
      </c>
      <c r="AJ282" s="26">
        <f t="shared" si="290"/>
        <v>183</v>
      </c>
      <c r="AK282" s="92">
        <v>1958</v>
      </c>
      <c r="AL282" s="26">
        <f>IF(AND(AK282&lt;&gt;"",AM282&lt;&gt;""),"确认折扣年度",IF($V282="大修",IF(AND($V282="大修",AK282="",AM282=""),1,IF(AK282&lt;&gt;"",LOOKUP(AK282,{1900,2016,2017,2018,2019,2020,2021,2022,2023,2024,2025},{1,0.9,0.8,0.7,0.6,0.5,0.4,0.3,0.2,0.1,0}),IF(AM282&lt;&gt;"",LOOKUP(AM282,{1900,2021,2022,2023,2024,2025},{1,0.8,0.6,0.4,0.2,0})))),""))</f>
        <v>1</v>
      </c>
      <c r="AM282" s="92"/>
      <c r="AN282" s="26" t="str">
        <f>IF(AND(AK282&lt;&gt;"",AM282&lt;&gt;""),"确认折扣年度",IF($V282="中修",IF(AND($V282="中修",AK282="",AM282=""),1,IF(AK282&lt;&gt;"",LOOKUP(AK282,{1900,2021,2022,2023,2024,2025},{1,0.8,0.6,0.4,0.2,0}),IF(AM282&lt;&gt;"",LOOKUP(AM282,{1900,2021,2022,2023,2024,2025},{1,0.8,0.6,0.4,0.2,0})))),""))</f>
        <v/>
      </c>
      <c r="AO282" s="26" t="s">
        <v>146</v>
      </c>
      <c r="AP282" s="26" t="s">
        <v>146</v>
      </c>
      <c r="AQ282" s="26" t="s">
        <v>740</v>
      </c>
      <c r="AR282" s="26" t="s">
        <v>915</v>
      </c>
      <c r="AS282" s="26" t="s">
        <v>916</v>
      </c>
      <c r="AT282" s="26" t="s">
        <v>917</v>
      </c>
      <c r="AU282" s="26" t="s">
        <v>146</v>
      </c>
      <c r="AV282" s="26" t="s">
        <v>147</v>
      </c>
      <c r="AW282" s="26"/>
      <c r="AX282" s="110"/>
      <c r="AY282" s="110"/>
      <c r="AZ282" s="111"/>
      <c r="BA282" s="26">
        <v>220</v>
      </c>
      <c r="BB282" s="26">
        <v>176.33</v>
      </c>
      <c r="BC282" s="26">
        <v>176.33</v>
      </c>
      <c r="BD282" s="26">
        <v>0</v>
      </c>
      <c r="BE282" s="26" t="s">
        <v>150</v>
      </c>
      <c r="BF282" s="26" t="s">
        <v>150</v>
      </c>
      <c r="BG282" s="26"/>
      <c r="BH282" s="26">
        <v>1958</v>
      </c>
      <c r="BI282" s="26" t="s">
        <v>150</v>
      </c>
      <c r="BJ282" s="26" t="s">
        <v>913</v>
      </c>
      <c r="BK282" s="26" t="s">
        <v>150</v>
      </c>
      <c r="BL282" s="26" t="s">
        <v>150</v>
      </c>
      <c r="BM282" s="26"/>
      <c r="BN282" s="26"/>
      <c r="BO282" s="26"/>
      <c r="BP282" s="26"/>
      <c r="BQ282" s="26"/>
      <c r="BR282" s="26"/>
      <c r="BS282" s="26"/>
      <c r="BT282" s="26">
        <f t="shared" ref="BT282:BT286" si="312">SUM(BU282:BZ282)</f>
        <v>1.19</v>
      </c>
      <c r="BU282" s="26"/>
      <c r="BV282" s="26"/>
      <c r="BW282" s="26">
        <f t="shared" ref="BW282:BW286" si="313">CE282+CF282</f>
        <v>1.19</v>
      </c>
      <c r="BX282" s="26">
        <v>0</v>
      </c>
      <c r="BY282" s="26">
        <v>0</v>
      </c>
      <c r="BZ282" s="26"/>
      <c r="CA282" s="117" t="s">
        <v>918</v>
      </c>
      <c r="CB282" s="26" t="s">
        <v>166</v>
      </c>
      <c r="CC282" s="26">
        <v>0</v>
      </c>
      <c r="CD282" s="26">
        <v>0.189999999999998</v>
      </c>
      <c r="CE282" s="26">
        <v>1</v>
      </c>
      <c r="CF282" s="92">
        <f t="shared" ref="CF282:CF286" si="314">CC282+CD282</f>
        <v>0.189999999999998</v>
      </c>
      <c r="CG282" s="84">
        <f t="shared" si="292"/>
        <v>0</v>
      </c>
      <c r="CH282" s="124">
        <v>7</v>
      </c>
      <c r="CI282" s="84">
        <v>1</v>
      </c>
      <c r="CJ282" s="84"/>
      <c r="CK282" s="84">
        <v>252</v>
      </c>
      <c r="CL282" s="84"/>
      <c r="CM282" s="84"/>
      <c r="CN282" s="84"/>
      <c r="CO282" s="84"/>
      <c r="CP282" s="84"/>
      <c r="CQ282" s="84"/>
      <c r="CR282" s="84"/>
      <c r="CT282" s="84"/>
      <c r="CU282" s="84"/>
      <c r="CV282" s="84"/>
      <c r="CW282" s="84" t="str">
        <f t="shared" ref="CW282:CW286" si="315">J282&amp;K282&amp;L282</f>
        <v>S2378990.19</v>
      </c>
      <c r="CX282" s="84" t="s">
        <v>140</v>
      </c>
      <c r="CZ282" s="26"/>
      <c r="DA282" s="92">
        <v>1.19</v>
      </c>
      <c r="DB282" s="92"/>
      <c r="DC282" s="92"/>
      <c r="DD282" s="92"/>
      <c r="DE282" s="26"/>
      <c r="DF282" s="26"/>
      <c r="DG282" s="26"/>
      <c r="DH282" s="26"/>
      <c r="DI282" s="26"/>
      <c r="DJ282" s="26">
        <v>1958</v>
      </c>
      <c r="DK282" s="26"/>
      <c r="DL282" s="26" t="s">
        <v>172</v>
      </c>
      <c r="DM282" s="26">
        <v>6.5</v>
      </c>
      <c r="DN282" s="26">
        <v>7</v>
      </c>
      <c r="DO282" s="26">
        <v>14</v>
      </c>
      <c r="DP282" s="26" t="b">
        <v>0</v>
      </c>
      <c r="DQ282" s="26">
        <v>1</v>
      </c>
      <c r="DR282" s="26" t="s">
        <v>149</v>
      </c>
      <c r="DS282" s="26" t="s">
        <v>156</v>
      </c>
      <c r="DT282" s="26" t="s">
        <v>150</v>
      </c>
      <c r="DU282" s="26" t="s">
        <v>150</v>
      </c>
      <c r="DV282" s="26" t="s">
        <v>150</v>
      </c>
      <c r="DW282" s="26"/>
      <c r="DX282" s="26"/>
      <c r="DY282" s="26"/>
      <c r="DZ282" s="26">
        <f t="shared" si="284"/>
        <v>1.19</v>
      </c>
      <c r="EA282" s="26">
        <v>1.19</v>
      </c>
      <c r="EB282" s="26">
        <v>0</v>
      </c>
      <c r="EC282" s="26">
        <v>0</v>
      </c>
      <c r="ED282" s="26">
        <v>0</v>
      </c>
      <c r="EE282" s="26">
        <v>1.19</v>
      </c>
      <c r="EF282" s="26">
        <v>0</v>
      </c>
      <c r="EG282" s="26">
        <v>0</v>
      </c>
      <c r="EH282" s="26">
        <v>0</v>
      </c>
      <c r="EI282" s="146">
        <f t="shared" ref="EI282:EI286" si="316">P282-DZ282</f>
        <v>0</v>
      </c>
      <c r="EJ282" s="84">
        <f t="shared" si="293"/>
        <v>1.19</v>
      </c>
      <c r="EK282" s="84">
        <f t="shared" si="294"/>
        <v>0</v>
      </c>
      <c r="EL282" s="84">
        <f t="shared" si="285"/>
        <v>0</v>
      </c>
      <c r="EN282" s="84">
        <f t="shared" si="295"/>
        <v>0</v>
      </c>
    </row>
    <row r="283" ht="30" customHeight="1" spans="1:144">
      <c r="A283" s="87" t="str">
        <f t="shared" si="301"/>
        <v>S23790.66592.629</v>
      </c>
      <c r="B283" s="87">
        <f>VLOOKUP(A283,[1]大中修明细表!$A$10:$N$544,14,0)</f>
        <v>1.964</v>
      </c>
      <c r="C283" s="87" t="str">
        <f t="shared" si="302"/>
        <v>S23790.66592.629</v>
      </c>
      <c r="D283" s="87">
        <f>VLOOKUP(C283,[1]大中修明细表!$B$10:$N$544,13,0)</f>
        <v>1.964</v>
      </c>
      <c r="E283" s="87"/>
      <c r="F283" s="96">
        <v>257</v>
      </c>
      <c r="G283" s="26" t="s">
        <v>18</v>
      </c>
      <c r="H283" s="26" t="s">
        <v>853</v>
      </c>
      <c r="I283" s="26">
        <v>430726</v>
      </c>
      <c r="J283" s="26" t="s">
        <v>911</v>
      </c>
      <c r="K283" s="26">
        <v>90.665</v>
      </c>
      <c r="L283" s="26">
        <v>92.629</v>
      </c>
      <c r="M283" s="26" t="s">
        <v>911</v>
      </c>
      <c r="N283" s="26">
        <v>90.665</v>
      </c>
      <c r="O283" s="26">
        <v>92.629</v>
      </c>
      <c r="P283" s="26">
        <f t="shared" si="311"/>
        <v>1.964</v>
      </c>
      <c r="Q283" s="26">
        <f t="shared" si="286"/>
        <v>1.964</v>
      </c>
      <c r="R283" s="26" t="s">
        <v>172</v>
      </c>
      <c r="S283" s="26">
        <v>7</v>
      </c>
      <c r="T283" s="26">
        <v>6.5</v>
      </c>
      <c r="U283" s="26">
        <v>14</v>
      </c>
      <c r="V283" s="26" t="s">
        <v>140</v>
      </c>
      <c r="W283" s="26" t="s">
        <v>141</v>
      </c>
      <c r="X283" s="26" t="s">
        <v>142</v>
      </c>
      <c r="Y283" s="26">
        <f t="shared" si="287"/>
        <v>7</v>
      </c>
      <c r="Z283" s="99"/>
      <c r="AA283" s="26" t="s">
        <v>143</v>
      </c>
      <c r="AB283" s="26" t="s">
        <v>144</v>
      </c>
      <c r="AC283" s="26">
        <v>30</v>
      </c>
      <c r="AD283" s="26" t="s">
        <v>145</v>
      </c>
      <c r="AE283" s="26">
        <v>9</v>
      </c>
      <c r="AF283" s="99"/>
      <c r="AG283" s="92">
        <v>220</v>
      </c>
      <c r="AH283" s="92">
        <f t="shared" si="288"/>
        <v>302</v>
      </c>
      <c r="AI283" s="92">
        <f t="shared" si="289"/>
        <v>302</v>
      </c>
      <c r="AJ283" s="26">
        <f t="shared" si="290"/>
        <v>302</v>
      </c>
      <c r="AK283" s="92">
        <v>1958</v>
      </c>
      <c r="AL283" s="26">
        <f>IF(AND(AK283&lt;&gt;"",AM283&lt;&gt;""),"确认折扣年度",IF($V283="大修",IF(AND($V283="大修",AK283="",AM283=""),1,IF(AK283&lt;&gt;"",LOOKUP(AK283,{1900,2016,2017,2018,2019,2020,2021,2022,2023,2024,2025},{1,0.9,0.8,0.7,0.6,0.5,0.4,0.3,0.2,0.1,0}),IF(AM283&lt;&gt;"",LOOKUP(AM283,{1900,2021,2022,2023,2024,2025},{1,0.8,0.6,0.4,0.2,0})))),""))</f>
        <v>1</v>
      </c>
      <c r="AM283" s="92"/>
      <c r="AN283" s="26" t="str">
        <f>IF(AND(AK283&lt;&gt;"",AM283&lt;&gt;""),"确认折扣年度",IF($V283="中修",IF(AND($V283="中修",AK283="",AM283=""),1,IF(AK283&lt;&gt;"",LOOKUP(AK283,{1900,2021,2022,2023,2024,2025},{1,0.8,0.6,0.4,0.2,0}),IF(AM283&lt;&gt;"",LOOKUP(AM283,{1900,2021,2022,2023,2024,2025},{1,0.8,0.6,0.4,0.2,0})))),""))</f>
        <v/>
      </c>
      <c r="AO283" s="26" t="s">
        <v>146</v>
      </c>
      <c r="AP283" s="26" t="s">
        <v>146</v>
      </c>
      <c r="AQ283" s="26" t="s">
        <v>740</v>
      </c>
      <c r="AR283" s="26" t="s">
        <v>915</v>
      </c>
      <c r="AS283" s="26" t="s">
        <v>916</v>
      </c>
      <c r="AT283" s="26" t="s">
        <v>917</v>
      </c>
      <c r="AU283" s="26" t="s">
        <v>146</v>
      </c>
      <c r="AV283" s="26" t="s">
        <v>147</v>
      </c>
      <c r="AW283" s="26"/>
      <c r="AX283" s="110"/>
      <c r="AY283" s="110"/>
      <c r="AZ283" s="111"/>
      <c r="BA283" s="26">
        <v>220</v>
      </c>
      <c r="BB283" s="26">
        <v>382.54</v>
      </c>
      <c r="BC283" s="26">
        <v>382.54</v>
      </c>
      <c r="BD283" s="26">
        <v>0</v>
      </c>
      <c r="BE283" s="26" t="s">
        <v>150</v>
      </c>
      <c r="BF283" s="26" t="s">
        <v>150</v>
      </c>
      <c r="BG283" s="26"/>
      <c r="BH283" s="26">
        <v>1958</v>
      </c>
      <c r="BI283" s="26" t="s">
        <v>150</v>
      </c>
      <c r="BJ283" s="26" t="s">
        <v>913</v>
      </c>
      <c r="BK283" s="26" t="s">
        <v>150</v>
      </c>
      <c r="BL283" s="26" t="s">
        <v>150</v>
      </c>
      <c r="BM283" s="26"/>
      <c r="BN283" s="26"/>
      <c r="BO283" s="26"/>
      <c r="BP283" s="26"/>
      <c r="BQ283" s="26"/>
      <c r="BR283" s="26"/>
      <c r="BS283" s="26"/>
      <c r="BT283" s="26">
        <f t="shared" si="312"/>
        <v>1.964</v>
      </c>
      <c r="BU283" s="26"/>
      <c r="BV283" s="26"/>
      <c r="BW283" s="26">
        <f t="shared" si="313"/>
        <v>1.964</v>
      </c>
      <c r="BX283" s="26">
        <v>0</v>
      </c>
      <c r="BY283" s="26">
        <v>0</v>
      </c>
      <c r="BZ283" s="26"/>
      <c r="CA283" s="117" t="s">
        <v>919</v>
      </c>
      <c r="CB283" s="26" t="s">
        <v>166</v>
      </c>
      <c r="CC283" s="26">
        <v>0</v>
      </c>
      <c r="CD283" s="26">
        <v>0.463999999999999</v>
      </c>
      <c r="CE283" s="26">
        <v>1.5</v>
      </c>
      <c r="CF283" s="92">
        <f t="shared" si="314"/>
        <v>0.463999999999999</v>
      </c>
      <c r="CG283" s="84">
        <f t="shared" si="292"/>
        <v>0</v>
      </c>
      <c r="CH283" s="124">
        <v>7</v>
      </c>
      <c r="CI283" s="84">
        <v>1</v>
      </c>
      <c r="CJ283" s="84"/>
      <c r="CK283" s="84">
        <v>253</v>
      </c>
      <c r="CL283" s="84"/>
      <c r="CM283" s="84"/>
      <c r="CN283" s="84"/>
      <c r="CO283" s="84"/>
      <c r="CP283" s="84"/>
      <c r="CQ283" s="84"/>
      <c r="CR283" s="84"/>
      <c r="CT283" s="84"/>
      <c r="CU283" s="84"/>
      <c r="CV283" s="84"/>
      <c r="CW283" s="84" t="str">
        <f t="shared" si="315"/>
        <v>S23790.66592.629</v>
      </c>
      <c r="CX283" s="84" t="s">
        <v>140</v>
      </c>
      <c r="CZ283" s="26" t="s">
        <v>419</v>
      </c>
      <c r="DA283" s="92">
        <v>0</v>
      </c>
      <c r="DB283" s="92"/>
      <c r="DC283" s="92"/>
      <c r="DD283" s="92"/>
      <c r="DE283" s="26"/>
      <c r="DF283" s="26"/>
      <c r="DG283" s="26"/>
      <c r="DH283" s="26"/>
      <c r="DI283" s="26"/>
      <c r="DJ283" s="26">
        <v>1958</v>
      </c>
      <c r="DK283" s="26"/>
      <c r="DL283" s="26" t="s">
        <v>172</v>
      </c>
      <c r="DM283" s="26">
        <v>6.5</v>
      </c>
      <c r="DN283" s="26">
        <v>7</v>
      </c>
      <c r="DO283" s="26">
        <v>14</v>
      </c>
      <c r="DP283" s="26" t="b">
        <v>0</v>
      </c>
      <c r="DQ283" s="26">
        <v>1</v>
      </c>
      <c r="DR283" s="26" t="s">
        <v>149</v>
      </c>
      <c r="DS283" s="26" t="s">
        <v>156</v>
      </c>
      <c r="DT283" s="26" t="s">
        <v>150</v>
      </c>
      <c r="DU283" s="26" t="s">
        <v>150</v>
      </c>
      <c r="DV283" s="26" t="s">
        <v>150</v>
      </c>
      <c r="DW283" s="26"/>
      <c r="DX283" s="26"/>
      <c r="DY283" s="26"/>
      <c r="DZ283" s="26">
        <f t="shared" si="284"/>
        <v>1.964</v>
      </c>
      <c r="EA283" s="26">
        <v>1.964</v>
      </c>
      <c r="EB283" s="26">
        <v>0</v>
      </c>
      <c r="EC283" s="26">
        <v>0</v>
      </c>
      <c r="ED283" s="26">
        <v>0</v>
      </c>
      <c r="EE283" s="26">
        <v>1.964</v>
      </c>
      <c r="EF283" s="26">
        <v>0</v>
      </c>
      <c r="EG283" s="26">
        <v>0</v>
      </c>
      <c r="EH283" s="26">
        <v>0</v>
      </c>
      <c r="EI283" s="146">
        <f t="shared" si="316"/>
        <v>0</v>
      </c>
      <c r="EJ283" s="84">
        <f t="shared" si="293"/>
        <v>1.964</v>
      </c>
      <c r="EK283" s="84">
        <f t="shared" si="294"/>
        <v>0</v>
      </c>
      <c r="EL283" s="84">
        <f t="shared" si="285"/>
        <v>0</v>
      </c>
      <c r="EN283" s="84">
        <f t="shared" si="295"/>
        <v>0</v>
      </c>
    </row>
    <row r="284" s="84" customFormat="1" ht="30" customHeight="1" spans="1:144">
      <c r="A284" s="87" t="str">
        <f t="shared" si="301"/>
        <v>S23825.727</v>
      </c>
      <c r="B284" s="87" t="e">
        <f>VLOOKUP(A284,[1]大中修明细表!$A$10:$N$544,14,0)</f>
        <v>#N/A</v>
      </c>
      <c r="C284" s="87" t="str">
        <f t="shared" si="302"/>
        <v>S306351.698352.998</v>
      </c>
      <c r="D284" s="87" t="e">
        <f>VLOOKUP(C284,[1]大中修明细表!$B$10:$N$544,13,0)</f>
        <v>#N/A</v>
      </c>
      <c r="E284" s="87" t="s">
        <v>371</v>
      </c>
      <c r="F284" s="96">
        <v>258</v>
      </c>
      <c r="G284" s="26" t="s">
        <v>18</v>
      </c>
      <c r="H284" s="26" t="s">
        <v>904</v>
      </c>
      <c r="I284" s="26">
        <v>430725</v>
      </c>
      <c r="J284" s="26" t="s">
        <v>920</v>
      </c>
      <c r="K284" s="26">
        <v>25.7</v>
      </c>
      <c r="L284" s="26">
        <v>27</v>
      </c>
      <c r="M284" s="26" t="s">
        <v>748</v>
      </c>
      <c r="N284" s="26">
        <v>351.698</v>
      </c>
      <c r="O284" s="26">
        <v>352.998</v>
      </c>
      <c r="P284" s="26"/>
      <c r="Q284" s="26">
        <f t="shared" si="286"/>
        <v>1.3</v>
      </c>
      <c r="R284" s="26" t="s">
        <v>739</v>
      </c>
      <c r="S284" s="26">
        <f t="shared" si="310"/>
        <v>10</v>
      </c>
      <c r="T284" s="26">
        <v>9</v>
      </c>
      <c r="U284" s="26">
        <v>10</v>
      </c>
      <c r="V284" s="26" t="s">
        <v>140</v>
      </c>
      <c r="W284" s="96" t="s">
        <v>141</v>
      </c>
      <c r="X284" s="26" t="s">
        <v>140</v>
      </c>
      <c r="Y284" s="26">
        <f t="shared" si="287"/>
        <v>10</v>
      </c>
      <c r="Z284" s="99"/>
      <c r="AA284" s="26" t="s">
        <v>143</v>
      </c>
      <c r="AB284" s="26" t="s">
        <v>144</v>
      </c>
      <c r="AC284" s="26">
        <v>30</v>
      </c>
      <c r="AD284" s="26" t="s">
        <v>145</v>
      </c>
      <c r="AE284" s="26">
        <v>9</v>
      </c>
      <c r="AF284" s="99"/>
      <c r="AG284" s="92">
        <v>220</v>
      </c>
      <c r="AH284" s="92">
        <f t="shared" si="288"/>
        <v>0</v>
      </c>
      <c r="AI284" s="92">
        <f t="shared" si="289"/>
        <v>286</v>
      </c>
      <c r="AJ284" s="26">
        <f t="shared" si="290"/>
        <v>286</v>
      </c>
      <c r="AK284" s="92">
        <v>2010</v>
      </c>
      <c r="AL284" s="26">
        <f>IF(AND(AK284&lt;&gt;"",AM284&lt;&gt;""),"确认折扣年度",IF($V284="大修",IF(AND($V284="大修",AK284="",AM284=""),1,IF(AK284&lt;&gt;"",LOOKUP(AK284,{1900,2016,2017,2018,2019,2020,2021,2022,2023,2024,2025},{1,0.9,0.8,0.7,0.6,0.5,0.4,0.3,0.2,0.1,0}),IF(AM284&lt;&gt;"",LOOKUP(AM284,{1900,2021,2022,2023,2024,2025},{1,0.8,0.6,0.4,0.2,0})))),""))</f>
        <v>1</v>
      </c>
      <c r="AM284" s="92"/>
      <c r="AN284" s="26" t="str">
        <f>IF(AND(AK284&lt;&gt;"",AM284&lt;&gt;""),"确认折扣年度",IF($V284="中修",IF(AND($V284="中修",AK284="",AM284=""),1,IF(AK284&lt;&gt;"",LOOKUP(AK284,{1900,2021,2022,2023,2024,2025},{1,0.8,0.6,0.4,0.2,0}),IF(AM284&lt;&gt;"",LOOKUP(AM284,{1900,2021,2022,2023,2024,2025},{1,0.8,0.6,0.4,0.2,0})))),""))</f>
        <v/>
      </c>
      <c r="AO284" s="26" t="s">
        <v>146</v>
      </c>
      <c r="AP284" s="26" t="s">
        <v>146</v>
      </c>
      <c r="AQ284" s="26" t="s">
        <v>740</v>
      </c>
      <c r="AR284" s="26" t="s">
        <v>921</v>
      </c>
      <c r="AS284" s="26"/>
      <c r="AT284" s="26"/>
      <c r="AU284" s="26"/>
      <c r="AV284" s="26"/>
      <c r="AW284" s="26"/>
      <c r="AX284" s="110"/>
      <c r="AY284" s="110"/>
      <c r="AZ284" s="111"/>
      <c r="BA284" s="26"/>
      <c r="BB284" s="26"/>
      <c r="BC284" s="26"/>
      <c r="BD284" s="26"/>
      <c r="BE284" s="26"/>
      <c r="BF284" s="26"/>
      <c r="BG284" s="26"/>
      <c r="BH284" s="26"/>
      <c r="BI284" s="26"/>
      <c r="BJ284" s="26"/>
      <c r="BK284" s="26"/>
      <c r="BL284" s="26"/>
      <c r="BM284" s="26"/>
      <c r="BN284" s="26"/>
      <c r="BO284" s="26"/>
      <c r="BP284" s="26"/>
      <c r="BQ284" s="26"/>
      <c r="BR284" s="26"/>
      <c r="BS284" s="26"/>
      <c r="BT284" s="26"/>
      <c r="BU284" s="26"/>
      <c r="BV284" s="26"/>
      <c r="BW284" s="26">
        <f>Q284</f>
        <v>1.3</v>
      </c>
      <c r="BX284" s="26"/>
      <c r="BY284" s="26"/>
      <c r="BZ284" s="26"/>
      <c r="CA284" s="117"/>
      <c r="CB284" s="26"/>
      <c r="CC284" s="26"/>
      <c r="CD284" s="26"/>
      <c r="CE284" s="26"/>
      <c r="CF284" s="92"/>
      <c r="CG284" s="84">
        <f t="shared" si="292"/>
        <v>0</v>
      </c>
      <c r="CH284" s="124">
        <v>7</v>
      </c>
      <c r="CI284" s="84">
        <v>1</v>
      </c>
      <c r="CZ284" s="26" t="s">
        <v>375</v>
      </c>
      <c r="DA284" s="92">
        <v>0</v>
      </c>
      <c r="DB284" s="92"/>
      <c r="DC284" s="92" t="s">
        <v>375</v>
      </c>
      <c r="DD284" s="92"/>
      <c r="DE284" s="26"/>
      <c r="DF284" s="26"/>
      <c r="DG284" s="26"/>
      <c r="DH284" s="26"/>
      <c r="DI284" s="26"/>
      <c r="DJ284" s="26">
        <v>1911</v>
      </c>
      <c r="DK284" s="26">
        <v>2010</v>
      </c>
      <c r="DL284" s="26" t="s">
        <v>139</v>
      </c>
      <c r="DM284" s="26">
        <v>9</v>
      </c>
      <c r="DN284" s="26">
        <v>10</v>
      </c>
      <c r="DO284" s="26">
        <v>10</v>
      </c>
      <c r="DP284" s="26" t="e">
        <v>#N/A</v>
      </c>
      <c r="DQ284" s="26" t="e">
        <v>#N/A</v>
      </c>
      <c r="DR284" s="26" t="s">
        <v>149</v>
      </c>
      <c r="DS284" s="26" t="s">
        <v>156</v>
      </c>
      <c r="DT284" s="26" t="s">
        <v>150</v>
      </c>
      <c r="DU284" s="26" t="s">
        <v>150</v>
      </c>
      <c r="DV284" s="26" t="s">
        <v>150</v>
      </c>
      <c r="DW284" s="26"/>
      <c r="DX284" s="26"/>
      <c r="DY284" s="26"/>
      <c r="DZ284" s="26">
        <f t="shared" si="284"/>
        <v>1.3</v>
      </c>
      <c r="EA284" s="26"/>
      <c r="EB284" s="26"/>
      <c r="EC284" s="26"/>
      <c r="ED284" s="26"/>
      <c r="EE284" s="26">
        <v>1.3</v>
      </c>
      <c r="EF284" s="26"/>
      <c r="EG284" s="26"/>
      <c r="EH284" s="26"/>
      <c r="EI284" s="146">
        <v>0</v>
      </c>
      <c r="EJ284" s="84">
        <f t="shared" si="293"/>
        <v>1.3</v>
      </c>
      <c r="EK284" s="84">
        <f t="shared" si="294"/>
        <v>0</v>
      </c>
      <c r="EL284" s="84">
        <f t="shared" si="285"/>
        <v>0</v>
      </c>
      <c r="EN284" s="84">
        <f t="shared" si="295"/>
        <v>0</v>
      </c>
    </row>
    <row r="285" ht="30" customHeight="1" spans="1:144">
      <c r="A285" s="87" t="str">
        <f t="shared" si="301"/>
        <v>S23828.7829.499</v>
      </c>
      <c r="B285" s="87">
        <f>VLOOKUP(A285,[1]大中修明细表!$A$10:$N$544,14,0)</f>
        <v>0.718999999999998</v>
      </c>
      <c r="C285" s="87" t="str">
        <f t="shared" si="302"/>
        <v>S306347.618346.899</v>
      </c>
      <c r="D285" s="87" t="e">
        <f>VLOOKUP(C285,[1]大中修明细表!$B$10:$N$544,13,0)</f>
        <v>#N/A</v>
      </c>
      <c r="E285" s="87"/>
      <c r="F285" s="96">
        <v>259</v>
      </c>
      <c r="G285" s="26" t="s">
        <v>18</v>
      </c>
      <c r="H285" s="26" t="s">
        <v>904</v>
      </c>
      <c r="I285" s="26">
        <v>430725</v>
      </c>
      <c r="J285" s="26" t="s">
        <v>920</v>
      </c>
      <c r="K285" s="26">
        <v>28.78</v>
      </c>
      <c r="L285" s="26">
        <v>29.499</v>
      </c>
      <c r="M285" s="26" t="s">
        <v>748</v>
      </c>
      <c r="N285" s="26">
        <v>347.618</v>
      </c>
      <c r="O285" s="26">
        <v>346.899</v>
      </c>
      <c r="P285" s="26">
        <f t="shared" si="311"/>
        <v>0.718999999999998</v>
      </c>
      <c r="Q285" s="26">
        <f t="shared" si="286"/>
        <v>0.718999999999998</v>
      </c>
      <c r="R285" s="26" t="s">
        <v>139</v>
      </c>
      <c r="S285" s="26">
        <v>12</v>
      </c>
      <c r="T285" s="26">
        <v>12</v>
      </c>
      <c r="U285" s="26">
        <v>18</v>
      </c>
      <c r="V285" s="26" t="s">
        <v>140</v>
      </c>
      <c r="W285" s="26" t="s">
        <v>141</v>
      </c>
      <c r="X285" s="26" t="s">
        <v>142</v>
      </c>
      <c r="Y285" s="26">
        <f t="shared" si="287"/>
        <v>12</v>
      </c>
      <c r="Z285" s="99"/>
      <c r="AA285" s="26" t="s">
        <v>143</v>
      </c>
      <c r="AB285" s="26" t="s">
        <v>144</v>
      </c>
      <c r="AC285" s="26">
        <v>30</v>
      </c>
      <c r="AD285" s="26" t="s">
        <v>145</v>
      </c>
      <c r="AE285" s="26">
        <v>9</v>
      </c>
      <c r="AF285" s="99"/>
      <c r="AG285" s="92">
        <v>220</v>
      </c>
      <c r="AH285" s="92">
        <f t="shared" si="288"/>
        <v>190</v>
      </c>
      <c r="AI285" s="92">
        <f t="shared" si="289"/>
        <v>190</v>
      </c>
      <c r="AJ285" s="26">
        <f t="shared" si="290"/>
        <v>190</v>
      </c>
      <c r="AK285" s="92">
        <v>2015</v>
      </c>
      <c r="AL285" s="26">
        <f>IF(AND(AK285&lt;&gt;"",AM285&lt;&gt;""),"确认折扣年度",IF($V285="大修",IF(AND($V285="大修",AK285="",AM285=""),1,IF(AK285&lt;&gt;"",LOOKUP(AK285,{1900,2016,2017,2018,2019,2020,2021,2022,2023,2024,2025},{1,0.9,0.8,0.7,0.6,0.5,0.4,0.3,0.2,0.1,0}),IF(AM285&lt;&gt;"",LOOKUP(AM285,{1900,2021,2022,2023,2024,2025},{1,0.8,0.6,0.4,0.2,0})))),""))</f>
        <v>1</v>
      </c>
      <c r="AM285" s="92"/>
      <c r="AN285" s="26" t="str">
        <f>IF(AND(AK285&lt;&gt;"",AM285&lt;&gt;""),"确认折扣年度",IF($V285="中修",IF(AND($V285="中修",AK285="",AM285=""),1,IF(AK285&lt;&gt;"",LOOKUP(AK285,{1900,2021,2022,2023,2024,2025},{1,0.8,0.6,0.4,0.2,0}),IF(AM285&lt;&gt;"",LOOKUP(AM285,{1900,2021,2022,2023,2024,2025},{1,0.8,0.6,0.4,0.2,0})))),""))</f>
        <v/>
      </c>
      <c r="AO285" s="26" t="s">
        <v>146</v>
      </c>
      <c r="AP285" s="26" t="s">
        <v>146</v>
      </c>
      <c r="AQ285" s="26" t="s">
        <v>197</v>
      </c>
      <c r="AR285" s="26" t="s">
        <v>922</v>
      </c>
      <c r="AS285" s="26" t="s">
        <v>923</v>
      </c>
      <c r="AT285" s="26"/>
      <c r="AU285" s="26" t="s">
        <v>146</v>
      </c>
      <c r="AV285" s="26" t="s">
        <v>197</v>
      </c>
      <c r="AW285" s="26"/>
      <c r="AX285" s="110" t="s">
        <v>924</v>
      </c>
      <c r="AY285" s="110" t="s">
        <v>925</v>
      </c>
      <c r="AZ285" s="109"/>
      <c r="BA285" s="26">
        <v>220</v>
      </c>
      <c r="BB285" s="26">
        <v>189.82</v>
      </c>
      <c r="BC285" s="26">
        <v>189.82</v>
      </c>
      <c r="BD285" s="26">
        <v>0</v>
      </c>
      <c r="BE285" s="26" t="s">
        <v>149</v>
      </c>
      <c r="BF285" s="26" t="s">
        <v>150</v>
      </c>
      <c r="BG285" s="26" t="s">
        <v>926</v>
      </c>
      <c r="BH285" s="26">
        <v>1911</v>
      </c>
      <c r="BI285" s="26" t="s">
        <v>150</v>
      </c>
      <c r="BJ285" s="26" t="s">
        <v>150</v>
      </c>
      <c r="BK285" s="26" t="s">
        <v>150</v>
      </c>
      <c r="BL285" s="26" t="s">
        <v>150</v>
      </c>
      <c r="BM285" s="26"/>
      <c r="BN285" s="26"/>
      <c r="BO285" s="26"/>
      <c r="BP285" s="26"/>
      <c r="BQ285" s="26" t="s">
        <v>748</v>
      </c>
      <c r="BR285" s="26">
        <v>347.876</v>
      </c>
      <c r="BS285" s="26">
        <v>347.897</v>
      </c>
      <c r="BT285" s="26">
        <f t="shared" si="312"/>
        <v>0.718999999999998</v>
      </c>
      <c r="BU285" s="26"/>
      <c r="BV285" s="26"/>
      <c r="BW285" s="26">
        <f t="shared" si="313"/>
        <v>0.718999999999998</v>
      </c>
      <c r="BX285" s="26">
        <v>0</v>
      </c>
      <c r="BY285" s="26">
        <v>0</v>
      </c>
      <c r="BZ285" s="26"/>
      <c r="CA285" s="117"/>
      <c r="CB285" s="26" t="s">
        <v>166</v>
      </c>
      <c r="CC285" s="26">
        <v>0</v>
      </c>
      <c r="CD285" s="26">
        <v>0</v>
      </c>
      <c r="CE285" s="26">
        <v>0.718999999999998</v>
      </c>
      <c r="CF285" s="92">
        <f t="shared" si="314"/>
        <v>0</v>
      </c>
      <c r="CG285" s="84">
        <f t="shared" si="292"/>
        <v>0</v>
      </c>
      <c r="CH285" s="124">
        <v>7</v>
      </c>
      <c r="CI285" s="84">
        <v>1</v>
      </c>
      <c r="CJ285" s="84"/>
      <c r="CK285" s="84">
        <v>238</v>
      </c>
      <c r="CL285" s="84"/>
      <c r="CM285" s="84"/>
      <c r="CN285" s="84"/>
      <c r="CO285" s="84"/>
      <c r="CP285" s="84"/>
      <c r="CQ285" s="84"/>
      <c r="CR285" s="84"/>
      <c r="CT285" s="84"/>
      <c r="CU285" s="84"/>
      <c r="CV285" s="84"/>
      <c r="CW285" s="84" t="str">
        <f t="shared" si="315"/>
        <v>S23828.7829.499</v>
      </c>
      <c r="CX285" s="84" t="s">
        <v>140</v>
      </c>
      <c r="CZ285" s="26"/>
      <c r="DA285" s="92">
        <v>0.718999999999998</v>
      </c>
      <c r="DB285" s="92"/>
      <c r="DC285" s="92"/>
      <c r="DD285" s="92"/>
      <c r="DE285" s="26" t="s">
        <v>927</v>
      </c>
      <c r="DF285" s="26" t="s">
        <v>928</v>
      </c>
      <c r="DG285" s="26"/>
      <c r="DH285" s="26" t="s">
        <v>929</v>
      </c>
      <c r="DI285" s="26"/>
      <c r="DJ285" s="26">
        <v>1911</v>
      </c>
      <c r="DK285" s="26"/>
      <c r="DL285" s="26" t="s">
        <v>139</v>
      </c>
      <c r="DM285" s="26">
        <v>12</v>
      </c>
      <c r="DN285" s="26">
        <v>12</v>
      </c>
      <c r="DO285" s="26">
        <v>18</v>
      </c>
      <c r="DP285" s="26" t="b">
        <v>1</v>
      </c>
      <c r="DQ285" s="26">
        <v>1</v>
      </c>
      <c r="DR285" s="26" t="s">
        <v>149</v>
      </c>
      <c r="DS285" s="26" t="s">
        <v>156</v>
      </c>
      <c r="DT285" s="26" t="s">
        <v>150</v>
      </c>
      <c r="DU285" s="26" t="s">
        <v>150</v>
      </c>
      <c r="DV285" s="26" t="s">
        <v>150</v>
      </c>
      <c r="DW285" s="26"/>
      <c r="DX285" s="26"/>
      <c r="DY285" s="26"/>
      <c r="DZ285" s="26">
        <f t="shared" si="284"/>
        <v>0.718999999999998</v>
      </c>
      <c r="EA285" s="26">
        <v>0.718999999999998</v>
      </c>
      <c r="EB285" s="26">
        <v>0</v>
      </c>
      <c r="EC285" s="26">
        <v>0</v>
      </c>
      <c r="ED285" s="26">
        <v>0</v>
      </c>
      <c r="EE285" s="26">
        <v>0.718999999999998</v>
      </c>
      <c r="EF285" s="26">
        <v>0</v>
      </c>
      <c r="EG285" s="26">
        <v>0</v>
      </c>
      <c r="EH285" s="26">
        <v>0</v>
      </c>
      <c r="EI285" s="146">
        <f t="shared" si="316"/>
        <v>0</v>
      </c>
      <c r="EJ285" s="84">
        <f t="shared" si="293"/>
        <v>0.718999999999998</v>
      </c>
      <c r="EK285" s="84">
        <f t="shared" si="294"/>
        <v>0</v>
      </c>
      <c r="EL285" s="84">
        <f t="shared" si="285"/>
        <v>0</v>
      </c>
      <c r="EN285" s="84">
        <f t="shared" si="295"/>
        <v>0</v>
      </c>
    </row>
    <row r="286" ht="30" customHeight="1" spans="1:144">
      <c r="A286" s="87" t="str">
        <f t="shared" si="301"/>
        <v>S23829.49934</v>
      </c>
      <c r="B286" s="87">
        <f>VLOOKUP(A286,[1]大中修明细表!$A$10:$N$544,14,0)</f>
        <v>4.501</v>
      </c>
      <c r="C286" s="87" t="str">
        <f t="shared" si="302"/>
        <v>S306347.157342.656</v>
      </c>
      <c r="D286" s="87">
        <f>VLOOKUP(C286,[1]大中修明细表!$B$10:$N$544,13,0)</f>
        <v>4.501</v>
      </c>
      <c r="E286" s="87"/>
      <c r="F286" s="96">
        <v>260</v>
      </c>
      <c r="G286" s="26" t="s">
        <v>18</v>
      </c>
      <c r="H286" s="26" t="s">
        <v>904</v>
      </c>
      <c r="I286" s="26">
        <v>430725</v>
      </c>
      <c r="J286" s="26" t="s">
        <v>920</v>
      </c>
      <c r="K286" s="26">
        <v>29.499</v>
      </c>
      <c r="L286" s="26">
        <v>34</v>
      </c>
      <c r="M286" s="26" t="s">
        <v>748</v>
      </c>
      <c r="N286" s="26">
        <v>347.157</v>
      </c>
      <c r="O286" s="26">
        <v>342.656</v>
      </c>
      <c r="P286" s="26">
        <f t="shared" si="311"/>
        <v>4.501</v>
      </c>
      <c r="Q286" s="26">
        <f t="shared" si="286"/>
        <v>4.501</v>
      </c>
      <c r="R286" s="26" t="s">
        <v>139</v>
      </c>
      <c r="S286" s="26">
        <v>9</v>
      </c>
      <c r="T286" s="26">
        <v>9</v>
      </c>
      <c r="U286" s="26">
        <v>10</v>
      </c>
      <c r="V286" s="26" t="s">
        <v>140</v>
      </c>
      <c r="W286" s="96" t="s">
        <v>141</v>
      </c>
      <c r="X286" s="26" t="s">
        <v>142</v>
      </c>
      <c r="Y286" s="26">
        <f t="shared" si="287"/>
        <v>9</v>
      </c>
      <c r="Z286" s="99"/>
      <c r="AA286" s="26" t="s">
        <v>143</v>
      </c>
      <c r="AB286" s="26" t="s">
        <v>144</v>
      </c>
      <c r="AC286" s="26">
        <v>30</v>
      </c>
      <c r="AD286" s="26" t="s">
        <v>145</v>
      </c>
      <c r="AE286" s="26">
        <v>9</v>
      </c>
      <c r="AF286" s="99"/>
      <c r="AG286" s="92">
        <v>220</v>
      </c>
      <c r="AH286" s="92">
        <f t="shared" si="288"/>
        <v>891</v>
      </c>
      <c r="AI286" s="92">
        <f t="shared" si="289"/>
        <v>891</v>
      </c>
      <c r="AJ286" s="26">
        <f t="shared" si="290"/>
        <v>891</v>
      </c>
      <c r="AK286" s="92">
        <v>2013</v>
      </c>
      <c r="AL286" s="26">
        <f>IF(AND(AK286&lt;&gt;"",AM286&lt;&gt;""),"确认折扣年度",IF($V286="大修",IF(AND($V286="大修",AK286="",AM286=""),1,IF(AK286&lt;&gt;"",LOOKUP(AK286,{1900,2016,2017,2018,2019,2020,2021,2022,2023,2024,2025},{1,0.9,0.8,0.7,0.6,0.5,0.4,0.3,0.2,0.1,0}),IF(AM286&lt;&gt;"",LOOKUP(AM286,{1900,2021,2022,2023,2024,2025},{1,0.8,0.6,0.4,0.2,0})))),""))</f>
        <v>1</v>
      </c>
      <c r="AM286" s="92"/>
      <c r="AN286" s="26" t="str">
        <f>IF(AND(AK286&lt;&gt;"",AM286&lt;&gt;""),"确认折扣年度",IF($V286="中修",IF(AND($V286="中修",AK286="",AM286=""),1,IF(AK286&lt;&gt;"",LOOKUP(AK286,{1900,2021,2022,2023,2024,2025},{1,0.8,0.6,0.4,0.2,0}),IF(AM286&lt;&gt;"",LOOKUP(AM286,{1900,2021,2022,2023,2024,2025},{1,0.8,0.6,0.4,0.2,0})))),""))</f>
        <v/>
      </c>
      <c r="AO286" s="26" t="s">
        <v>146</v>
      </c>
      <c r="AP286" s="26" t="s">
        <v>146</v>
      </c>
      <c r="AQ286" s="26" t="s">
        <v>197</v>
      </c>
      <c r="AR286" s="26" t="s">
        <v>930</v>
      </c>
      <c r="AS286" s="26"/>
      <c r="AT286" s="26"/>
      <c r="AU286" s="26" t="s">
        <v>146</v>
      </c>
      <c r="AV286" s="26" t="s">
        <v>197</v>
      </c>
      <c r="AW286" s="26"/>
      <c r="AX286" s="110"/>
      <c r="AY286" s="110" t="s">
        <v>931</v>
      </c>
      <c r="AZ286" s="109"/>
      <c r="BA286" s="26">
        <v>220</v>
      </c>
      <c r="BB286" s="26">
        <v>891.2</v>
      </c>
      <c r="BC286" s="26">
        <v>891.2</v>
      </c>
      <c r="BD286" s="26">
        <v>0</v>
      </c>
      <c r="BE286" s="26" t="s">
        <v>149</v>
      </c>
      <c r="BF286" s="26" t="s">
        <v>150</v>
      </c>
      <c r="BG286" s="26" t="s">
        <v>932</v>
      </c>
      <c r="BH286" s="26">
        <v>2010</v>
      </c>
      <c r="BI286" s="26" t="s">
        <v>150</v>
      </c>
      <c r="BJ286" s="26" t="s">
        <v>150</v>
      </c>
      <c r="BK286" s="26" t="s">
        <v>150</v>
      </c>
      <c r="BL286" s="26" t="s">
        <v>150</v>
      </c>
      <c r="BM286" s="26"/>
      <c r="BN286" s="26"/>
      <c r="BO286" s="26"/>
      <c r="BP286" s="26"/>
      <c r="BQ286" s="26" t="s">
        <v>748</v>
      </c>
      <c r="BR286" s="26">
        <v>346.899</v>
      </c>
      <c r="BS286" s="26">
        <v>350.398</v>
      </c>
      <c r="BT286" s="26">
        <f t="shared" si="312"/>
        <v>4.501</v>
      </c>
      <c r="BU286" s="26"/>
      <c r="BV286" s="26"/>
      <c r="BW286" s="26">
        <f t="shared" si="313"/>
        <v>4.501</v>
      </c>
      <c r="BX286" s="26">
        <v>0</v>
      </c>
      <c r="BY286" s="26">
        <v>0</v>
      </c>
      <c r="BZ286" s="26"/>
      <c r="CA286" s="117"/>
      <c r="CB286" s="26" t="s">
        <v>166</v>
      </c>
      <c r="CC286" s="26">
        <v>0</v>
      </c>
      <c r="CD286" s="26">
        <v>1</v>
      </c>
      <c r="CE286" s="26">
        <v>3.501</v>
      </c>
      <c r="CF286" s="92">
        <f t="shared" si="314"/>
        <v>1</v>
      </c>
      <c r="CG286" s="84">
        <f t="shared" si="292"/>
        <v>0</v>
      </c>
      <c r="CH286" s="124">
        <v>7</v>
      </c>
      <c r="CI286" s="84">
        <v>1</v>
      </c>
      <c r="CJ286" s="84"/>
      <c r="CK286" s="84">
        <v>239</v>
      </c>
      <c r="CL286" s="84"/>
      <c r="CM286" s="84"/>
      <c r="CN286" s="84"/>
      <c r="CO286" s="84"/>
      <c r="CP286" s="84"/>
      <c r="CQ286" s="84"/>
      <c r="CR286" s="84"/>
      <c r="CT286" s="84"/>
      <c r="CU286" s="84"/>
      <c r="CV286" s="84"/>
      <c r="CW286" s="84" t="str">
        <f t="shared" si="315"/>
        <v>S23829.49934</v>
      </c>
      <c r="CX286" s="84" t="s">
        <v>140</v>
      </c>
      <c r="CZ286" s="26"/>
      <c r="DA286" s="92">
        <v>4.501</v>
      </c>
      <c r="DB286" s="92"/>
      <c r="DC286" s="92"/>
      <c r="DD286" s="92"/>
      <c r="DE286" s="26" t="s">
        <v>933</v>
      </c>
      <c r="DF286" s="26" t="s">
        <v>933</v>
      </c>
      <c r="DG286" s="26"/>
      <c r="DH286" s="26" t="s">
        <v>934</v>
      </c>
      <c r="DI286" s="26"/>
      <c r="DJ286" s="26">
        <v>1911</v>
      </c>
      <c r="DK286" s="26">
        <v>2010</v>
      </c>
      <c r="DL286" s="26" t="s">
        <v>139</v>
      </c>
      <c r="DM286" s="26">
        <v>9</v>
      </c>
      <c r="DN286" s="26">
        <v>9</v>
      </c>
      <c r="DO286" s="26">
        <v>10</v>
      </c>
      <c r="DP286" s="26" t="b">
        <v>1</v>
      </c>
      <c r="DQ286" s="26">
        <v>1</v>
      </c>
      <c r="DR286" s="26" t="s">
        <v>149</v>
      </c>
      <c r="DS286" s="26" t="s">
        <v>156</v>
      </c>
      <c r="DT286" s="26" t="s">
        <v>150</v>
      </c>
      <c r="DU286" s="26" t="s">
        <v>150</v>
      </c>
      <c r="DV286" s="26" t="s">
        <v>150</v>
      </c>
      <c r="DW286" s="26"/>
      <c r="DX286" s="26"/>
      <c r="DY286" s="26"/>
      <c r="DZ286" s="26">
        <f t="shared" si="284"/>
        <v>4.501</v>
      </c>
      <c r="EA286" s="26">
        <v>4.501</v>
      </c>
      <c r="EB286" s="26">
        <v>0</v>
      </c>
      <c r="EC286" s="26">
        <v>0</v>
      </c>
      <c r="ED286" s="26">
        <v>0</v>
      </c>
      <c r="EE286" s="26">
        <v>4.501</v>
      </c>
      <c r="EF286" s="26">
        <v>0</v>
      </c>
      <c r="EG286" s="26">
        <v>0</v>
      </c>
      <c r="EH286" s="26">
        <v>0</v>
      </c>
      <c r="EI286" s="146">
        <f t="shared" si="316"/>
        <v>0</v>
      </c>
      <c r="EJ286" s="84">
        <f t="shared" si="293"/>
        <v>4.501</v>
      </c>
      <c r="EK286" s="84">
        <f t="shared" si="294"/>
        <v>0</v>
      </c>
      <c r="EL286" s="84">
        <f t="shared" si="285"/>
        <v>0</v>
      </c>
      <c r="EN286" s="84">
        <f t="shared" si="295"/>
        <v>0</v>
      </c>
    </row>
    <row r="287" ht="30" customHeight="1" spans="1:144">
      <c r="A287" s="87" t="str">
        <f t="shared" si="301"/>
        <v>S23835.99837.2</v>
      </c>
      <c r="B287" s="87" t="e">
        <f>VLOOKUP(A287,[1]大中修明细表!$A$10:$N$544,14,0)</f>
        <v>#N/A</v>
      </c>
      <c r="C287" s="87" t="str">
        <f t="shared" si="302"/>
        <v>S306355.094356.296</v>
      </c>
      <c r="D287" s="87" t="e">
        <f>VLOOKUP(C287,[1]大中修明细表!$B$10:$N$544,13,0)</f>
        <v>#N/A</v>
      </c>
      <c r="E287" s="87" t="s">
        <v>371</v>
      </c>
      <c r="F287" s="96">
        <v>261</v>
      </c>
      <c r="G287" s="26" t="s">
        <v>18</v>
      </c>
      <c r="H287" s="26" t="s">
        <v>904</v>
      </c>
      <c r="I287" s="26">
        <v>430725</v>
      </c>
      <c r="J287" s="26" t="s">
        <v>920</v>
      </c>
      <c r="K287" s="26">
        <v>35.998</v>
      </c>
      <c r="L287" s="26">
        <v>37.2</v>
      </c>
      <c r="M287" s="26" t="s">
        <v>748</v>
      </c>
      <c r="N287" s="26">
        <v>355.094</v>
      </c>
      <c r="O287" s="26">
        <v>356.296</v>
      </c>
      <c r="P287" s="26"/>
      <c r="Q287" s="26">
        <f t="shared" si="286"/>
        <v>1.20200000000001</v>
      </c>
      <c r="R287" s="26" t="s">
        <v>739</v>
      </c>
      <c r="S287" s="26">
        <f t="shared" ref="S287:S291" si="317">U287</f>
        <v>10</v>
      </c>
      <c r="T287" s="26">
        <v>9</v>
      </c>
      <c r="U287" s="26">
        <v>10</v>
      </c>
      <c r="V287" s="26" t="s">
        <v>140</v>
      </c>
      <c r="W287" s="96" t="s">
        <v>141</v>
      </c>
      <c r="X287" s="26" t="s">
        <v>140</v>
      </c>
      <c r="Y287" s="26">
        <f t="shared" si="287"/>
        <v>10</v>
      </c>
      <c r="Z287" s="99"/>
      <c r="AA287" s="26" t="s">
        <v>143</v>
      </c>
      <c r="AB287" s="26"/>
      <c r="AC287" s="26"/>
      <c r="AD287" s="26"/>
      <c r="AE287" s="26"/>
      <c r="AF287" s="99"/>
      <c r="AG287" s="92">
        <v>220</v>
      </c>
      <c r="AH287" s="92">
        <f t="shared" si="288"/>
        <v>0</v>
      </c>
      <c r="AI287" s="92">
        <f t="shared" si="289"/>
        <v>264</v>
      </c>
      <c r="AJ287" s="26">
        <f t="shared" si="290"/>
        <v>264</v>
      </c>
      <c r="AK287" s="92">
        <v>2010</v>
      </c>
      <c r="AL287" s="26">
        <f>IF(AND(AK287&lt;&gt;"",AM287&lt;&gt;""),"确认折扣年度",IF($V287="大修",IF(AND($V287="大修",AK287="",AM287=""),1,IF(AK287&lt;&gt;"",LOOKUP(AK287,{1900,2016,2017,2018,2019,2020,2021,2022,2023,2024,2025},{1,0.9,0.8,0.7,0.6,0.5,0.4,0.3,0.2,0.1,0}),IF(AM287&lt;&gt;"",LOOKUP(AM287,{1900,2021,2022,2023,2024,2025},{1,0.8,0.6,0.4,0.2,0})))),""))</f>
        <v>1</v>
      </c>
      <c r="AM287" s="92"/>
      <c r="AN287" s="26" t="str">
        <f>IF(AND(AK287&lt;&gt;"",AM287&lt;&gt;""),"确认折扣年度",IF($V287="中修",IF(AND($V287="中修",AK287="",AM287=""),1,IF(AK287&lt;&gt;"",LOOKUP(AK287,{1900,2021,2022,2023,2024,2025},{1,0.8,0.6,0.4,0.2,0}),IF(AM287&lt;&gt;"",LOOKUP(AM287,{1900,2021,2022,2023,2024,2025},{1,0.8,0.6,0.4,0.2,0})))),""))</f>
        <v/>
      </c>
      <c r="AO287" s="26" t="s">
        <v>146</v>
      </c>
      <c r="AP287" s="26" t="s">
        <v>146</v>
      </c>
      <c r="AQ287" s="26" t="s">
        <v>740</v>
      </c>
      <c r="AR287" s="26" t="s">
        <v>935</v>
      </c>
      <c r="AS287" s="26"/>
      <c r="AT287" s="26"/>
      <c r="AU287" s="26"/>
      <c r="AV287" s="26"/>
      <c r="AW287" s="26"/>
      <c r="AX287" s="110"/>
      <c r="AY287" s="110"/>
      <c r="AZ287" s="111"/>
      <c r="BA287" s="26"/>
      <c r="BB287" s="26"/>
      <c r="BC287" s="26"/>
      <c r="BD287" s="26"/>
      <c r="BE287" s="26"/>
      <c r="BF287" s="26"/>
      <c r="BG287" s="26"/>
      <c r="BH287" s="26"/>
      <c r="BI287" s="26"/>
      <c r="BJ287" s="26"/>
      <c r="BK287" s="26"/>
      <c r="BL287" s="26"/>
      <c r="BM287" s="26"/>
      <c r="BN287" s="26"/>
      <c r="BO287" s="26"/>
      <c r="BP287" s="26"/>
      <c r="BQ287" s="26"/>
      <c r="BR287" s="26"/>
      <c r="BS287" s="26"/>
      <c r="BT287" s="26"/>
      <c r="BU287" s="26"/>
      <c r="BV287" s="26"/>
      <c r="BW287" s="26">
        <f t="shared" ref="BW287:BW291" si="318">Q287</f>
        <v>1.20200000000001</v>
      </c>
      <c r="BX287" s="26"/>
      <c r="BY287" s="26"/>
      <c r="BZ287" s="26"/>
      <c r="CA287" s="117"/>
      <c r="CB287" s="26"/>
      <c r="CC287" s="26"/>
      <c r="CD287" s="26"/>
      <c r="CE287" s="26"/>
      <c r="CG287" s="84">
        <f t="shared" si="292"/>
        <v>0</v>
      </c>
      <c r="CH287" s="124">
        <v>7</v>
      </c>
      <c r="CI287" s="84">
        <v>1</v>
      </c>
      <c r="CJ287" s="84"/>
      <c r="CL287" s="84"/>
      <c r="CM287" s="84"/>
      <c r="CN287" s="84"/>
      <c r="CO287" s="84"/>
      <c r="CP287" s="84"/>
      <c r="CQ287" s="84"/>
      <c r="CR287" s="84"/>
      <c r="CT287" s="84"/>
      <c r="CU287" s="84"/>
      <c r="CV287" s="84"/>
      <c r="CZ287" s="26" t="s">
        <v>375</v>
      </c>
      <c r="DA287" s="92">
        <v>0</v>
      </c>
      <c r="DB287" s="92"/>
      <c r="DC287" s="92" t="s">
        <v>375</v>
      </c>
      <c r="DD287" s="92"/>
      <c r="DE287" s="26"/>
      <c r="DF287" s="26"/>
      <c r="DG287" s="26"/>
      <c r="DH287" s="26"/>
      <c r="DI287" s="26"/>
      <c r="DJ287" s="26">
        <v>1911</v>
      </c>
      <c r="DK287" s="26">
        <v>2010</v>
      </c>
      <c r="DL287" s="26" t="s">
        <v>139</v>
      </c>
      <c r="DM287" s="26">
        <v>9</v>
      </c>
      <c r="DN287" s="26">
        <v>10</v>
      </c>
      <c r="DO287" s="26">
        <v>10</v>
      </c>
      <c r="DP287" s="26" t="e">
        <v>#N/A</v>
      </c>
      <c r="DQ287" s="26" t="e">
        <v>#N/A</v>
      </c>
      <c r="DR287" s="26" t="s">
        <v>149</v>
      </c>
      <c r="DS287" s="26" t="s">
        <v>156</v>
      </c>
      <c r="DT287" s="26" t="s">
        <v>150</v>
      </c>
      <c r="DU287" s="26" t="s">
        <v>150</v>
      </c>
      <c r="DV287" s="26" t="s">
        <v>150</v>
      </c>
      <c r="DW287" s="26"/>
      <c r="DX287" s="26"/>
      <c r="DY287" s="26"/>
      <c r="DZ287" s="26">
        <f t="shared" si="284"/>
        <v>1.202</v>
      </c>
      <c r="EA287" s="26"/>
      <c r="EB287" s="26"/>
      <c r="EC287" s="26"/>
      <c r="ED287" s="26"/>
      <c r="EE287" s="26">
        <v>1.202</v>
      </c>
      <c r="EF287" s="26"/>
      <c r="EG287" s="26"/>
      <c r="EH287" s="26"/>
      <c r="EI287" s="146">
        <v>0</v>
      </c>
      <c r="EJ287" s="84">
        <f t="shared" si="293"/>
        <v>1.20200000000001</v>
      </c>
      <c r="EK287" s="84">
        <f t="shared" si="294"/>
        <v>9.99200722162641e-15</v>
      </c>
      <c r="EL287" s="84">
        <f t="shared" si="285"/>
        <v>-9.99200722162641e-15</v>
      </c>
      <c r="EN287" s="84">
        <f t="shared" si="295"/>
        <v>0</v>
      </c>
    </row>
    <row r="288" s="84" customFormat="1" ht="30" customHeight="1" spans="1:144">
      <c r="A288" s="87" t="str">
        <f t="shared" si="301"/>
        <v>S23837.237.202</v>
      </c>
      <c r="B288" s="87">
        <f>VLOOKUP(A288,[1]大中修明细表!$A$10:$N$544,14,0)</f>
        <v>0.00199999999999534</v>
      </c>
      <c r="C288" s="87" t="str">
        <f t="shared" si="302"/>
        <v>S306339.456339.454</v>
      </c>
      <c r="D288" s="87">
        <f>VLOOKUP(C288,[1]大中修明细表!$B$10:$N$544,13,0)</f>
        <v>0.00199999999999534</v>
      </c>
      <c r="E288" s="87"/>
      <c r="F288" s="96">
        <v>262</v>
      </c>
      <c r="G288" s="26" t="s">
        <v>18</v>
      </c>
      <c r="H288" s="26" t="s">
        <v>904</v>
      </c>
      <c r="I288" s="26">
        <v>430725</v>
      </c>
      <c r="J288" s="26" t="s">
        <v>920</v>
      </c>
      <c r="K288" s="26">
        <v>37.2</v>
      </c>
      <c r="L288" s="26">
        <v>37.202</v>
      </c>
      <c r="M288" s="26" t="s">
        <v>748</v>
      </c>
      <c r="N288" s="26">
        <v>339.456</v>
      </c>
      <c r="O288" s="26">
        <v>339.454</v>
      </c>
      <c r="P288" s="26">
        <f>L288-K288</f>
        <v>0.00199999999999534</v>
      </c>
      <c r="Q288" s="26">
        <f t="shared" si="286"/>
        <v>0.00199999999999534</v>
      </c>
      <c r="R288" s="26" t="s">
        <v>139</v>
      </c>
      <c r="S288" s="26">
        <v>9</v>
      </c>
      <c r="T288" s="26">
        <v>9</v>
      </c>
      <c r="U288" s="26">
        <v>10</v>
      </c>
      <c r="V288" s="26" t="s">
        <v>140</v>
      </c>
      <c r="W288" s="26" t="s">
        <v>141</v>
      </c>
      <c r="X288" s="26" t="s">
        <v>142</v>
      </c>
      <c r="Y288" s="26">
        <f t="shared" si="287"/>
        <v>9</v>
      </c>
      <c r="Z288" s="99"/>
      <c r="AA288" s="26" t="s">
        <v>143</v>
      </c>
      <c r="AB288" s="26" t="s">
        <v>144</v>
      </c>
      <c r="AC288" s="26">
        <v>30</v>
      </c>
      <c r="AD288" s="26" t="s">
        <v>145</v>
      </c>
      <c r="AE288" s="26">
        <v>9</v>
      </c>
      <c r="AF288" s="99"/>
      <c r="AG288" s="92">
        <v>220</v>
      </c>
      <c r="AH288" s="92">
        <f t="shared" si="288"/>
        <v>0</v>
      </c>
      <c r="AI288" s="92">
        <f t="shared" si="289"/>
        <v>0</v>
      </c>
      <c r="AJ288" s="26">
        <f t="shared" si="290"/>
        <v>0</v>
      </c>
      <c r="AK288" s="92">
        <v>2013</v>
      </c>
      <c r="AL288" s="26">
        <f>IF(AND(AK288&lt;&gt;"",AM288&lt;&gt;""),"确认折扣年度",IF($V288="大修",IF(AND($V288="大修",AK288="",AM288=""),1,IF(AK288&lt;&gt;"",LOOKUP(AK288,{1900,2016,2017,2018,2019,2020,2021,2022,2023,2024,2025},{1,0.9,0.8,0.7,0.6,0.5,0.4,0.3,0.2,0.1,0}),IF(AM288&lt;&gt;"",LOOKUP(AM288,{1900,2021,2022,2023,2024,2025},{1,0.8,0.6,0.4,0.2,0})))),""))</f>
        <v>1</v>
      </c>
      <c r="AM288" s="92"/>
      <c r="AN288" s="26" t="str">
        <f>IF(AND(AK288&lt;&gt;"",AM288&lt;&gt;""),"确认折扣年度",IF($V288="中修",IF(AND($V288="中修",AK288="",AM288=""),1,IF(AK288&lt;&gt;"",LOOKUP(AK288,{1900,2021,2022,2023,2024,2025},{1,0.8,0.6,0.4,0.2,0}),IF(AM288&lt;&gt;"",LOOKUP(AM288,{1900,2021,2022,2023,2024,2025},{1,0.8,0.6,0.4,0.2,0})))),""))</f>
        <v/>
      </c>
      <c r="AO288" s="26" t="s">
        <v>146</v>
      </c>
      <c r="AP288" s="26" t="s">
        <v>146</v>
      </c>
      <c r="AQ288" s="26" t="s">
        <v>197</v>
      </c>
      <c r="AR288" s="26" t="s">
        <v>936</v>
      </c>
      <c r="AS288" s="26"/>
      <c r="AT288" s="26"/>
      <c r="AU288" s="26" t="s">
        <v>146</v>
      </c>
      <c r="AV288" s="26" t="s">
        <v>197</v>
      </c>
      <c r="AW288" s="26"/>
      <c r="AX288" s="110"/>
      <c r="AY288" s="110" t="s">
        <v>931</v>
      </c>
      <c r="AZ288" s="111"/>
      <c r="BA288" s="26">
        <v>220</v>
      </c>
      <c r="BB288" s="26">
        <v>0.4</v>
      </c>
      <c r="BC288" s="26">
        <v>0.4</v>
      </c>
      <c r="BD288" s="26">
        <v>0</v>
      </c>
      <c r="BE288" s="26" t="s">
        <v>149</v>
      </c>
      <c r="BF288" s="26" t="s">
        <v>150</v>
      </c>
      <c r="BG288" s="26" t="s">
        <v>937</v>
      </c>
      <c r="BH288" s="26">
        <v>2010</v>
      </c>
      <c r="BI288" s="26" t="s">
        <v>150</v>
      </c>
      <c r="BJ288" s="26" t="s">
        <v>150</v>
      </c>
      <c r="BK288" s="26" t="s">
        <v>150</v>
      </c>
      <c r="BL288" s="26" t="s">
        <v>150</v>
      </c>
      <c r="BM288" s="26"/>
      <c r="BN288" s="26"/>
      <c r="BO288" s="26"/>
      <c r="BP288" s="26"/>
      <c r="BQ288" s="26" t="s">
        <v>748</v>
      </c>
      <c r="BR288" s="26">
        <v>341.168</v>
      </c>
      <c r="BS288" s="26">
        <v>339.6</v>
      </c>
      <c r="BT288" s="26">
        <f>SUM(BU288:BZ288)</f>
        <v>0.00199999999999534</v>
      </c>
      <c r="BU288" s="26"/>
      <c r="BV288" s="26"/>
      <c r="BW288" s="26">
        <f>CE288+CF288</f>
        <v>0.00199999999999534</v>
      </c>
      <c r="BX288" s="26">
        <v>0</v>
      </c>
      <c r="BY288" s="26">
        <v>0</v>
      </c>
      <c r="BZ288" s="26"/>
      <c r="CA288" s="117"/>
      <c r="CB288" s="26" t="s">
        <v>166</v>
      </c>
      <c r="CC288" s="26">
        <v>0</v>
      </c>
      <c r="CD288" s="26">
        <v>0</v>
      </c>
      <c r="CE288" s="26">
        <v>0.00199999999999534</v>
      </c>
      <c r="CF288" s="92">
        <f>CC288+CD288</f>
        <v>0</v>
      </c>
      <c r="CG288" s="84">
        <f t="shared" si="292"/>
        <v>0</v>
      </c>
      <c r="CH288" s="124">
        <v>7</v>
      </c>
      <c r="CI288" s="84">
        <v>1</v>
      </c>
      <c r="CK288" s="84">
        <v>240</v>
      </c>
      <c r="CW288" s="84" t="str">
        <f>J288&amp;K288&amp;L288</f>
        <v>S23837.237.202</v>
      </c>
      <c r="CX288" s="84" t="s">
        <v>140</v>
      </c>
      <c r="CZ288" s="26"/>
      <c r="DA288" s="92">
        <v>0.00199999999999534</v>
      </c>
      <c r="DB288" s="92"/>
      <c r="DC288" s="92"/>
      <c r="DD288" s="92"/>
      <c r="DE288" s="26"/>
      <c r="DF288" s="26"/>
      <c r="DG288" s="26"/>
      <c r="DH288" s="26"/>
      <c r="DI288" s="26"/>
      <c r="DJ288" s="26">
        <v>1911</v>
      </c>
      <c r="DK288" s="26">
        <v>2010</v>
      </c>
      <c r="DL288" s="26" t="s">
        <v>139</v>
      </c>
      <c r="DM288" s="26">
        <v>9</v>
      </c>
      <c r="DN288" s="26">
        <v>9</v>
      </c>
      <c r="DO288" s="26">
        <v>10</v>
      </c>
      <c r="DP288" s="26" t="b">
        <v>1</v>
      </c>
      <c r="DQ288" s="26">
        <v>1</v>
      </c>
      <c r="DR288" s="26" t="s">
        <v>149</v>
      </c>
      <c r="DS288" s="26" t="s">
        <v>156</v>
      </c>
      <c r="DT288" s="26" t="s">
        <v>150</v>
      </c>
      <c r="DU288" s="26" t="s">
        <v>150</v>
      </c>
      <c r="DV288" s="26" t="s">
        <v>150</v>
      </c>
      <c r="DW288" s="26"/>
      <c r="DX288" s="26"/>
      <c r="DY288" s="26"/>
      <c r="DZ288" s="26">
        <f t="shared" si="284"/>
        <v>0.00199999999999534</v>
      </c>
      <c r="EA288" s="26">
        <v>0.00199999999999534</v>
      </c>
      <c r="EB288" s="26">
        <v>0</v>
      </c>
      <c r="EC288" s="26">
        <v>0</v>
      </c>
      <c r="ED288" s="26">
        <v>0</v>
      </c>
      <c r="EE288" s="26">
        <v>0.00199999999999534</v>
      </c>
      <c r="EF288" s="26">
        <v>0</v>
      </c>
      <c r="EG288" s="26">
        <v>0</v>
      </c>
      <c r="EH288" s="26">
        <v>0</v>
      </c>
      <c r="EI288" s="146">
        <f>P288-DZ288</f>
        <v>0</v>
      </c>
      <c r="EJ288" s="84">
        <f t="shared" si="293"/>
        <v>0.00199999999999534</v>
      </c>
      <c r="EK288" s="84">
        <f t="shared" si="294"/>
        <v>0</v>
      </c>
      <c r="EL288" s="84">
        <f t="shared" si="285"/>
        <v>0</v>
      </c>
      <c r="EN288" s="84">
        <f t="shared" si="295"/>
        <v>0</v>
      </c>
    </row>
    <row r="289" s="84" customFormat="1" ht="30" customHeight="1" spans="1:144">
      <c r="A289" s="87" t="str">
        <f t="shared" si="301"/>
        <v>S23837.20238.2</v>
      </c>
      <c r="B289" s="87">
        <f>VLOOKUP(A289,[1]大中修明细表!$A$10:$N$544,14,0)</f>
        <v>0.998000000000005</v>
      </c>
      <c r="C289" s="87" t="str">
        <f t="shared" si="302"/>
        <v>S306339.454338.456</v>
      </c>
      <c r="D289" s="87">
        <f>VLOOKUP(C289,[1]大中修明细表!$B$10:$N$544,13,0)</f>
        <v>0.998000000000005</v>
      </c>
      <c r="E289" s="87"/>
      <c r="F289" s="96">
        <v>263</v>
      </c>
      <c r="G289" s="26" t="s">
        <v>18</v>
      </c>
      <c r="H289" s="26" t="s">
        <v>904</v>
      </c>
      <c r="I289" s="26">
        <v>430725</v>
      </c>
      <c r="J289" s="26" t="s">
        <v>920</v>
      </c>
      <c r="K289" s="26">
        <v>37.202</v>
      </c>
      <c r="L289" s="26">
        <v>38.2</v>
      </c>
      <c r="M289" s="26" t="s">
        <v>748</v>
      </c>
      <c r="N289" s="26">
        <v>339.454</v>
      </c>
      <c r="O289" s="26">
        <v>338.456</v>
      </c>
      <c r="P289" s="26">
        <f>L289-K289</f>
        <v>0.998000000000005</v>
      </c>
      <c r="Q289" s="26">
        <f t="shared" si="286"/>
        <v>0.998000000000005</v>
      </c>
      <c r="R289" s="26" t="s">
        <v>172</v>
      </c>
      <c r="S289" s="26">
        <v>9</v>
      </c>
      <c r="T289" s="26">
        <v>9</v>
      </c>
      <c r="U289" s="26">
        <v>10</v>
      </c>
      <c r="V289" s="26" t="s">
        <v>140</v>
      </c>
      <c r="W289" s="26" t="s">
        <v>141</v>
      </c>
      <c r="X289" s="26" t="s">
        <v>142</v>
      </c>
      <c r="Y289" s="26">
        <f t="shared" si="287"/>
        <v>9</v>
      </c>
      <c r="Z289" s="99"/>
      <c r="AA289" s="26" t="s">
        <v>143</v>
      </c>
      <c r="AB289" s="26" t="s">
        <v>144</v>
      </c>
      <c r="AC289" s="26">
        <v>30</v>
      </c>
      <c r="AD289" s="26" t="s">
        <v>145</v>
      </c>
      <c r="AE289" s="26">
        <v>9</v>
      </c>
      <c r="AF289" s="99"/>
      <c r="AG289" s="92">
        <v>220</v>
      </c>
      <c r="AH289" s="92">
        <f t="shared" si="288"/>
        <v>198</v>
      </c>
      <c r="AI289" s="92">
        <f t="shared" si="289"/>
        <v>198</v>
      </c>
      <c r="AJ289" s="26">
        <f t="shared" si="290"/>
        <v>198</v>
      </c>
      <c r="AK289" s="92">
        <v>2013</v>
      </c>
      <c r="AL289" s="26">
        <f>IF(AND(AK289&lt;&gt;"",AM289&lt;&gt;""),"确认折扣年度",IF($V289="大修",IF(AND($V289="大修",AK289="",AM289=""),1,IF(AK289&lt;&gt;"",LOOKUP(AK289,{1900,2016,2017,2018,2019,2020,2021,2022,2023,2024,2025},{1,0.9,0.8,0.7,0.6,0.5,0.4,0.3,0.2,0.1,0}),IF(AM289&lt;&gt;"",LOOKUP(AM289,{1900,2021,2022,2023,2024,2025},{1,0.8,0.6,0.4,0.2,0})))),""))</f>
        <v>1</v>
      </c>
      <c r="AM289" s="92"/>
      <c r="AN289" s="26" t="str">
        <f>IF(AND(AK289&lt;&gt;"",AM289&lt;&gt;""),"确认折扣年度",IF($V289="中修",IF(AND($V289="中修",AK289="",AM289=""),1,IF(AK289&lt;&gt;"",LOOKUP(AK289,{1900,2021,2022,2023,2024,2025},{1,0.8,0.6,0.4,0.2,0}),IF(AM289&lt;&gt;"",LOOKUP(AM289,{1900,2021,2022,2023,2024,2025},{1,0.8,0.6,0.4,0.2,0})))),""))</f>
        <v/>
      </c>
      <c r="AO289" s="26" t="s">
        <v>146</v>
      </c>
      <c r="AP289" s="26" t="s">
        <v>146</v>
      </c>
      <c r="AQ289" s="26" t="s">
        <v>197</v>
      </c>
      <c r="AR289" s="26" t="s">
        <v>936</v>
      </c>
      <c r="AS289" s="26"/>
      <c r="AT289" s="26"/>
      <c r="AU289" s="26" t="s">
        <v>146</v>
      </c>
      <c r="AV289" s="26" t="s">
        <v>197</v>
      </c>
      <c r="AW289" s="26"/>
      <c r="AX289" s="110"/>
      <c r="AY289" s="110" t="s">
        <v>931</v>
      </c>
      <c r="AZ289" s="109"/>
      <c r="BA289" s="26">
        <v>220</v>
      </c>
      <c r="BB289" s="26">
        <v>197.6</v>
      </c>
      <c r="BC289" s="26">
        <v>197.6</v>
      </c>
      <c r="BD289" s="26">
        <v>0</v>
      </c>
      <c r="BE289" s="26" t="s">
        <v>150</v>
      </c>
      <c r="BF289" s="26" t="s">
        <v>150</v>
      </c>
      <c r="BG289" s="26" t="s">
        <v>937</v>
      </c>
      <c r="BH289" s="26">
        <v>2010</v>
      </c>
      <c r="BI289" s="26" t="s">
        <v>150</v>
      </c>
      <c r="BJ289" s="26" t="s">
        <v>150</v>
      </c>
      <c r="BK289" s="26" t="s">
        <v>150</v>
      </c>
      <c r="BL289" s="26" t="s">
        <v>150</v>
      </c>
      <c r="BM289" s="26"/>
      <c r="BN289" s="26"/>
      <c r="BO289" s="26"/>
      <c r="BP289" s="26"/>
      <c r="BQ289" s="26" t="s">
        <v>748</v>
      </c>
      <c r="BR289" s="26">
        <v>339.196</v>
      </c>
      <c r="BS289" s="26">
        <v>338.946</v>
      </c>
      <c r="BT289" s="26">
        <f>SUM(BU289:BZ289)</f>
        <v>0.998000000000003</v>
      </c>
      <c r="BU289" s="26"/>
      <c r="BV289" s="26"/>
      <c r="BW289" s="26">
        <f>CE289+CF289</f>
        <v>0.200000000000003</v>
      </c>
      <c r="BX289" s="26">
        <v>0.798</v>
      </c>
      <c r="BY289" s="26">
        <v>0</v>
      </c>
      <c r="BZ289" s="26"/>
      <c r="CA289" s="117"/>
      <c r="CB289" s="26" t="s">
        <v>166</v>
      </c>
      <c r="CC289" s="26">
        <v>0</v>
      </c>
      <c r="CD289" s="26">
        <v>0</v>
      </c>
      <c r="CE289" s="26">
        <v>0.200000000000003</v>
      </c>
      <c r="CF289" s="92">
        <f>CC289+CD289</f>
        <v>0</v>
      </c>
      <c r="CG289" s="84">
        <f t="shared" si="292"/>
        <v>1.55431223447522e-15</v>
      </c>
      <c r="CH289" s="124">
        <v>7</v>
      </c>
      <c r="CI289" s="84">
        <v>1</v>
      </c>
      <c r="CK289" s="84">
        <v>241</v>
      </c>
      <c r="CW289" s="84" t="str">
        <f>J289&amp;K289&amp;L289</f>
        <v>S23837.20238.2</v>
      </c>
      <c r="CX289" s="84" t="s">
        <v>140</v>
      </c>
      <c r="CZ289" s="26"/>
      <c r="DA289" s="92">
        <v>0.998000000000005</v>
      </c>
      <c r="DB289" s="92"/>
      <c r="DC289" s="92"/>
      <c r="DD289" s="92"/>
      <c r="DE289" s="26"/>
      <c r="DF289" s="26"/>
      <c r="DG289" s="26"/>
      <c r="DH289" s="26"/>
      <c r="DI289" s="26"/>
      <c r="DJ289" s="26">
        <v>1911</v>
      </c>
      <c r="DK289" s="26">
        <v>2010</v>
      </c>
      <c r="DL289" s="26" t="s">
        <v>172</v>
      </c>
      <c r="DM289" s="26">
        <v>9</v>
      </c>
      <c r="DN289" s="26">
        <v>9</v>
      </c>
      <c r="DO289" s="26">
        <v>10</v>
      </c>
      <c r="DP289" s="26" t="b">
        <v>1</v>
      </c>
      <c r="DQ289" s="26">
        <v>1</v>
      </c>
      <c r="DR289" s="26" t="s">
        <v>149</v>
      </c>
      <c r="DS289" s="26" t="s">
        <v>156</v>
      </c>
      <c r="DT289" s="26" t="s">
        <v>150</v>
      </c>
      <c r="DU289" s="26" t="s">
        <v>150</v>
      </c>
      <c r="DV289" s="26" t="s">
        <v>150</v>
      </c>
      <c r="DW289" s="26"/>
      <c r="DX289" s="26"/>
      <c r="DY289" s="26"/>
      <c r="DZ289" s="26">
        <f t="shared" si="284"/>
        <v>0.998000000000003</v>
      </c>
      <c r="EA289" s="26">
        <v>0.998000000000005</v>
      </c>
      <c r="EB289" s="26">
        <v>-1.99840144432528e-15</v>
      </c>
      <c r="EC289" s="26">
        <v>0</v>
      </c>
      <c r="ED289" s="26">
        <v>0</v>
      </c>
      <c r="EE289" s="26">
        <v>0.200000000000003</v>
      </c>
      <c r="EF289" s="26">
        <v>0.798</v>
      </c>
      <c r="EG289" s="26">
        <v>0</v>
      </c>
      <c r="EH289" s="26">
        <v>0</v>
      </c>
      <c r="EI289" s="146">
        <f>P289-DZ289</f>
        <v>1.88737914186277e-15</v>
      </c>
      <c r="EJ289" s="84">
        <f t="shared" si="293"/>
        <v>0.998000000000005</v>
      </c>
      <c r="EK289" s="84">
        <f t="shared" si="294"/>
        <v>1.88737914186277e-15</v>
      </c>
      <c r="EL289" s="84">
        <f t="shared" si="285"/>
        <v>0</v>
      </c>
      <c r="EN289" s="84">
        <f t="shared" si="295"/>
        <v>0.798</v>
      </c>
    </row>
    <row r="290" s="84" customFormat="1" ht="30" customHeight="1" spans="1:144">
      <c r="A290" s="87" t="str">
        <f t="shared" si="301"/>
        <v>S23838.239.394</v>
      </c>
      <c r="B290" s="87" t="e">
        <f>VLOOKUP(A290,[1]大中修明细表!$A$10:$N$544,14,0)</f>
        <v>#N/A</v>
      </c>
      <c r="C290" s="87" t="str">
        <f t="shared" si="302"/>
        <v>S306357.296358.49</v>
      </c>
      <c r="D290" s="87" t="e">
        <f>VLOOKUP(C290,[1]大中修明细表!$B$10:$N$544,13,0)</f>
        <v>#N/A</v>
      </c>
      <c r="E290" s="87" t="s">
        <v>371</v>
      </c>
      <c r="F290" s="96">
        <v>264</v>
      </c>
      <c r="G290" s="26" t="s">
        <v>18</v>
      </c>
      <c r="H290" s="26" t="s">
        <v>904</v>
      </c>
      <c r="I290" s="26">
        <v>430725</v>
      </c>
      <c r="J290" s="26" t="s">
        <v>920</v>
      </c>
      <c r="K290" s="26">
        <v>38.2</v>
      </c>
      <c r="L290" s="26">
        <v>39.394</v>
      </c>
      <c r="M290" s="26" t="s">
        <v>748</v>
      </c>
      <c r="N290" s="26">
        <v>357.296</v>
      </c>
      <c r="O290" s="26">
        <v>358.49</v>
      </c>
      <c r="P290" s="26"/>
      <c r="Q290" s="26">
        <f t="shared" si="286"/>
        <v>1.194</v>
      </c>
      <c r="R290" s="26" t="s">
        <v>855</v>
      </c>
      <c r="S290" s="26">
        <f t="shared" si="317"/>
        <v>10</v>
      </c>
      <c r="T290" s="26">
        <v>9</v>
      </c>
      <c r="U290" s="26">
        <v>10</v>
      </c>
      <c r="V290" s="26" t="s">
        <v>140</v>
      </c>
      <c r="W290" s="96" t="s">
        <v>141</v>
      </c>
      <c r="X290" s="26" t="s">
        <v>140</v>
      </c>
      <c r="Y290" s="26">
        <f t="shared" si="287"/>
        <v>10</v>
      </c>
      <c r="Z290" s="99"/>
      <c r="AA290" s="26" t="s">
        <v>143</v>
      </c>
      <c r="AB290" s="26" t="s">
        <v>144</v>
      </c>
      <c r="AC290" s="26">
        <v>30</v>
      </c>
      <c r="AD290" s="26" t="s">
        <v>145</v>
      </c>
      <c r="AE290" s="26">
        <v>9</v>
      </c>
      <c r="AF290" s="99"/>
      <c r="AG290" s="92">
        <v>220</v>
      </c>
      <c r="AH290" s="92">
        <f t="shared" si="288"/>
        <v>0</v>
      </c>
      <c r="AI290" s="92">
        <f t="shared" si="289"/>
        <v>263</v>
      </c>
      <c r="AJ290" s="26">
        <f t="shared" si="290"/>
        <v>263</v>
      </c>
      <c r="AK290" s="92">
        <v>2010</v>
      </c>
      <c r="AL290" s="26">
        <f>IF(AND(AK290&lt;&gt;"",AM290&lt;&gt;""),"确认折扣年度",IF($V290="大修",IF(AND($V290="大修",AK290="",AM290=""),1,IF(AK290&lt;&gt;"",LOOKUP(AK290,{1900,2016,2017,2018,2019,2020,2021,2022,2023,2024,2025},{1,0.9,0.8,0.7,0.6,0.5,0.4,0.3,0.2,0.1,0}),IF(AM290&lt;&gt;"",LOOKUP(AM290,{1900,2021,2022,2023,2024,2025},{1,0.8,0.6,0.4,0.2,0})))),""))</f>
        <v>1</v>
      </c>
      <c r="AM290" s="92"/>
      <c r="AN290" s="26" t="str">
        <f>IF(AND(AK290&lt;&gt;"",AM290&lt;&gt;""),"确认折扣年度",IF($V290="中修",IF(AND($V290="中修",AK290="",AM290=""),1,IF(AK290&lt;&gt;"",LOOKUP(AK290,{1900,2021,2022,2023,2024,2025},{1,0.8,0.6,0.4,0.2,0}),IF(AM290&lt;&gt;"",LOOKUP(AM290,{1900,2021,2022,2023,2024,2025},{1,0.8,0.6,0.4,0.2,0})))),""))</f>
        <v/>
      </c>
      <c r="AO290" s="26" t="s">
        <v>146</v>
      </c>
      <c r="AP290" s="26" t="s">
        <v>146</v>
      </c>
      <c r="AQ290" s="26" t="s">
        <v>740</v>
      </c>
      <c r="AR290" s="26" t="s">
        <v>938</v>
      </c>
      <c r="AS290" s="26"/>
      <c r="AT290" s="26"/>
      <c r="AU290" s="26"/>
      <c r="AV290" s="26"/>
      <c r="AW290" s="26"/>
      <c r="AX290" s="110"/>
      <c r="AY290" s="110"/>
      <c r="AZ290" s="111"/>
      <c r="BA290" s="26"/>
      <c r="BB290" s="26"/>
      <c r="BC290" s="26"/>
      <c r="BD290" s="26"/>
      <c r="BE290" s="26"/>
      <c r="BF290" s="26"/>
      <c r="BG290" s="26"/>
      <c r="BH290" s="26"/>
      <c r="BI290" s="26"/>
      <c r="BJ290" s="26"/>
      <c r="BK290" s="26"/>
      <c r="BL290" s="26"/>
      <c r="BM290" s="26"/>
      <c r="BN290" s="26"/>
      <c r="BO290" s="26"/>
      <c r="BP290" s="26"/>
      <c r="BQ290" s="26"/>
      <c r="BR290" s="26"/>
      <c r="BS290" s="26"/>
      <c r="BT290" s="26"/>
      <c r="BU290" s="26"/>
      <c r="BV290" s="26"/>
      <c r="BW290" s="26">
        <f t="shared" si="318"/>
        <v>1.194</v>
      </c>
      <c r="BX290" s="26"/>
      <c r="BY290" s="26"/>
      <c r="BZ290" s="26"/>
      <c r="CA290" s="117"/>
      <c r="CB290" s="26"/>
      <c r="CC290" s="26"/>
      <c r="CD290" s="26"/>
      <c r="CE290" s="26"/>
      <c r="CF290" s="92"/>
      <c r="CG290" s="84">
        <f t="shared" si="292"/>
        <v>0</v>
      </c>
      <c r="CH290" s="124">
        <v>7</v>
      </c>
      <c r="CI290" s="84">
        <v>1</v>
      </c>
      <c r="CZ290" s="26" t="s">
        <v>375</v>
      </c>
      <c r="DA290" s="92">
        <v>0</v>
      </c>
      <c r="DB290" s="92"/>
      <c r="DC290" s="92" t="s">
        <v>375</v>
      </c>
      <c r="DD290" s="92"/>
      <c r="DE290" s="26"/>
      <c r="DF290" s="26"/>
      <c r="DG290" s="26"/>
      <c r="DH290" s="26"/>
      <c r="DI290" s="26"/>
      <c r="DJ290" s="26">
        <v>1911</v>
      </c>
      <c r="DK290" s="26">
        <v>2010</v>
      </c>
      <c r="DL290" s="26" t="s">
        <v>939</v>
      </c>
      <c r="DM290" s="26">
        <v>9</v>
      </c>
      <c r="DN290" s="26">
        <v>10</v>
      </c>
      <c r="DO290" s="26">
        <v>10</v>
      </c>
      <c r="DP290" s="26" t="e">
        <v>#N/A</v>
      </c>
      <c r="DQ290" s="26" t="e">
        <v>#N/A</v>
      </c>
      <c r="DR290" s="26" t="s">
        <v>149</v>
      </c>
      <c r="DS290" s="26" t="s">
        <v>940</v>
      </c>
      <c r="DT290" s="26" t="s">
        <v>150</v>
      </c>
      <c r="DU290" s="26" t="s">
        <v>150</v>
      </c>
      <c r="DV290" s="26" t="s">
        <v>150</v>
      </c>
      <c r="DW290" s="26"/>
      <c r="DX290" s="26"/>
      <c r="DY290" s="26"/>
      <c r="DZ290" s="26">
        <f t="shared" si="284"/>
        <v>1.194</v>
      </c>
      <c r="EA290" s="26"/>
      <c r="EB290" s="26"/>
      <c r="EC290" s="26">
        <v>0</v>
      </c>
      <c r="ED290" s="26">
        <v>0</v>
      </c>
      <c r="EE290" s="26">
        <v>1.194</v>
      </c>
      <c r="EF290" s="26">
        <v>0</v>
      </c>
      <c r="EG290" s="26">
        <v>0</v>
      </c>
      <c r="EH290" s="26"/>
      <c r="EI290" s="146">
        <v>0</v>
      </c>
      <c r="EJ290" s="84">
        <f t="shared" si="293"/>
        <v>1.194</v>
      </c>
      <c r="EK290" s="84">
        <f t="shared" si="294"/>
        <v>0</v>
      </c>
      <c r="EL290" s="84">
        <f t="shared" si="285"/>
        <v>0</v>
      </c>
      <c r="EN290" s="84">
        <f t="shared" si="295"/>
        <v>0</v>
      </c>
    </row>
    <row r="291" s="84" customFormat="1" ht="30" customHeight="1" spans="1:144">
      <c r="A291" s="87" t="str">
        <f t="shared" si="301"/>
        <v>S2384142</v>
      </c>
      <c r="B291" s="87" t="e">
        <f>VLOOKUP(A291,[1]大中修明细表!$A$10:$N$544,14,0)</f>
        <v>#N/A</v>
      </c>
      <c r="C291" s="87" t="str">
        <f t="shared" si="302"/>
        <v>S306360.096361.096</v>
      </c>
      <c r="D291" s="87" t="e">
        <f>VLOOKUP(C291,[1]大中修明细表!$B$10:$N$544,13,0)</f>
        <v>#N/A</v>
      </c>
      <c r="E291" s="87" t="s">
        <v>371</v>
      </c>
      <c r="F291" s="96">
        <v>265</v>
      </c>
      <c r="G291" s="26" t="s">
        <v>18</v>
      </c>
      <c r="H291" s="26" t="s">
        <v>904</v>
      </c>
      <c r="I291" s="26">
        <v>430725</v>
      </c>
      <c r="J291" s="26" t="s">
        <v>920</v>
      </c>
      <c r="K291" s="26">
        <v>41</v>
      </c>
      <c r="L291" s="26">
        <v>42</v>
      </c>
      <c r="M291" s="26" t="s">
        <v>748</v>
      </c>
      <c r="N291" s="26">
        <v>360.096</v>
      </c>
      <c r="O291" s="26">
        <v>361.096</v>
      </c>
      <c r="P291" s="26"/>
      <c r="Q291" s="26">
        <f t="shared" si="286"/>
        <v>1</v>
      </c>
      <c r="R291" s="26" t="s">
        <v>855</v>
      </c>
      <c r="S291" s="26">
        <f t="shared" si="317"/>
        <v>10</v>
      </c>
      <c r="T291" s="26">
        <v>9</v>
      </c>
      <c r="U291" s="26">
        <v>10</v>
      </c>
      <c r="V291" s="26" t="s">
        <v>140</v>
      </c>
      <c r="W291" s="96" t="s">
        <v>141</v>
      </c>
      <c r="X291" s="26" t="s">
        <v>140</v>
      </c>
      <c r="Y291" s="26">
        <f t="shared" si="287"/>
        <v>10</v>
      </c>
      <c r="Z291" s="99"/>
      <c r="AA291" s="26" t="s">
        <v>143</v>
      </c>
      <c r="AB291" s="26" t="s">
        <v>144</v>
      </c>
      <c r="AC291" s="26">
        <v>30</v>
      </c>
      <c r="AD291" s="26" t="s">
        <v>145</v>
      </c>
      <c r="AE291" s="26">
        <v>9</v>
      </c>
      <c r="AF291" s="99"/>
      <c r="AG291" s="92">
        <v>220</v>
      </c>
      <c r="AH291" s="92">
        <f t="shared" si="288"/>
        <v>0</v>
      </c>
      <c r="AI291" s="92">
        <f t="shared" si="289"/>
        <v>220</v>
      </c>
      <c r="AJ291" s="26">
        <f t="shared" si="290"/>
        <v>220</v>
      </c>
      <c r="AK291" s="92">
        <v>2010</v>
      </c>
      <c r="AL291" s="26">
        <f>IF(AND(AK291&lt;&gt;"",AM291&lt;&gt;""),"确认折扣年度",IF($V291="大修",IF(AND($V291="大修",AK291="",AM291=""),1,IF(AK291&lt;&gt;"",LOOKUP(AK291,{1900,2016,2017,2018,2019,2020,2021,2022,2023,2024,2025},{1,0.9,0.8,0.7,0.6,0.5,0.4,0.3,0.2,0.1,0}),IF(AM291&lt;&gt;"",LOOKUP(AM291,{1900,2021,2022,2023,2024,2025},{1,0.8,0.6,0.4,0.2,0})))),""))</f>
        <v>1</v>
      </c>
      <c r="AM291" s="92"/>
      <c r="AN291" s="26" t="str">
        <f>IF(AND(AK291&lt;&gt;"",AM291&lt;&gt;""),"确认折扣年度",IF($V291="中修",IF(AND($V291="中修",AK291="",AM291=""),1,IF(AK291&lt;&gt;"",LOOKUP(AK291,{1900,2021,2022,2023,2024,2025},{1,0.8,0.6,0.4,0.2,0}),IF(AM291&lt;&gt;"",LOOKUP(AM291,{1900,2021,2022,2023,2024,2025},{1,0.8,0.6,0.4,0.2,0})))),""))</f>
        <v/>
      </c>
      <c r="AO291" s="26" t="s">
        <v>146</v>
      </c>
      <c r="AP291" s="26" t="s">
        <v>146</v>
      </c>
      <c r="AQ291" s="26" t="s">
        <v>740</v>
      </c>
      <c r="AR291" s="26" t="s">
        <v>941</v>
      </c>
      <c r="AS291" s="26"/>
      <c r="AT291" s="26"/>
      <c r="AU291" s="26"/>
      <c r="AV291" s="26"/>
      <c r="AW291" s="26"/>
      <c r="AX291" s="110"/>
      <c r="AY291" s="110"/>
      <c r="AZ291" s="111"/>
      <c r="BA291" s="26"/>
      <c r="BB291" s="26"/>
      <c r="BC291" s="26"/>
      <c r="BD291" s="26"/>
      <c r="BE291" s="26"/>
      <c r="BF291" s="26"/>
      <c r="BG291" s="26"/>
      <c r="BH291" s="26"/>
      <c r="BI291" s="26"/>
      <c r="BJ291" s="26"/>
      <c r="BK291" s="26"/>
      <c r="BL291" s="26"/>
      <c r="BM291" s="26"/>
      <c r="BN291" s="26"/>
      <c r="BO291" s="26"/>
      <c r="BP291" s="26"/>
      <c r="BQ291" s="26"/>
      <c r="BR291" s="26"/>
      <c r="BS291" s="26"/>
      <c r="BT291" s="26"/>
      <c r="BU291" s="26"/>
      <c r="BV291" s="26"/>
      <c r="BW291" s="26">
        <f t="shared" si="318"/>
        <v>1</v>
      </c>
      <c r="BX291" s="26"/>
      <c r="BY291" s="26"/>
      <c r="BZ291" s="26"/>
      <c r="CA291" s="117"/>
      <c r="CB291" s="26"/>
      <c r="CC291" s="26"/>
      <c r="CD291" s="26"/>
      <c r="CE291" s="26"/>
      <c r="CF291" s="92"/>
      <c r="CG291" s="84">
        <f t="shared" si="292"/>
        <v>0</v>
      </c>
      <c r="CH291" s="124">
        <v>7</v>
      </c>
      <c r="CI291" s="84">
        <v>1</v>
      </c>
      <c r="CZ291" s="26" t="s">
        <v>375</v>
      </c>
      <c r="DA291" s="92">
        <v>0</v>
      </c>
      <c r="DB291" s="92"/>
      <c r="DC291" s="92" t="s">
        <v>375</v>
      </c>
      <c r="DD291" s="92"/>
      <c r="DE291" s="26"/>
      <c r="DF291" s="26"/>
      <c r="DG291" s="26"/>
      <c r="DH291" s="26"/>
      <c r="DI291" s="26"/>
      <c r="DJ291" s="26">
        <v>1911</v>
      </c>
      <c r="DK291" s="26">
        <v>2010</v>
      </c>
      <c r="DL291" s="26" t="s">
        <v>172</v>
      </c>
      <c r="DM291" s="26">
        <v>9</v>
      </c>
      <c r="DN291" s="26">
        <v>10</v>
      </c>
      <c r="DO291" s="26">
        <v>10</v>
      </c>
      <c r="DP291" s="26" t="e">
        <v>#N/A</v>
      </c>
      <c r="DQ291" s="26" t="e">
        <v>#N/A</v>
      </c>
      <c r="DR291" s="26" t="s">
        <v>149</v>
      </c>
      <c r="DS291" s="26" t="s">
        <v>156</v>
      </c>
      <c r="DT291" s="26" t="s">
        <v>150</v>
      </c>
      <c r="DU291" s="26" t="s">
        <v>150</v>
      </c>
      <c r="DV291" s="26" t="s">
        <v>150</v>
      </c>
      <c r="DW291" s="26"/>
      <c r="DX291" s="26"/>
      <c r="DY291" s="26"/>
      <c r="DZ291" s="26">
        <f t="shared" si="284"/>
        <v>1</v>
      </c>
      <c r="EA291" s="26"/>
      <c r="EB291" s="26"/>
      <c r="EC291" s="26"/>
      <c r="ED291" s="26"/>
      <c r="EE291" s="26">
        <v>1</v>
      </c>
      <c r="EF291" s="26"/>
      <c r="EG291" s="26"/>
      <c r="EH291" s="26"/>
      <c r="EI291" s="146">
        <v>0</v>
      </c>
      <c r="EJ291" s="84">
        <f t="shared" si="293"/>
        <v>1</v>
      </c>
      <c r="EK291" s="84">
        <f t="shared" si="294"/>
        <v>0</v>
      </c>
      <c r="EL291" s="84">
        <f t="shared" si="285"/>
        <v>0</v>
      </c>
      <c r="EN291" s="84">
        <f t="shared" si="295"/>
        <v>0</v>
      </c>
    </row>
    <row r="292" ht="30" customHeight="1" spans="1:144">
      <c r="A292" s="87" t="str">
        <f t="shared" si="301"/>
        <v>S23851.151.3</v>
      </c>
      <c r="B292" s="87" t="e">
        <f>VLOOKUP(A292,[1]大中修明细表!$A$10:$N$544,14,0)</f>
        <v>#N/A</v>
      </c>
      <c r="C292" s="87" t="str">
        <f t="shared" si="302"/>
        <v>S2270.250.449999999999996</v>
      </c>
      <c r="D292" s="87" t="e">
        <f>VLOOKUP(C292,[1]大中修明细表!$B$10:$N$544,13,0)</f>
        <v>#N/A</v>
      </c>
      <c r="E292" s="87" t="s">
        <v>371</v>
      </c>
      <c r="F292" s="96">
        <v>266</v>
      </c>
      <c r="G292" s="26" t="s">
        <v>18</v>
      </c>
      <c r="H292" s="26" t="s">
        <v>904</v>
      </c>
      <c r="I292" s="26">
        <v>430725</v>
      </c>
      <c r="J292" s="26" t="s">
        <v>920</v>
      </c>
      <c r="K292" s="26">
        <v>51.1</v>
      </c>
      <c r="L292" s="26">
        <v>51.3</v>
      </c>
      <c r="M292" s="26" t="s">
        <v>942</v>
      </c>
      <c r="N292" s="26">
        <v>0.25</v>
      </c>
      <c r="O292" s="26">
        <v>0.449999999999996</v>
      </c>
      <c r="P292" s="26"/>
      <c r="Q292" s="26">
        <f t="shared" ref="Q292:Q305" si="319">L292-K292</f>
        <v>0.199999999999996</v>
      </c>
      <c r="R292" s="26" t="s">
        <v>729</v>
      </c>
      <c r="S292" s="26">
        <f t="shared" ref="S292:S298" si="320">U292</f>
        <v>7.5</v>
      </c>
      <c r="T292" s="26">
        <v>6.5</v>
      </c>
      <c r="U292" s="26">
        <v>7.5</v>
      </c>
      <c r="V292" s="26" t="s">
        <v>140</v>
      </c>
      <c r="W292" s="96" t="s">
        <v>141</v>
      </c>
      <c r="X292" s="26" t="s">
        <v>140</v>
      </c>
      <c r="Y292" s="26">
        <f t="shared" si="287"/>
        <v>7.5</v>
      </c>
      <c r="Z292" s="99"/>
      <c r="AA292" s="26" t="s">
        <v>143</v>
      </c>
      <c r="AB292" s="26" t="s">
        <v>144</v>
      </c>
      <c r="AC292" s="26">
        <v>30</v>
      </c>
      <c r="AD292" s="26" t="s">
        <v>145</v>
      </c>
      <c r="AE292" s="26">
        <v>9</v>
      </c>
      <c r="AF292" s="99"/>
      <c r="AG292" s="92">
        <v>220</v>
      </c>
      <c r="AH292" s="92">
        <f t="shared" si="288"/>
        <v>0</v>
      </c>
      <c r="AI292" s="92">
        <f t="shared" si="289"/>
        <v>33</v>
      </c>
      <c r="AJ292" s="26">
        <f t="shared" si="290"/>
        <v>26</v>
      </c>
      <c r="AK292" s="92">
        <v>2017</v>
      </c>
      <c r="AL292" s="26">
        <f>IF(AND(AK292&lt;&gt;"",AM292&lt;&gt;""),"确认折扣年度",IF($V292="大修",IF(AND($V292="大修",AK292="",AM292=""),1,IF(AK292&lt;&gt;"",LOOKUP(AK292,{1900,2016,2017,2018,2019,2020,2021,2022,2023,2024,2025},{1,0.9,0.8,0.7,0.6,0.5,0.4,0.3,0.2,0.1,0}),IF(AM292&lt;&gt;"",LOOKUP(AM292,{1900,2021,2022,2023,2024,2025},{1,0.8,0.6,0.4,0.2,0})))),""))</f>
        <v>0.8</v>
      </c>
      <c r="AM292" s="92"/>
      <c r="AN292" s="26" t="str">
        <f>IF(AND(AK292&lt;&gt;"",AM292&lt;&gt;""),"确认折扣年度",IF($V292="中修",IF(AND($V292="中修",AK292="",AM292=""),1,IF(AK292&lt;&gt;"",LOOKUP(AK292,{1900,2021,2022,2023,2024,2025},{1,0.8,0.6,0.4,0.2,0}),IF(AM292&lt;&gt;"",LOOKUP(AM292,{1900,2021,2022,2023,2024,2025},{1,0.8,0.6,0.4,0.2,0})))),""))</f>
        <v/>
      </c>
      <c r="AO292" s="26" t="s">
        <v>146</v>
      </c>
      <c r="AP292" s="26" t="s">
        <v>146</v>
      </c>
      <c r="AQ292" s="26" t="s">
        <v>740</v>
      </c>
      <c r="AR292" s="26" t="s">
        <v>943</v>
      </c>
      <c r="AS292" s="26"/>
      <c r="AT292" s="26"/>
      <c r="AU292" s="26"/>
      <c r="AV292" s="26"/>
      <c r="AW292" s="26"/>
      <c r="AX292" s="110"/>
      <c r="AY292" s="110" t="s">
        <v>944</v>
      </c>
      <c r="AZ292" s="111"/>
      <c r="BA292" s="26"/>
      <c r="BB292" s="26"/>
      <c r="BC292" s="26"/>
      <c r="BD292" s="26"/>
      <c r="BE292" s="26"/>
      <c r="BF292" s="26"/>
      <c r="BG292" s="26"/>
      <c r="BH292" s="26"/>
      <c r="BI292" s="26"/>
      <c r="BJ292" s="26"/>
      <c r="BK292" s="26"/>
      <c r="BL292" s="26"/>
      <c r="BM292" s="26"/>
      <c r="BN292" s="26"/>
      <c r="BO292" s="26"/>
      <c r="BP292" s="26"/>
      <c r="BQ292" s="26"/>
      <c r="BR292" s="26"/>
      <c r="BS292" s="26"/>
      <c r="BT292" s="26"/>
      <c r="BU292" s="26"/>
      <c r="BV292" s="26"/>
      <c r="BW292" s="26">
        <f t="shared" ref="BW292:BW298" si="321">Q292</f>
        <v>0.199999999999996</v>
      </c>
      <c r="BX292" s="26"/>
      <c r="BY292" s="26"/>
      <c r="BZ292" s="26"/>
      <c r="CA292" s="117"/>
      <c r="CB292" s="26"/>
      <c r="CC292" s="26"/>
      <c r="CD292" s="26"/>
      <c r="CE292" s="26"/>
      <c r="CF292" s="88"/>
      <c r="CG292" s="84">
        <f t="shared" ref="CG292:CG305" si="322">Q292-BU292-BV292-BW292-BX292-BY292-BZ292</f>
        <v>0</v>
      </c>
      <c r="CH292" s="124">
        <v>7</v>
      </c>
      <c r="CI292" s="84">
        <v>1</v>
      </c>
      <c r="CJ292" s="84"/>
      <c r="CL292" s="84"/>
      <c r="CM292" s="84"/>
      <c r="CN292" s="84"/>
      <c r="CO292" s="84"/>
      <c r="CP292" s="84"/>
      <c r="CQ292" s="84"/>
      <c r="CR292" s="84"/>
      <c r="CT292" s="84"/>
      <c r="CU292" s="84"/>
      <c r="CV292" s="84"/>
      <c r="CZ292" s="26" t="s">
        <v>375</v>
      </c>
      <c r="DA292" s="92">
        <v>0</v>
      </c>
      <c r="DB292" s="92"/>
      <c r="DC292" s="92" t="s">
        <v>375</v>
      </c>
      <c r="DD292" s="92"/>
      <c r="DE292" s="26" t="s">
        <v>945</v>
      </c>
      <c r="DF292" s="26"/>
      <c r="DG292" s="26"/>
      <c r="DH292" s="26" t="s">
        <v>945</v>
      </c>
      <c r="DI292" s="26"/>
      <c r="DJ292" s="26">
        <v>1911</v>
      </c>
      <c r="DK292" s="26"/>
      <c r="DL292" s="26" t="s">
        <v>341</v>
      </c>
      <c r="DM292" s="26">
        <v>6.5</v>
      </c>
      <c r="DN292" s="26">
        <v>7.5</v>
      </c>
      <c r="DO292" s="26">
        <v>7.5</v>
      </c>
      <c r="DP292" s="26" t="e">
        <v>#N/A</v>
      </c>
      <c r="DQ292" s="26" t="e">
        <v>#N/A</v>
      </c>
      <c r="DR292" s="26" t="s">
        <v>149</v>
      </c>
      <c r="DS292" s="26" t="s">
        <v>167</v>
      </c>
      <c r="DT292" s="26" t="s">
        <v>150</v>
      </c>
      <c r="DU292" s="26" t="s">
        <v>150</v>
      </c>
      <c r="DV292" s="26" t="s">
        <v>150</v>
      </c>
      <c r="DW292" s="26"/>
      <c r="DX292" s="26"/>
      <c r="DY292" s="26"/>
      <c r="DZ292" s="26">
        <f t="shared" si="284"/>
        <v>0.2</v>
      </c>
      <c r="EA292" s="26"/>
      <c r="EB292" s="26"/>
      <c r="EC292" s="26"/>
      <c r="ED292" s="26"/>
      <c r="EE292" s="26">
        <v>0.2</v>
      </c>
      <c r="EF292" s="26"/>
      <c r="EG292" s="26"/>
      <c r="EH292" s="26"/>
      <c r="EI292" s="146">
        <v>0</v>
      </c>
      <c r="EJ292" s="84">
        <f t="shared" si="293"/>
        <v>0.199999999999996</v>
      </c>
      <c r="EK292" s="84">
        <f t="shared" si="294"/>
        <v>-4.02455846426619e-15</v>
      </c>
      <c r="EL292" s="84">
        <f t="shared" si="285"/>
        <v>4.02455846426619e-15</v>
      </c>
      <c r="EN292" s="84">
        <f t="shared" si="295"/>
        <v>0</v>
      </c>
    </row>
    <row r="293" s="84" customFormat="1" ht="30" customHeight="1" spans="1:144">
      <c r="A293" s="87" t="str">
        <f t="shared" si="301"/>
        <v>S31584.384.587</v>
      </c>
      <c r="B293" s="87" t="e">
        <f>VLOOKUP(A293,[1]大中修明细表!$A$10:$N$544,14,0)</f>
        <v>#N/A</v>
      </c>
      <c r="C293" s="87" t="str">
        <f t="shared" si="302"/>
        <v>S306316.5316.787</v>
      </c>
      <c r="D293" s="87" t="e">
        <f>VLOOKUP(C293,[1]大中修明细表!$B$10:$N$544,13,0)</f>
        <v>#N/A</v>
      </c>
      <c r="E293" s="87" t="s">
        <v>371</v>
      </c>
      <c r="F293" s="96">
        <v>267</v>
      </c>
      <c r="G293" s="26" t="s">
        <v>18</v>
      </c>
      <c r="H293" s="26" t="s">
        <v>904</v>
      </c>
      <c r="I293" s="26">
        <v>430725</v>
      </c>
      <c r="J293" s="26" t="s">
        <v>409</v>
      </c>
      <c r="K293" s="26">
        <v>84.3</v>
      </c>
      <c r="L293" s="26">
        <v>84.587</v>
      </c>
      <c r="M293" s="26" t="s">
        <v>748</v>
      </c>
      <c r="N293" s="26">
        <v>316.5</v>
      </c>
      <c r="O293" s="26">
        <v>316.787</v>
      </c>
      <c r="P293" s="26"/>
      <c r="Q293" s="26">
        <f t="shared" si="319"/>
        <v>0.287000000000006</v>
      </c>
      <c r="R293" s="26" t="s">
        <v>855</v>
      </c>
      <c r="S293" s="26">
        <f t="shared" si="320"/>
        <v>10</v>
      </c>
      <c r="T293" s="26">
        <v>9</v>
      </c>
      <c r="U293" s="26">
        <v>10</v>
      </c>
      <c r="V293" s="26" t="s">
        <v>140</v>
      </c>
      <c r="W293" s="96" t="s">
        <v>141</v>
      </c>
      <c r="X293" s="26" t="s">
        <v>140</v>
      </c>
      <c r="Y293" s="26">
        <f t="shared" si="287"/>
        <v>10</v>
      </c>
      <c r="Z293" s="99"/>
      <c r="AA293" s="26" t="s">
        <v>143</v>
      </c>
      <c r="AB293" s="26" t="s">
        <v>144</v>
      </c>
      <c r="AC293" s="26">
        <v>30</v>
      </c>
      <c r="AD293" s="26" t="s">
        <v>145</v>
      </c>
      <c r="AE293" s="26">
        <v>9</v>
      </c>
      <c r="AF293" s="99"/>
      <c r="AG293" s="92">
        <v>220</v>
      </c>
      <c r="AH293" s="92">
        <f t="shared" si="288"/>
        <v>0</v>
      </c>
      <c r="AI293" s="92">
        <f t="shared" si="289"/>
        <v>63</v>
      </c>
      <c r="AJ293" s="26">
        <f t="shared" si="290"/>
        <v>63</v>
      </c>
      <c r="AK293" s="92">
        <v>2013</v>
      </c>
      <c r="AL293" s="26">
        <f>IF(AND(AK293&lt;&gt;"",AM293&lt;&gt;""),"确认折扣年度",IF($V293="大修",IF(AND($V293="大修",AK293="",AM293=""),1,IF(AK293&lt;&gt;"",LOOKUP(AK293,{1900,2016,2017,2018,2019,2020,2021,2022,2023,2024,2025},{1,0.9,0.8,0.7,0.6,0.5,0.4,0.3,0.2,0.1,0}),IF(AM293&lt;&gt;"",LOOKUP(AM293,{1900,2021,2022,2023,2024,2025},{1,0.8,0.6,0.4,0.2,0})))),""))</f>
        <v>1</v>
      </c>
      <c r="AM293" s="92"/>
      <c r="AN293" s="26" t="str">
        <f>IF(AND(AK293&lt;&gt;"",AM293&lt;&gt;""),"确认折扣年度",IF($V293="中修",IF(AND($V293="中修",AK293="",AM293=""),1,IF(AK293&lt;&gt;"",LOOKUP(AK293,{1900,2021,2022,2023,2024,2025},{1,0.8,0.6,0.4,0.2,0}),IF(AM293&lt;&gt;"",LOOKUP(AM293,{1900,2021,2022,2023,2024,2025},{1,0.8,0.6,0.4,0.2,0})))),""))</f>
        <v/>
      </c>
      <c r="AO293" s="26" t="s">
        <v>146</v>
      </c>
      <c r="AP293" s="26" t="s">
        <v>146</v>
      </c>
      <c r="AQ293" s="26" t="s">
        <v>740</v>
      </c>
      <c r="AR293" s="26" t="s">
        <v>946</v>
      </c>
      <c r="AS293" s="26"/>
      <c r="AT293" s="26"/>
      <c r="AU293" s="26"/>
      <c r="AV293" s="26"/>
      <c r="AW293" s="26"/>
      <c r="AX293" s="110"/>
      <c r="AY293" s="110"/>
      <c r="AZ293" s="111"/>
      <c r="BA293" s="26"/>
      <c r="BB293" s="26"/>
      <c r="BC293" s="26"/>
      <c r="BD293" s="26"/>
      <c r="BE293" s="26"/>
      <c r="BF293" s="26"/>
      <c r="BG293" s="26"/>
      <c r="BH293" s="26"/>
      <c r="BI293" s="26"/>
      <c r="BJ293" s="26"/>
      <c r="BK293" s="26"/>
      <c r="BL293" s="26"/>
      <c r="BM293" s="26"/>
      <c r="BN293" s="26"/>
      <c r="BO293" s="26"/>
      <c r="BP293" s="26"/>
      <c r="BQ293" s="26"/>
      <c r="BR293" s="26"/>
      <c r="BS293" s="26"/>
      <c r="BT293" s="26"/>
      <c r="BU293" s="26"/>
      <c r="BV293" s="26"/>
      <c r="BW293" s="26">
        <f t="shared" si="321"/>
        <v>0.287000000000006</v>
      </c>
      <c r="BX293" s="26"/>
      <c r="BY293" s="26"/>
      <c r="BZ293" s="26"/>
      <c r="CA293" s="117"/>
      <c r="CB293" s="26"/>
      <c r="CC293" s="26"/>
      <c r="CD293" s="26"/>
      <c r="CE293" s="26"/>
      <c r="CF293" s="92"/>
      <c r="CG293" s="84">
        <f t="shared" si="322"/>
        <v>0</v>
      </c>
      <c r="CH293" s="124">
        <v>7</v>
      </c>
      <c r="CI293" s="84">
        <v>1</v>
      </c>
      <c r="CZ293" s="26" t="s">
        <v>375</v>
      </c>
      <c r="DA293" s="92">
        <v>0</v>
      </c>
      <c r="DB293" s="92"/>
      <c r="DC293" s="92" t="s">
        <v>375</v>
      </c>
      <c r="DD293" s="92"/>
      <c r="DE293" s="26"/>
      <c r="DF293" s="26"/>
      <c r="DG293" s="26"/>
      <c r="DH293" s="26"/>
      <c r="DI293" s="26"/>
      <c r="DJ293" s="26">
        <v>1911</v>
      </c>
      <c r="DK293" s="26">
        <v>2010</v>
      </c>
      <c r="DL293" s="26" t="s">
        <v>172</v>
      </c>
      <c r="DM293" s="26">
        <v>9</v>
      </c>
      <c r="DN293" s="26">
        <v>10</v>
      </c>
      <c r="DO293" s="26">
        <v>10</v>
      </c>
      <c r="DP293" s="26" t="e">
        <v>#N/A</v>
      </c>
      <c r="DQ293" s="26" t="e">
        <v>#N/A</v>
      </c>
      <c r="DR293" s="26" t="s">
        <v>149</v>
      </c>
      <c r="DS293" s="26" t="s">
        <v>156</v>
      </c>
      <c r="DT293" s="26" t="s">
        <v>150</v>
      </c>
      <c r="DU293" s="26" t="s">
        <v>150</v>
      </c>
      <c r="DV293" s="26" t="s">
        <v>947</v>
      </c>
      <c r="DW293" s="26"/>
      <c r="DX293" s="26"/>
      <c r="DY293" s="26"/>
      <c r="DZ293" s="26">
        <f t="shared" si="284"/>
        <v>0.287</v>
      </c>
      <c r="EA293" s="26"/>
      <c r="EB293" s="26"/>
      <c r="EC293" s="26"/>
      <c r="ED293" s="26"/>
      <c r="EE293" s="26">
        <v>0.287</v>
      </c>
      <c r="EF293" s="26"/>
      <c r="EG293" s="26"/>
      <c r="EH293" s="26"/>
      <c r="EI293" s="146">
        <v>0</v>
      </c>
      <c r="EJ293" s="84">
        <f t="shared" si="293"/>
        <v>0.287000000000006</v>
      </c>
      <c r="EK293" s="84">
        <f t="shared" si="294"/>
        <v>5.99520433297585e-15</v>
      </c>
      <c r="EL293" s="84">
        <f t="shared" si="285"/>
        <v>-5.99520433297585e-15</v>
      </c>
      <c r="EN293" s="84">
        <f t="shared" si="295"/>
        <v>0</v>
      </c>
    </row>
    <row r="294" s="84" customFormat="1" ht="30" customHeight="1" spans="1:144">
      <c r="A294" s="87" t="str">
        <f t="shared" si="301"/>
        <v>S31584.58786</v>
      </c>
      <c r="B294" s="87" t="e">
        <f>VLOOKUP(A294,[1]大中修明细表!$A$10:$N$544,14,0)</f>
        <v>#N/A</v>
      </c>
      <c r="C294" s="87" t="str">
        <f t="shared" si="302"/>
        <v>S306316.787318.2</v>
      </c>
      <c r="D294" s="87" t="e">
        <f>VLOOKUP(C294,[1]大中修明细表!$B$10:$N$544,13,0)</f>
        <v>#N/A</v>
      </c>
      <c r="E294" s="87" t="s">
        <v>371</v>
      </c>
      <c r="F294" s="96">
        <v>268</v>
      </c>
      <c r="G294" s="26" t="s">
        <v>18</v>
      </c>
      <c r="H294" s="26" t="s">
        <v>904</v>
      </c>
      <c r="I294" s="26">
        <v>430725</v>
      </c>
      <c r="J294" s="26" t="s">
        <v>409</v>
      </c>
      <c r="K294" s="26">
        <v>84.587</v>
      </c>
      <c r="L294" s="26">
        <v>86</v>
      </c>
      <c r="M294" s="26" t="s">
        <v>748</v>
      </c>
      <c r="N294" s="26">
        <v>316.787</v>
      </c>
      <c r="O294" s="26">
        <v>318.2</v>
      </c>
      <c r="P294" s="26"/>
      <c r="Q294" s="26">
        <f t="shared" si="319"/>
        <v>1.413</v>
      </c>
      <c r="R294" s="26" t="s">
        <v>739</v>
      </c>
      <c r="S294" s="26">
        <f t="shared" si="320"/>
        <v>10</v>
      </c>
      <c r="T294" s="26">
        <v>9</v>
      </c>
      <c r="U294" s="26">
        <v>10</v>
      </c>
      <c r="V294" s="26" t="s">
        <v>140</v>
      </c>
      <c r="W294" s="96" t="s">
        <v>141</v>
      </c>
      <c r="X294" s="26" t="s">
        <v>140</v>
      </c>
      <c r="Y294" s="26">
        <f t="shared" si="287"/>
        <v>10</v>
      </c>
      <c r="Z294" s="99"/>
      <c r="AA294" s="26" t="s">
        <v>143</v>
      </c>
      <c r="AB294" s="26" t="s">
        <v>144</v>
      </c>
      <c r="AC294" s="26">
        <v>30</v>
      </c>
      <c r="AD294" s="26" t="s">
        <v>145</v>
      </c>
      <c r="AE294" s="26">
        <v>9</v>
      </c>
      <c r="AF294" s="99"/>
      <c r="AG294" s="92">
        <v>220</v>
      </c>
      <c r="AH294" s="92">
        <f t="shared" si="288"/>
        <v>0</v>
      </c>
      <c r="AI294" s="92">
        <f t="shared" si="289"/>
        <v>311</v>
      </c>
      <c r="AJ294" s="26">
        <f t="shared" si="290"/>
        <v>311</v>
      </c>
      <c r="AK294" s="92">
        <v>2013</v>
      </c>
      <c r="AL294" s="26">
        <f>IF(AND(AK294&lt;&gt;"",AM294&lt;&gt;""),"确认折扣年度",IF($V294="大修",IF(AND($V294="大修",AK294="",AM294=""),1,IF(AK294&lt;&gt;"",LOOKUP(AK294,{1900,2016,2017,2018,2019,2020,2021,2022,2023,2024,2025},{1,0.9,0.8,0.7,0.6,0.5,0.4,0.3,0.2,0.1,0}),IF(AM294&lt;&gt;"",LOOKUP(AM294,{1900,2021,2022,2023,2024,2025},{1,0.8,0.6,0.4,0.2,0})))),""))</f>
        <v>1</v>
      </c>
      <c r="AM294" s="92"/>
      <c r="AN294" s="26" t="str">
        <f>IF(AND(AK294&lt;&gt;"",AM294&lt;&gt;""),"确认折扣年度",IF($V294="中修",IF(AND($V294="中修",AK294="",AM294=""),1,IF(AK294&lt;&gt;"",LOOKUP(AK294,{1900,2021,2022,2023,2024,2025},{1,0.8,0.6,0.4,0.2,0}),IF(AM294&lt;&gt;"",LOOKUP(AM294,{1900,2021,2022,2023,2024,2025},{1,0.8,0.6,0.4,0.2,0})))),""))</f>
        <v/>
      </c>
      <c r="AO294" s="26" t="s">
        <v>146</v>
      </c>
      <c r="AP294" s="26" t="s">
        <v>146</v>
      </c>
      <c r="AQ294" s="26" t="s">
        <v>740</v>
      </c>
      <c r="AR294" s="26" t="s">
        <v>946</v>
      </c>
      <c r="AS294" s="26"/>
      <c r="AT294" s="26"/>
      <c r="AU294" s="26"/>
      <c r="AV294" s="26"/>
      <c r="AW294" s="26"/>
      <c r="AX294" s="110"/>
      <c r="AY294" s="110"/>
      <c r="AZ294" s="111"/>
      <c r="BA294" s="26"/>
      <c r="BB294" s="26"/>
      <c r="BC294" s="26"/>
      <c r="BD294" s="26"/>
      <c r="BE294" s="26"/>
      <c r="BF294" s="26"/>
      <c r="BG294" s="26"/>
      <c r="BH294" s="26"/>
      <c r="BI294" s="26"/>
      <c r="BJ294" s="26"/>
      <c r="BK294" s="26"/>
      <c r="BL294" s="26"/>
      <c r="BM294" s="26"/>
      <c r="BN294" s="26"/>
      <c r="BO294" s="26"/>
      <c r="BP294" s="26"/>
      <c r="BQ294" s="26"/>
      <c r="BR294" s="26"/>
      <c r="BS294" s="26"/>
      <c r="BT294" s="26"/>
      <c r="BU294" s="26"/>
      <c r="BV294" s="26"/>
      <c r="BW294" s="26">
        <f t="shared" si="321"/>
        <v>1.413</v>
      </c>
      <c r="BX294" s="26"/>
      <c r="BY294" s="26"/>
      <c r="BZ294" s="26"/>
      <c r="CA294" s="117"/>
      <c r="CB294" s="26"/>
      <c r="CC294" s="26"/>
      <c r="CD294" s="26"/>
      <c r="CE294" s="26"/>
      <c r="CF294" s="92"/>
      <c r="CG294" s="84">
        <f t="shared" si="322"/>
        <v>0</v>
      </c>
      <c r="CH294" s="124">
        <v>7</v>
      </c>
      <c r="CI294" s="84">
        <v>1</v>
      </c>
      <c r="CZ294" s="26" t="s">
        <v>375</v>
      </c>
      <c r="DA294" s="92">
        <v>0</v>
      </c>
      <c r="DB294" s="92"/>
      <c r="DC294" s="92" t="s">
        <v>375</v>
      </c>
      <c r="DD294" s="92"/>
      <c r="DE294" s="26"/>
      <c r="DF294" s="26"/>
      <c r="DG294" s="26"/>
      <c r="DH294" s="26"/>
      <c r="DI294" s="26"/>
      <c r="DJ294" s="26">
        <v>1911</v>
      </c>
      <c r="DK294" s="26" t="s">
        <v>255</v>
      </c>
      <c r="DL294" s="26" t="s">
        <v>139</v>
      </c>
      <c r="DM294" s="26">
        <v>9</v>
      </c>
      <c r="DN294" s="26">
        <v>10</v>
      </c>
      <c r="DO294" s="26">
        <v>10</v>
      </c>
      <c r="DP294" s="26" t="e">
        <v>#N/A</v>
      </c>
      <c r="DQ294" s="26" t="e">
        <v>#N/A</v>
      </c>
      <c r="DR294" s="26" t="s">
        <v>149</v>
      </c>
      <c r="DS294" s="26" t="s">
        <v>156</v>
      </c>
      <c r="DT294" s="26" t="s">
        <v>150</v>
      </c>
      <c r="DU294" s="26" t="s">
        <v>150</v>
      </c>
      <c r="DV294" s="26" t="s">
        <v>947</v>
      </c>
      <c r="DW294" s="26" t="s">
        <v>948</v>
      </c>
      <c r="DX294" s="26"/>
      <c r="DY294" s="26"/>
      <c r="DZ294" s="26">
        <f t="shared" si="284"/>
        <v>1.413</v>
      </c>
      <c r="EA294" s="26"/>
      <c r="EB294" s="26"/>
      <c r="EC294" s="26"/>
      <c r="ED294" s="26"/>
      <c r="EE294" s="26">
        <v>1.413</v>
      </c>
      <c r="EF294" s="26"/>
      <c r="EG294" s="26"/>
      <c r="EH294" s="26"/>
      <c r="EI294" s="146">
        <v>0</v>
      </c>
      <c r="EJ294" s="84">
        <f t="shared" si="293"/>
        <v>1.413</v>
      </c>
      <c r="EK294" s="84">
        <f t="shared" si="294"/>
        <v>0</v>
      </c>
      <c r="EL294" s="84">
        <f t="shared" si="285"/>
        <v>0</v>
      </c>
      <c r="EN294" s="84">
        <f t="shared" si="295"/>
        <v>0</v>
      </c>
    </row>
    <row r="295" s="84" customFormat="1" ht="30" customHeight="1" spans="1:144">
      <c r="A295" s="87" t="str">
        <f t="shared" si="301"/>
        <v>S3158788</v>
      </c>
      <c r="B295" s="87" t="e">
        <f>VLOOKUP(A295,[1]大中修明细表!$A$10:$N$544,14,0)</f>
        <v>#N/A</v>
      </c>
      <c r="C295" s="87" t="str">
        <f t="shared" si="302"/>
        <v>S306319.2320.2</v>
      </c>
      <c r="D295" s="87" t="e">
        <f>VLOOKUP(C295,[1]大中修明细表!$B$10:$N$544,13,0)</f>
        <v>#N/A</v>
      </c>
      <c r="E295" s="87" t="s">
        <v>371</v>
      </c>
      <c r="F295" s="96">
        <v>269</v>
      </c>
      <c r="G295" s="26" t="s">
        <v>18</v>
      </c>
      <c r="H295" s="26" t="s">
        <v>904</v>
      </c>
      <c r="I295" s="26">
        <v>430725</v>
      </c>
      <c r="J295" s="26" t="s">
        <v>409</v>
      </c>
      <c r="K295" s="26">
        <v>87</v>
      </c>
      <c r="L295" s="26">
        <v>88</v>
      </c>
      <c r="M295" s="26" t="s">
        <v>748</v>
      </c>
      <c r="N295" s="26">
        <v>319.2</v>
      </c>
      <c r="O295" s="26">
        <v>320.2</v>
      </c>
      <c r="P295" s="26"/>
      <c r="Q295" s="26">
        <f t="shared" si="319"/>
        <v>1</v>
      </c>
      <c r="R295" s="26" t="s">
        <v>739</v>
      </c>
      <c r="S295" s="26">
        <f t="shared" si="320"/>
        <v>10</v>
      </c>
      <c r="T295" s="26">
        <v>9</v>
      </c>
      <c r="U295" s="26">
        <v>10</v>
      </c>
      <c r="V295" s="26" t="s">
        <v>140</v>
      </c>
      <c r="W295" s="96" t="s">
        <v>141</v>
      </c>
      <c r="X295" s="26" t="s">
        <v>140</v>
      </c>
      <c r="Y295" s="26">
        <f t="shared" si="287"/>
        <v>10</v>
      </c>
      <c r="Z295" s="99"/>
      <c r="AA295" s="26" t="s">
        <v>143</v>
      </c>
      <c r="AB295" s="26" t="s">
        <v>144</v>
      </c>
      <c r="AC295" s="26">
        <v>30</v>
      </c>
      <c r="AD295" s="26" t="s">
        <v>145</v>
      </c>
      <c r="AE295" s="26">
        <v>9</v>
      </c>
      <c r="AF295" s="99"/>
      <c r="AG295" s="92">
        <v>220</v>
      </c>
      <c r="AH295" s="92">
        <f t="shared" si="288"/>
        <v>0</v>
      </c>
      <c r="AI295" s="92">
        <f t="shared" si="289"/>
        <v>220</v>
      </c>
      <c r="AJ295" s="26">
        <f t="shared" si="290"/>
        <v>220</v>
      </c>
      <c r="AK295" s="92">
        <v>2013</v>
      </c>
      <c r="AL295" s="26">
        <f>IF(AND(AK295&lt;&gt;"",AM295&lt;&gt;""),"确认折扣年度",IF($V295="大修",IF(AND($V295="大修",AK295="",AM295=""),1,IF(AK295&lt;&gt;"",LOOKUP(AK295,{1900,2016,2017,2018,2019,2020,2021,2022,2023,2024,2025},{1,0.9,0.8,0.7,0.6,0.5,0.4,0.3,0.2,0.1,0}),IF(AM295&lt;&gt;"",LOOKUP(AM295,{1900,2021,2022,2023,2024,2025},{1,0.8,0.6,0.4,0.2,0})))),""))</f>
        <v>1</v>
      </c>
      <c r="AM295" s="92"/>
      <c r="AN295" s="26" t="str">
        <f>IF(AND(AK295&lt;&gt;"",AM295&lt;&gt;""),"确认折扣年度",IF($V295="中修",IF(AND($V295="中修",AK295="",AM295=""),1,IF(AK295&lt;&gt;"",LOOKUP(AK295,{1900,2021,2022,2023,2024,2025},{1,0.8,0.6,0.4,0.2,0}),IF(AM295&lt;&gt;"",LOOKUP(AM295,{1900,2021,2022,2023,2024,2025},{1,0.8,0.6,0.4,0.2,0})))),""))</f>
        <v/>
      </c>
      <c r="AO295" s="26" t="s">
        <v>146</v>
      </c>
      <c r="AP295" s="26" t="s">
        <v>146</v>
      </c>
      <c r="AQ295" s="26" t="s">
        <v>740</v>
      </c>
      <c r="AR295" s="26" t="s">
        <v>949</v>
      </c>
      <c r="AS295" s="26"/>
      <c r="AT295" s="26"/>
      <c r="AU295" s="26"/>
      <c r="AV295" s="26"/>
      <c r="AW295" s="26"/>
      <c r="AX295" s="110"/>
      <c r="AY295" s="110"/>
      <c r="AZ295" s="111"/>
      <c r="BA295" s="26"/>
      <c r="BB295" s="26"/>
      <c r="BC295" s="26"/>
      <c r="BD295" s="26"/>
      <c r="BE295" s="26"/>
      <c r="BF295" s="26"/>
      <c r="BG295" s="26"/>
      <c r="BH295" s="26"/>
      <c r="BI295" s="26"/>
      <c r="BJ295" s="26"/>
      <c r="BK295" s="26"/>
      <c r="BL295" s="26"/>
      <c r="BM295" s="26"/>
      <c r="BN295" s="26"/>
      <c r="BO295" s="26"/>
      <c r="BP295" s="26"/>
      <c r="BQ295" s="26"/>
      <c r="BR295" s="26"/>
      <c r="BS295" s="26"/>
      <c r="BT295" s="26"/>
      <c r="BU295" s="26"/>
      <c r="BV295" s="26"/>
      <c r="BW295" s="26">
        <f t="shared" si="321"/>
        <v>1</v>
      </c>
      <c r="BX295" s="26"/>
      <c r="BY295" s="26"/>
      <c r="BZ295" s="26"/>
      <c r="CA295" s="117"/>
      <c r="CB295" s="26"/>
      <c r="CC295" s="26"/>
      <c r="CD295" s="26"/>
      <c r="CE295" s="26"/>
      <c r="CF295" s="92"/>
      <c r="CG295" s="84">
        <f t="shared" si="322"/>
        <v>0</v>
      </c>
      <c r="CH295" s="124">
        <v>7</v>
      </c>
      <c r="CI295" s="84">
        <v>1</v>
      </c>
      <c r="CZ295" s="26" t="s">
        <v>375</v>
      </c>
      <c r="DA295" s="92">
        <v>0</v>
      </c>
      <c r="DB295" s="92"/>
      <c r="DC295" s="92" t="s">
        <v>375</v>
      </c>
      <c r="DD295" s="92"/>
      <c r="DE295" s="26"/>
      <c r="DF295" s="26"/>
      <c r="DG295" s="26"/>
      <c r="DH295" s="26"/>
      <c r="DI295" s="26"/>
      <c r="DJ295" s="26">
        <v>1911</v>
      </c>
      <c r="DK295" s="26">
        <v>2010</v>
      </c>
      <c r="DL295" s="26" t="s">
        <v>139</v>
      </c>
      <c r="DM295" s="26">
        <v>9</v>
      </c>
      <c r="DN295" s="26">
        <v>10</v>
      </c>
      <c r="DO295" s="26">
        <v>10</v>
      </c>
      <c r="DP295" s="26" t="e">
        <v>#N/A</v>
      </c>
      <c r="DQ295" s="26" t="e">
        <v>#N/A</v>
      </c>
      <c r="DR295" s="26" t="s">
        <v>149</v>
      </c>
      <c r="DS295" s="26" t="s">
        <v>156</v>
      </c>
      <c r="DT295" s="26" t="s">
        <v>150</v>
      </c>
      <c r="DU295" s="26" t="s">
        <v>150</v>
      </c>
      <c r="DV295" s="26" t="s">
        <v>947</v>
      </c>
      <c r="DW295" s="26" t="s">
        <v>948</v>
      </c>
      <c r="DX295" s="26"/>
      <c r="DY295" s="26"/>
      <c r="DZ295" s="26">
        <f t="shared" si="284"/>
        <v>1</v>
      </c>
      <c r="EA295" s="26"/>
      <c r="EB295" s="26"/>
      <c r="EC295" s="26"/>
      <c r="ED295" s="26"/>
      <c r="EE295" s="26">
        <v>1</v>
      </c>
      <c r="EF295" s="26"/>
      <c r="EG295" s="26"/>
      <c r="EH295" s="26"/>
      <c r="EI295" s="146">
        <v>0</v>
      </c>
      <c r="EJ295" s="84">
        <f t="shared" si="293"/>
        <v>1</v>
      </c>
      <c r="EK295" s="84">
        <f t="shared" si="294"/>
        <v>0</v>
      </c>
      <c r="EL295" s="84">
        <f t="shared" si="285"/>
        <v>0</v>
      </c>
      <c r="EN295" s="84">
        <f t="shared" si="295"/>
        <v>0</v>
      </c>
    </row>
    <row r="296" s="84" customFormat="1" ht="30" customHeight="1" spans="1:144">
      <c r="A296" s="87" t="str">
        <f t="shared" si="301"/>
        <v>S3158889</v>
      </c>
      <c r="B296" s="87" t="e">
        <f>VLOOKUP(A296,[1]大中修明细表!$A$10:$N$544,14,0)</f>
        <v>#N/A</v>
      </c>
      <c r="C296" s="87" t="str">
        <f t="shared" si="302"/>
        <v>S306320.2321.2</v>
      </c>
      <c r="D296" s="87" t="e">
        <f>VLOOKUP(C296,[1]大中修明细表!$B$10:$N$544,13,0)</f>
        <v>#N/A</v>
      </c>
      <c r="E296" s="87" t="s">
        <v>371</v>
      </c>
      <c r="F296" s="96">
        <v>270</v>
      </c>
      <c r="G296" s="26" t="s">
        <v>18</v>
      </c>
      <c r="H296" s="26" t="s">
        <v>904</v>
      </c>
      <c r="I296" s="26">
        <v>430725</v>
      </c>
      <c r="J296" s="26" t="s">
        <v>409</v>
      </c>
      <c r="K296" s="26">
        <v>88</v>
      </c>
      <c r="L296" s="26">
        <v>89</v>
      </c>
      <c r="M296" s="26" t="s">
        <v>748</v>
      </c>
      <c r="N296" s="26">
        <v>320.2</v>
      </c>
      <c r="O296" s="26">
        <v>321.2</v>
      </c>
      <c r="P296" s="26"/>
      <c r="Q296" s="26">
        <f t="shared" si="319"/>
        <v>1</v>
      </c>
      <c r="R296" s="26" t="s">
        <v>739</v>
      </c>
      <c r="S296" s="26">
        <f t="shared" si="320"/>
        <v>10</v>
      </c>
      <c r="T296" s="26">
        <v>9</v>
      </c>
      <c r="U296" s="26">
        <v>10</v>
      </c>
      <c r="V296" s="26" t="s">
        <v>140</v>
      </c>
      <c r="W296" s="96" t="s">
        <v>141</v>
      </c>
      <c r="X296" s="26" t="s">
        <v>140</v>
      </c>
      <c r="Y296" s="26">
        <f t="shared" si="287"/>
        <v>10</v>
      </c>
      <c r="Z296" s="99"/>
      <c r="AA296" s="26" t="s">
        <v>143</v>
      </c>
      <c r="AB296" s="26" t="s">
        <v>144</v>
      </c>
      <c r="AC296" s="26">
        <v>30</v>
      </c>
      <c r="AD296" s="26" t="s">
        <v>145</v>
      </c>
      <c r="AE296" s="26">
        <v>9</v>
      </c>
      <c r="AF296" s="99"/>
      <c r="AG296" s="92">
        <v>220</v>
      </c>
      <c r="AH296" s="92">
        <f t="shared" si="288"/>
        <v>0</v>
      </c>
      <c r="AI296" s="92">
        <f t="shared" si="289"/>
        <v>220</v>
      </c>
      <c r="AJ296" s="26">
        <f t="shared" si="290"/>
        <v>220</v>
      </c>
      <c r="AK296" s="92">
        <v>2013</v>
      </c>
      <c r="AL296" s="26">
        <f>IF(AND(AK296&lt;&gt;"",AM296&lt;&gt;""),"确认折扣年度",IF($V296="大修",IF(AND($V296="大修",AK296="",AM296=""),1,IF(AK296&lt;&gt;"",LOOKUP(AK296,{1900,2016,2017,2018,2019,2020,2021,2022,2023,2024,2025},{1,0.9,0.8,0.7,0.6,0.5,0.4,0.3,0.2,0.1,0}),IF(AM296&lt;&gt;"",LOOKUP(AM296,{1900,2021,2022,2023,2024,2025},{1,0.8,0.6,0.4,0.2,0})))),""))</f>
        <v>1</v>
      </c>
      <c r="AM296" s="92"/>
      <c r="AN296" s="26" t="str">
        <f>IF(AND(AK296&lt;&gt;"",AM296&lt;&gt;""),"确认折扣年度",IF($V296="中修",IF(AND($V296="中修",AK296="",AM296=""),1,IF(AK296&lt;&gt;"",LOOKUP(AK296,{1900,2021,2022,2023,2024,2025},{1,0.8,0.6,0.4,0.2,0}),IF(AM296&lt;&gt;"",LOOKUP(AM296,{1900,2021,2022,2023,2024,2025},{1,0.8,0.6,0.4,0.2,0})))),""))</f>
        <v/>
      </c>
      <c r="AO296" s="26" t="s">
        <v>146</v>
      </c>
      <c r="AP296" s="26" t="s">
        <v>146</v>
      </c>
      <c r="AQ296" s="26" t="s">
        <v>740</v>
      </c>
      <c r="AR296" s="26" t="s">
        <v>949</v>
      </c>
      <c r="AS296" s="26"/>
      <c r="AT296" s="26"/>
      <c r="AU296" s="26"/>
      <c r="AV296" s="26"/>
      <c r="AW296" s="26"/>
      <c r="AX296" s="110"/>
      <c r="AY296" s="110"/>
      <c r="AZ296" s="111"/>
      <c r="BA296" s="26"/>
      <c r="BB296" s="26"/>
      <c r="BC296" s="26"/>
      <c r="BD296" s="26"/>
      <c r="BE296" s="26"/>
      <c r="BF296" s="26"/>
      <c r="BG296" s="26"/>
      <c r="BH296" s="26"/>
      <c r="BI296" s="26"/>
      <c r="BJ296" s="26"/>
      <c r="BK296" s="26"/>
      <c r="BL296" s="26"/>
      <c r="BM296" s="26"/>
      <c r="BN296" s="26"/>
      <c r="BO296" s="26"/>
      <c r="BP296" s="26"/>
      <c r="BQ296" s="26"/>
      <c r="BR296" s="26"/>
      <c r="BS296" s="26"/>
      <c r="BT296" s="26"/>
      <c r="BU296" s="26"/>
      <c r="BV296" s="26"/>
      <c r="BW296" s="26">
        <f t="shared" si="321"/>
        <v>1</v>
      </c>
      <c r="BX296" s="26"/>
      <c r="BY296" s="26"/>
      <c r="BZ296" s="26"/>
      <c r="CA296" s="117"/>
      <c r="CB296" s="26"/>
      <c r="CC296" s="26"/>
      <c r="CD296" s="26"/>
      <c r="CE296" s="26"/>
      <c r="CF296" s="92"/>
      <c r="CG296" s="84">
        <f t="shared" si="322"/>
        <v>0</v>
      </c>
      <c r="CH296" s="124">
        <v>7</v>
      </c>
      <c r="CI296" s="84">
        <v>1</v>
      </c>
      <c r="CZ296" s="26" t="s">
        <v>375</v>
      </c>
      <c r="DA296" s="92">
        <v>0</v>
      </c>
      <c r="DB296" s="92"/>
      <c r="DC296" s="92" t="s">
        <v>375</v>
      </c>
      <c r="DD296" s="92"/>
      <c r="DE296" s="26"/>
      <c r="DF296" s="26"/>
      <c r="DG296" s="26"/>
      <c r="DH296" s="26"/>
      <c r="DI296" s="26"/>
      <c r="DJ296" s="26">
        <v>1911</v>
      </c>
      <c r="DK296" s="26">
        <v>2010</v>
      </c>
      <c r="DL296" s="26" t="s">
        <v>139</v>
      </c>
      <c r="DM296" s="26">
        <v>9</v>
      </c>
      <c r="DN296" s="26">
        <v>10</v>
      </c>
      <c r="DO296" s="26">
        <v>10</v>
      </c>
      <c r="DP296" s="26" t="e">
        <v>#N/A</v>
      </c>
      <c r="DQ296" s="26" t="e">
        <v>#N/A</v>
      </c>
      <c r="DR296" s="26" t="s">
        <v>149</v>
      </c>
      <c r="DS296" s="26" t="s">
        <v>156</v>
      </c>
      <c r="DT296" s="26" t="s">
        <v>150</v>
      </c>
      <c r="DU296" s="26" t="s">
        <v>150</v>
      </c>
      <c r="DV296" s="26" t="s">
        <v>947</v>
      </c>
      <c r="DW296" s="26" t="s">
        <v>948</v>
      </c>
      <c r="DX296" s="26"/>
      <c r="DY296" s="26"/>
      <c r="DZ296" s="26">
        <f t="shared" si="284"/>
        <v>1</v>
      </c>
      <c r="EA296" s="26"/>
      <c r="EB296" s="26"/>
      <c r="EC296" s="26"/>
      <c r="ED296" s="26"/>
      <c r="EE296" s="26">
        <v>1</v>
      </c>
      <c r="EF296" s="26"/>
      <c r="EG296" s="26"/>
      <c r="EH296" s="26"/>
      <c r="EI296" s="146">
        <v>0</v>
      </c>
      <c r="EJ296" s="84">
        <f t="shared" si="293"/>
        <v>1</v>
      </c>
      <c r="EK296" s="84">
        <f t="shared" si="294"/>
        <v>0</v>
      </c>
      <c r="EL296" s="84">
        <f t="shared" si="285"/>
        <v>0</v>
      </c>
      <c r="EN296" s="84">
        <f t="shared" si="295"/>
        <v>0</v>
      </c>
    </row>
    <row r="297" s="84" customFormat="1" ht="30" customHeight="1" spans="1:144">
      <c r="A297" s="87" t="str">
        <f t="shared" si="301"/>
        <v>S3158990</v>
      </c>
      <c r="B297" s="87" t="e">
        <f>VLOOKUP(A297,[1]大中修明细表!$A$10:$N$544,14,0)</f>
        <v>#N/A</v>
      </c>
      <c r="C297" s="87" t="str">
        <f t="shared" si="302"/>
        <v>S306321.2322.2</v>
      </c>
      <c r="D297" s="87" t="e">
        <f>VLOOKUP(C297,[1]大中修明细表!$B$10:$N$544,13,0)</f>
        <v>#N/A</v>
      </c>
      <c r="E297" s="87" t="s">
        <v>371</v>
      </c>
      <c r="F297" s="96">
        <v>271</v>
      </c>
      <c r="G297" s="26" t="s">
        <v>18</v>
      </c>
      <c r="H297" s="26" t="s">
        <v>904</v>
      </c>
      <c r="I297" s="26">
        <v>430725</v>
      </c>
      <c r="J297" s="26" t="s">
        <v>409</v>
      </c>
      <c r="K297" s="26">
        <v>89</v>
      </c>
      <c r="L297" s="26">
        <v>90</v>
      </c>
      <c r="M297" s="26" t="s">
        <v>748</v>
      </c>
      <c r="N297" s="26">
        <v>321.2</v>
      </c>
      <c r="O297" s="26">
        <v>322.2</v>
      </c>
      <c r="P297" s="26"/>
      <c r="Q297" s="26">
        <f t="shared" si="319"/>
        <v>1</v>
      </c>
      <c r="R297" s="26" t="s">
        <v>739</v>
      </c>
      <c r="S297" s="26">
        <f t="shared" si="320"/>
        <v>10</v>
      </c>
      <c r="T297" s="26">
        <v>9</v>
      </c>
      <c r="U297" s="26">
        <v>10</v>
      </c>
      <c r="V297" s="26" t="s">
        <v>140</v>
      </c>
      <c r="W297" s="96" t="s">
        <v>141</v>
      </c>
      <c r="X297" s="26" t="s">
        <v>140</v>
      </c>
      <c r="Y297" s="26">
        <f t="shared" si="287"/>
        <v>10</v>
      </c>
      <c r="Z297" s="99"/>
      <c r="AA297" s="26" t="s">
        <v>143</v>
      </c>
      <c r="AB297" s="26" t="s">
        <v>144</v>
      </c>
      <c r="AC297" s="26">
        <v>30</v>
      </c>
      <c r="AD297" s="26" t="s">
        <v>145</v>
      </c>
      <c r="AE297" s="26">
        <v>9</v>
      </c>
      <c r="AF297" s="99"/>
      <c r="AG297" s="92">
        <v>220</v>
      </c>
      <c r="AH297" s="92">
        <f t="shared" si="288"/>
        <v>0</v>
      </c>
      <c r="AI297" s="92">
        <f t="shared" si="289"/>
        <v>220</v>
      </c>
      <c r="AJ297" s="26">
        <f t="shared" si="290"/>
        <v>220</v>
      </c>
      <c r="AK297" s="92">
        <v>2013</v>
      </c>
      <c r="AL297" s="26">
        <f>IF(AND(AK297&lt;&gt;"",AM297&lt;&gt;""),"确认折扣年度",IF($V297="大修",IF(AND($V297="大修",AK297="",AM297=""),1,IF(AK297&lt;&gt;"",LOOKUP(AK297,{1900,2016,2017,2018,2019,2020,2021,2022,2023,2024,2025},{1,0.9,0.8,0.7,0.6,0.5,0.4,0.3,0.2,0.1,0}),IF(AM297&lt;&gt;"",LOOKUP(AM297,{1900,2021,2022,2023,2024,2025},{1,0.8,0.6,0.4,0.2,0})))),""))</f>
        <v>1</v>
      </c>
      <c r="AM297" s="92"/>
      <c r="AN297" s="26" t="str">
        <f>IF(AND(AK297&lt;&gt;"",AM297&lt;&gt;""),"确认折扣年度",IF($V297="中修",IF(AND($V297="中修",AK297="",AM297=""),1,IF(AK297&lt;&gt;"",LOOKUP(AK297,{1900,2021,2022,2023,2024,2025},{1,0.8,0.6,0.4,0.2,0}),IF(AM297&lt;&gt;"",LOOKUP(AM297,{1900,2021,2022,2023,2024,2025},{1,0.8,0.6,0.4,0.2,0})))),""))</f>
        <v/>
      </c>
      <c r="AO297" s="26" t="s">
        <v>146</v>
      </c>
      <c r="AP297" s="26" t="s">
        <v>146</v>
      </c>
      <c r="AQ297" s="26" t="s">
        <v>740</v>
      </c>
      <c r="AR297" s="26" t="s">
        <v>949</v>
      </c>
      <c r="AS297" s="26"/>
      <c r="AT297" s="26"/>
      <c r="AU297" s="26"/>
      <c r="AV297" s="26"/>
      <c r="AW297" s="26"/>
      <c r="AX297" s="110"/>
      <c r="AY297" s="110"/>
      <c r="AZ297" s="111"/>
      <c r="BA297" s="26"/>
      <c r="BB297" s="26"/>
      <c r="BC297" s="26"/>
      <c r="BD297" s="26"/>
      <c r="BE297" s="26"/>
      <c r="BF297" s="26"/>
      <c r="BG297" s="26"/>
      <c r="BH297" s="26"/>
      <c r="BI297" s="26"/>
      <c r="BJ297" s="26"/>
      <c r="BK297" s="26"/>
      <c r="BL297" s="26"/>
      <c r="BM297" s="26"/>
      <c r="BN297" s="26"/>
      <c r="BO297" s="26"/>
      <c r="BP297" s="26"/>
      <c r="BQ297" s="26"/>
      <c r="BR297" s="26"/>
      <c r="BS297" s="26"/>
      <c r="BT297" s="26"/>
      <c r="BU297" s="26"/>
      <c r="BV297" s="26"/>
      <c r="BW297" s="26">
        <f t="shared" si="321"/>
        <v>1</v>
      </c>
      <c r="BX297" s="26"/>
      <c r="BY297" s="26"/>
      <c r="BZ297" s="26"/>
      <c r="CA297" s="117"/>
      <c r="CB297" s="26"/>
      <c r="CC297" s="26"/>
      <c r="CD297" s="26"/>
      <c r="CE297" s="26"/>
      <c r="CF297" s="92"/>
      <c r="CG297" s="84">
        <f t="shared" si="322"/>
        <v>0</v>
      </c>
      <c r="CH297" s="124">
        <v>7</v>
      </c>
      <c r="CI297" s="84">
        <v>1</v>
      </c>
      <c r="CZ297" s="26" t="s">
        <v>375</v>
      </c>
      <c r="DA297" s="92">
        <v>0</v>
      </c>
      <c r="DB297" s="92"/>
      <c r="DC297" s="92" t="s">
        <v>375</v>
      </c>
      <c r="DD297" s="92"/>
      <c r="DE297" s="26"/>
      <c r="DF297" s="26"/>
      <c r="DG297" s="26"/>
      <c r="DH297" s="26" t="s">
        <v>950</v>
      </c>
      <c r="DI297" s="26"/>
      <c r="DJ297" s="26">
        <v>1911</v>
      </c>
      <c r="DK297" s="26">
        <v>2010</v>
      </c>
      <c r="DL297" s="26" t="s">
        <v>139</v>
      </c>
      <c r="DM297" s="26">
        <v>9</v>
      </c>
      <c r="DN297" s="26">
        <v>10</v>
      </c>
      <c r="DO297" s="26">
        <v>10</v>
      </c>
      <c r="DP297" s="26" t="e">
        <v>#N/A</v>
      </c>
      <c r="DQ297" s="26" t="e">
        <v>#N/A</v>
      </c>
      <c r="DR297" s="26" t="s">
        <v>149</v>
      </c>
      <c r="DS297" s="26" t="s">
        <v>156</v>
      </c>
      <c r="DT297" s="26" t="s">
        <v>150</v>
      </c>
      <c r="DU297" s="26" t="s">
        <v>150</v>
      </c>
      <c r="DV297" s="26" t="s">
        <v>947</v>
      </c>
      <c r="DW297" s="26" t="s">
        <v>948</v>
      </c>
      <c r="DX297" s="26"/>
      <c r="DY297" s="26"/>
      <c r="DZ297" s="26">
        <f t="shared" si="284"/>
        <v>1</v>
      </c>
      <c r="EA297" s="26"/>
      <c r="EB297" s="26"/>
      <c r="EC297" s="26"/>
      <c r="ED297" s="26"/>
      <c r="EE297" s="26">
        <v>1</v>
      </c>
      <c r="EF297" s="26"/>
      <c r="EG297" s="26"/>
      <c r="EH297" s="26"/>
      <c r="EI297" s="146">
        <v>0</v>
      </c>
      <c r="EJ297" s="84">
        <f t="shared" si="293"/>
        <v>1</v>
      </c>
      <c r="EK297" s="84">
        <f t="shared" si="294"/>
        <v>0</v>
      </c>
      <c r="EL297" s="84">
        <f t="shared" si="285"/>
        <v>0</v>
      </c>
      <c r="EN297" s="84">
        <f t="shared" si="295"/>
        <v>0</v>
      </c>
    </row>
    <row r="298" s="84" customFormat="1" ht="30" customHeight="1" spans="1:144">
      <c r="A298" s="87" t="str">
        <f t="shared" si="301"/>
        <v>S3159091.28</v>
      </c>
      <c r="B298" s="87" t="e">
        <f>VLOOKUP(A298,[1]大中修明细表!$A$10:$N$544,14,0)</f>
        <v>#N/A</v>
      </c>
      <c r="C298" s="87" t="str">
        <f t="shared" si="302"/>
        <v>S306322.2324.195</v>
      </c>
      <c r="D298" s="87" t="e">
        <f>VLOOKUP(C298,[1]大中修明细表!$B$10:$N$544,13,0)</f>
        <v>#N/A</v>
      </c>
      <c r="E298" s="87" t="s">
        <v>371</v>
      </c>
      <c r="F298" s="96">
        <v>272</v>
      </c>
      <c r="G298" s="26" t="s">
        <v>18</v>
      </c>
      <c r="H298" s="26" t="s">
        <v>904</v>
      </c>
      <c r="I298" s="26">
        <v>430725</v>
      </c>
      <c r="J298" s="26" t="s">
        <v>409</v>
      </c>
      <c r="K298" s="26">
        <v>90</v>
      </c>
      <c r="L298" s="26">
        <v>91.28</v>
      </c>
      <c r="M298" s="26" t="s">
        <v>748</v>
      </c>
      <c r="N298" s="26">
        <v>322.2</v>
      </c>
      <c r="O298" s="26">
        <v>324.195</v>
      </c>
      <c r="P298" s="26"/>
      <c r="Q298" s="26">
        <f t="shared" si="319"/>
        <v>1.28</v>
      </c>
      <c r="R298" s="26" t="s">
        <v>739</v>
      </c>
      <c r="S298" s="26">
        <f t="shared" si="320"/>
        <v>10</v>
      </c>
      <c r="T298" s="26">
        <v>9</v>
      </c>
      <c r="U298" s="26">
        <v>10</v>
      </c>
      <c r="V298" s="26" t="s">
        <v>140</v>
      </c>
      <c r="W298" s="96" t="s">
        <v>141</v>
      </c>
      <c r="X298" s="26" t="s">
        <v>140</v>
      </c>
      <c r="Y298" s="26">
        <f t="shared" si="287"/>
        <v>10</v>
      </c>
      <c r="Z298" s="99"/>
      <c r="AA298" s="26" t="s">
        <v>143</v>
      </c>
      <c r="AB298" s="26" t="s">
        <v>144</v>
      </c>
      <c r="AC298" s="26">
        <v>30</v>
      </c>
      <c r="AD298" s="26" t="s">
        <v>145</v>
      </c>
      <c r="AE298" s="26">
        <v>9</v>
      </c>
      <c r="AF298" s="99"/>
      <c r="AG298" s="92">
        <v>220</v>
      </c>
      <c r="AH298" s="92">
        <f t="shared" si="288"/>
        <v>0</v>
      </c>
      <c r="AI298" s="92">
        <f t="shared" si="289"/>
        <v>282</v>
      </c>
      <c r="AJ298" s="26">
        <f t="shared" si="290"/>
        <v>282</v>
      </c>
      <c r="AK298" s="92">
        <v>2013</v>
      </c>
      <c r="AL298" s="26">
        <f>IF(AND(AK298&lt;&gt;"",AM298&lt;&gt;""),"确认折扣年度",IF($V298="大修",IF(AND($V298="大修",AK298="",AM298=""),1,IF(AK298&lt;&gt;"",LOOKUP(AK298,{1900,2016,2017,2018,2019,2020,2021,2022,2023,2024,2025},{1,0.9,0.8,0.7,0.6,0.5,0.4,0.3,0.2,0.1,0}),IF(AM298&lt;&gt;"",LOOKUP(AM298,{1900,2021,2022,2023,2024,2025},{1,0.8,0.6,0.4,0.2,0})))),""))</f>
        <v>1</v>
      </c>
      <c r="AM298" s="92"/>
      <c r="AN298" s="26" t="str">
        <f>IF(AND(AK298&lt;&gt;"",AM298&lt;&gt;""),"确认折扣年度",IF($V298="中修",IF(AND($V298="中修",AK298="",AM298=""),1,IF(AK298&lt;&gt;"",LOOKUP(AK298,{1900,2021,2022,2023,2024,2025},{1,0.8,0.6,0.4,0.2,0}),IF(AM298&lt;&gt;"",LOOKUP(AM298,{1900,2021,2022,2023,2024,2025},{1,0.8,0.6,0.4,0.2,0})))),""))</f>
        <v/>
      </c>
      <c r="AO298" s="26" t="s">
        <v>146</v>
      </c>
      <c r="AP298" s="26" t="s">
        <v>146</v>
      </c>
      <c r="AQ298" s="26" t="s">
        <v>740</v>
      </c>
      <c r="AR298" s="26" t="s">
        <v>949</v>
      </c>
      <c r="AS298" s="26"/>
      <c r="AT298" s="26"/>
      <c r="AU298" s="26"/>
      <c r="AV298" s="26"/>
      <c r="AW298" s="26"/>
      <c r="AX298" s="110"/>
      <c r="AY298" s="110"/>
      <c r="AZ298" s="111"/>
      <c r="BA298" s="26"/>
      <c r="BB298" s="26"/>
      <c r="BC298" s="26"/>
      <c r="BD298" s="26"/>
      <c r="BE298" s="26"/>
      <c r="BF298" s="26"/>
      <c r="BG298" s="26"/>
      <c r="BH298" s="26"/>
      <c r="BI298" s="26"/>
      <c r="BJ298" s="26"/>
      <c r="BK298" s="26"/>
      <c r="BL298" s="26"/>
      <c r="BM298" s="26"/>
      <c r="BN298" s="26"/>
      <c r="BO298" s="26"/>
      <c r="BP298" s="26"/>
      <c r="BQ298" s="26"/>
      <c r="BR298" s="26"/>
      <c r="BS298" s="26"/>
      <c r="BT298" s="26"/>
      <c r="BU298" s="26"/>
      <c r="BV298" s="26"/>
      <c r="BW298" s="26">
        <f t="shared" si="321"/>
        <v>1.28</v>
      </c>
      <c r="BX298" s="26"/>
      <c r="BY298" s="26"/>
      <c r="BZ298" s="26"/>
      <c r="CA298" s="117"/>
      <c r="CB298" s="26"/>
      <c r="CC298" s="26"/>
      <c r="CD298" s="26"/>
      <c r="CE298" s="26"/>
      <c r="CF298" s="92"/>
      <c r="CG298" s="84">
        <f t="shared" si="322"/>
        <v>0</v>
      </c>
      <c r="CH298" s="124">
        <v>7</v>
      </c>
      <c r="CI298" s="84">
        <v>1</v>
      </c>
      <c r="CZ298" s="26" t="s">
        <v>375</v>
      </c>
      <c r="DA298" s="92">
        <v>0</v>
      </c>
      <c r="DB298" s="92"/>
      <c r="DC298" s="92" t="s">
        <v>375</v>
      </c>
      <c r="DD298" s="92"/>
      <c r="DE298" s="26"/>
      <c r="DF298" s="26"/>
      <c r="DG298" s="26"/>
      <c r="DH298" s="26" t="s">
        <v>951</v>
      </c>
      <c r="DI298" s="26"/>
      <c r="DJ298" s="26">
        <v>1911</v>
      </c>
      <c r="DK298" s="26">
        <v>2010</v>
      </c>
      <c r="DL298" s="26" t="s">
        <v>139</v>
      </c>
      <c r="DM298" s="26">
        <v>9</v>
      </c>
      <c r="DN298" s="26">
        <v>10</v>
      </c>
      <c r="DO298" s="26">
        <v>10</v>
      </c>
      <c r="DP298" s="26" t="e">
        <v>#N/A</v>
      </c>
      <c r="DQ298" s="26" t="e">
        <v>#N/A</v>
      </c>
      <c r="DR298" s="26" t="s">
        <v>149</v>
      </c>
      <c r="DS298" s="26" t="s">
        <v>156</v>
      </c>
      <c r="DT298" s="26" t="s">
        <v>150</v>
      </c>
      <c r="DU298" s="26" t="s">
        <v>150</v>
      </c>
      <c r="DV298" s="26" t="s">
        <v>947</v>
      </c>
      <c r="DW298" s="26" t="s">
        <v>948</v>
      </c>
      <c r="DX298" s="26"/>
      <c r="DY298" s="26"/>
      <c r="DZ298" s="26">
        <f t="shared" si="284"/>
        <v>1.28</v>
      </c>
      <c r="EA298" s="26"/>
      <c r="EB298" s="26"/>
      <c r="EC298" s="26"/>
      <c r="ED298" s="26"/>
      <c r="EE298" s="26">
        <v>1.28</v>
      </c>
      <c r="EF298" s="26"/>
      <c r="EG298" s="26"/>
      <c r="EH298" s="26"/>
      <c r="EI298" s="146">
        <v>0</v>
      </c>
      <c r="EJ298" s="84">
        <f t="shared" si="293"/>
        <v>1.28</v>
      </c>
      <c r="EK298" s="84">
        <f t="shared" si="294"/>
        <v>0</v>
      </c>
      <c r="EL298" s="84">
        <f t="shared" si="285"/>
        <v>0</v>
      </c>
      <c r="EN298" s="84">
        <f t="shared" si="295"/>
        <v>0</v>
      </c>
    </row>
    <row r="299" s="84" customFormat="1" ht="30" customHeight="1" spans="1:144">
      <c r="A299" s="87" t="str">
        <f t="shared" si="301"/>
        <v>S3159292.28</v>
      </c>
      <c r="B299" s="87" t="e">
        <f>VLOOKUP(A299,[1]大中修明细表!$A$10:$N$544,14,0)</f>
        <v>#N/A</v>
      </c>
      <c r="C299" s="87" t="str">
        <f t="shared" si="302"/>
        <v>S306324.659324.939</v>
      </c>
      <c r="D299" s="87" t="e">
        <f>VLOOKUP(C299,[1]大中修明细表!$B$10:$N$544,13,0)</f>
        <v>#N/A</v>
      </c>
      <c r="E299" s="87"/>
      <c r="F299" s="96">
        <v>273</v>
      </c>
      <c r="G299" s="26" t="s">
        <v>18</v>
      </c>
      <c r="H299" s="26" t="s">
        <v>904</v>
      </c>
      <c r="I299" s="26">
        <v>430725</v>
      </c>
      <c r="J299" s="26" t="s">
        <v>409</v>
      </c>
      <c r="K299" s="26">
        <v>92</v>
      </c>
      <c r="L299" s="156">
        <v>92.28</v>
      </c>
      <c r="M299" s="26" t="s">
        <v>748</v>
      </c>
      <c r="N299" s="26">
        <v>324.659</v>
      </c>
      <c r="O299" s="26">
        <f>N299+0.28</f>
        <v>324.939</v>
      </c>
      <c r="P299" s="26">
        <f t="shared" ref="P299:P302" si="323">L299-K299</f>
        <v>0.280000000000001</v>
      </c>
      <c r="Q299" s="26">
        <f t="shared" si="319"/>
        <v>0.280000000000001</v>
      </c>
      <c r="R299" s="26" t="s">
        <v>139</v>
      </c>
      <c r="S299" s="26">
        <v>24</v>
      </c>
      <c r="T299" s="26">
        <v>24</v>
      </c>
      <c r="U299" s="26">
        <v>26</v>
      </c>
      <c r="V299" s="26" t="s">
        <v>140</v>
      </c>
      <c r="W299" s="26" t="s">
        <v>160</v>
      </c>
      <c r="X299" s="26" t="s">
        <v>161</v>
      </c>
      <c r="Y299" s="26">
        <f t="shared" si="287"/>
        <v>24</v>
      </c>
      <c r="Z299" s="26">
        <v>20</v>
      </c>
      <c r="AA299" s="26" t="s">
        <v>161</v>
      </c>
      <c r="AB299" s="26" t="s">
        <v>144</v>
      </c>
      <c r="AC299" s="26">
        <v>20</v>
      </c>
      <c r="AD299" s="26" t="s">
        <v>145</v>
      </c>
      <c r="AE299" s="26">
        <v>9</v>
      </c>
      <c r="AF299" s="99"/>
      <c r="AG299" s="92">
        <v>215</v>
      </c>
      <c r="AH299" s="92">
        <f t="shared" si="288"/>
        <v>144</v>
      </c>
      <c r="AI299" s="92">
        <f t="shared" si="289"/>
        <v>144</v>
      </c>
      <c r="AJ299" s="26">
        <f t="shared" si="290"/>
        <v>144</v>
      </c>
      <c r="AK299" s="92">
        <v>2013</v>
      </c>
      <c r="AL299" s="26">
        <f>IF(AND(AK299&lt;&gt;"",AM299&lt;&gt;""),"确认折扣年度",IF($V299="大修",IF(AND($V299="大修",AK299="",AM299=""),1,IF(AK299&lt;&gt;"",LOOKUP(AK299,{1900,2016,2017,2018,2019,2020,2021,2022,2023,2024,2025},{1,0.9,0.8,0.7,0.6,0.5,0.4,0.3,0.2,0.1,0}),IF(AM299&lt;&gt;"",LOOKUP(AM299,{1900,2021,2022,2023,2024,2025},{1,0.8,0.6,0.4,0.2,0})))),""))</f>
        <v>1</v>
      </c>
      <c r="AM299" s="92"/>
      <c r="AN299" s="26" t="str">
        <f>IF(AND(AK299&lt;&gt;"",AM299&lt;&gt;""),"确认折扣年度",IF($V299="中修",IF(AND($V299="中修",AK299="",AM299=""),1,IF(AK299&lt;&gt;"",LOOKUP(AK299,{1900,2021,2022,2023,2024,2025},{1,0.8,0.6,0.4,0.2,0}),IF(AM299&lt;&gt;"",LOOKUP(AM299,{1900,2021,2022,2023,2024,2025},{1,0.8,0.6,0.4,0.2,0})))),""))</f>
        <v/>
      </c>
      <c r="AO299" s="26" t="s">
        <v>146</v>
      </c>
      <c r="AP299" s="26" t="s">
        <v>146</v>
      </c>
      <c r="AQ299" s="26" t="s">
        <v>740</v>
      </c>
      <c r="AR299" s="26" t="s">
        <v>952</v>
      </c>
      <c r="AS299" s="26" t="s">
        <v>953</v>
      </c>
      <c r="AT299" s="26"/>
      <c r="AU299" s="26" t="s">
        <v>146</v>
      </c>
      <c r="AV299" s="26" t="s">
        <v>197</v>
      </c>
      <c r="AW299" s="26"/>
      <c r="AX299" s="110" t="s">
        <v>954</v>
      </c>
      <c r="AY299" s="110" t="s">
        <v>931</v>
      </c>
      <c r="AZ299" s="109"/>
      <c r="BA299" s="26">
        <v>215</v>
      </c>
      <c r="BB299" s="26">
        <v>41.28</v>
      </c>
      <c r="BC299" s="26">
        <v>41.28</v>
      </c>
      <c r="BD299" s="26">
        <v>0</v>
      </c>
      <c r="BE299" s="26" t="s">
        <v>149</v>
      </c>
      <c r="BF299" s="26" t="s">
        <v>150</v>
      </c>
      <c r="BG299" s="26" t="s">
        <v>955</v>
      </c>
      <c r="BH299" s="26">
        <v>2010</v>
      </c>
      <c r="BI299" s="26" t="s">
        <v>150</v>
      </c>
      <c r="BJ299" s="26" t="s">
        <v>150</v>
      </c>
      <c r="BK299" s="26" t="s">
        <v>150</v>
      </c>
      <c r="BL299" s="26" t="s">
        <v>947</v>
      </c>
      <c r="BM299" s="26"/>
      <c r="BN299" s="26"/>
      <c r="BO299" s="26"/>
      <c r="BP299" s="26"/>
      <c r="BQ299" s="26" t="s">
        <v>748</v>
      </c>
      <c r="BR299" s="26">
        <v>325.195</v>
      </c>
      <c r="BS299" s="26">
        <v>325.275</v>
      </c>
      <c r="BT299" s="26">
        <f t="shared" ref="BT299:BT302" si="324">SUM(BU299:BZ299)</f>
        <v>0.359999999999999</v>
      </c>
      <c r="BU299" s="26"/>
      <c r="BV299" s="26"/>
      <c r="BW299" s="26">
        <f t="shared" ref="BW299:BW302" si="325">CE299+CF299</f>
        <v>0</v>
      </c>
      <c r="BX299" s="26">
        <v>0.359999999999999</v>
      </c>
      <c r="BY299" s="26">
        <v>0</v>
      </c>
      <c r="BZ299" s="26"/>
      <c r="CA299" s="117" t="s">
        <v>956</v>
      </c>
      <c r="CB299" s="26" t="s">
        <v>957</v>
      </c>
      <c r="CC299" s="26">
        <v>0</v>
      </c>
      <c r="CD299" s="26">
        <v>0</v>
      </c>
      <c r="CE299" s="26">
        <v>0</v>
      </c>
      <c r="CF299" s="92">
        <f t="shared" ref="CF299:CF302" si="326">CC299+CD299</f>
        <v>0</v>
      </c>
      <c r="CG299" s="84">
        <f t="shared" si="322"/>
        <v>-0.0799999999999979</v>
      </c>
      <c r="CH299" s="124">
        <v>7</v>
      </c>
      <c r="CI299" s="84">
        <v>1</v>
      </c>
      <c r="CK299" s="84">
        <v>248</v>
      </c>
      <c r="CW299" s="84" t="str">
        <f t="shared" ref="CW299:CW302" si="327">J299&amp;K299&amp;L299</f>
        <v>S3159292.28</v>
      </c>
      <c r="CX299" s="84" t="s">
        <v>140</v>
      </c>
      <c r="CZ299" s="26" t="s">
        <v>419</v>
      </c>
      <c r="DA299" s="92">
        <v>0</v>
      </c>
      <c r="DB299" s="92"/>
      <c r="DC299" s="92" t="s">
        <v>298</v>
      </c>
      <c r="DD299" s="92"/>
      <c r="DE299" s="26" t="s">
        <v>958</v>
      </c>
      <c r="DF299" s="26" t="s">
        <v>959</v>
      </c>
      <c r="DG299" s="26" t="s">
        <v>959</v>
      </c>
      <c r="DH299" s="26" t="s">
        <v>960</v>
      </c>
      <c r="DI299" s="26" t="s">
        <v>961</v>
      </c>
      <c r="DJ299" s="26">
        <v>1911</v>
      </c>
      <c r="DK299" s="26">
        <v>2010</v>
      </c>
      <c r="DL299" s="26" t="s">
        <v>139</v>
      </c>
      <c r="DM299" s="26">
        <v>24</v>
      </c>
      <c r="DN299" s="26">
        <v>24</v>
      </c>
      <c r="DO299" s="26">
        <v>26</v>
      </c>
      <c r="DP299" s="26" t="b">
        <v>1</v>
      </c>
      <c r="DQ299" s="26">
        <v>1</v>
      </c>
      <c r="DR299" s="26" t="s">
        <v>149</v>
      </c>
      <c r="DS299" s="26" t="s">
        <v>167</v>
      </c>
      <c r="DT299" s="26" t="s">
        <v>150</v>
      </c>
      <c r="DU299" s="26" t="s">
        <v>150</v>
      </c>
      <c r="DV299" s="26" t="s">
        <v>947</v>
      </c>
      <c r="DW299" s="26" t="s">
        <v>962</v>
      </c>
      <c r="DX299" s="26" t="s">
        <v>237</v>
      </c>
      <c r="DY299" s="26" t="s">
        <v>963</v>
      </c>
      <c r="DZ299" s="26">
        <f t="shared" si="284"/>
        <v>0.280000000000001</v>
      </c>
      <c r="EA299" s="26">
        <v>0.359999999999999</v>
      </c>
      <c r="EB299" s="26">
        <v>0</v>
      </c>
      <c r="EC299" s="26">
        <v>0</v>
      </c>
      <c r="ED299" s="26">
        <v>0</v>
      </c>
      <c r="EE299" s="26">
        <v>0</v>
      </c>
      <c r="EF299" s="26">
        <v>0.280000000000001</v>
      </c>
      <c r="EG299" s="26">
        <v>0</v>
      </c>
      <c r="EH299" s="26">
        <v>0</v>
      </c>
      <c r="EI299" s="146">
        <f t="shared" ref="EI299:EI302" si="328">P299-DZ299</f>
        <v>0</v>
      </c>
      <c r="EJ299" s="84">
        <f t="shared" si="293"/>
        <v>0.280000000000001</v>
      </c>
      <c r="EK299" s="84">
        <f t="shared" si="294"/>
        <v>0</v>
      </c>
      <c r="EL299" s="84">
        <f t="shared" si="285"/>
        <v>0</v>
      </c>
      <c r="EN299" s="84">
        <f t="shared" si="295"/>
        <v>0.280000000000001</v>
      </c>
    </row>
    <row r="300" s="84" customFormat="1" ht="30" customHeight="1" spans="1:144">
      <c r="A300" s="87" t="str">
        <f t="shared" si="301"/>
        <v>S31592.2892.36</v>
      </c>
      <c r="B300" s="87" t="e">
        <f>VLOOKUP(A300,[1]大中修明细表!$A$10:$N$544,14,0)</f>
        <v>#N/A</v>
      </c>
      <c r="C300" s="87" t="str">
        <f t="shared" si="302"/>
        <v>S306324.939325.019</v>
      </c>
      <c r="D300" s="87" t="e">
        <f>VLOOKUP(C300,[1]大中修明细表!$B$10:$N$544,13,0)</f>
        <v>#N/A</v>
      </c>
      <c r="E300" s="87"/>
      <c r="F300" s="96">
        <v>274</v>
      </c>
      <c r="G300" s="26" t="s">
        <v>18</v>
      </c>
      <c r="H300" s="26" t="s">
        <v>904</v>
      </c>
      <c r="I300" s="26">
        <v>430725</v>
      </c>
      <c r="J300" s="26" t="s">
        <v>409</v>
      </c>
      <c r="K300" s="156">
        <v>92.28</v>
      </c>
      <c r="L300" s="156">
        <v>92.36</v>
      </c>
      <c r="M300" s="26" t="s">
        <v>748</v>
      </c>
      <c r="N300" s="26">
        <v>324.939</v>
      </c>
      <c r="O300" s="26">
        <v>325.019</v>
      </c>
      <c r="P300" s="26">
        <f t="shared" si="323"/>
        <v>0.0799999999999983</v>
      </c>
      <c r="Q300" s="26">
        <f t="shared" si="319"/>
        <v>0.0799999999999983</v>
      </c>
      <c r="R300" s="26" t="s">
        <v>139</v>
      </c>
      <c r="S300" s="26">
        <v>24</v>
      </c>
      <c r="T300" s="26">
        <v>24</v>
      </c>
      <c r="U300" s="26">
        <v>26</v>
      </c>
      <c r="V300" s="26" t="s">
        <v>140</v>
      </c>
      <c r="W300" s="26" t="s">
        <v>160</v>
      </c>
      <c r="X300" s="26" t="s">
        <v>161</v>
      </c>
      <c r="Y300" s="26">
        <f t="shared" si="287"/>
        <v>24</v>
      </c>
      <c r="Z300" s="26">
        <v>20</v>
      </c>
      <c r="AA300" s="26" t="s">
        <v>161</v>
      </c>
      <c r="AB300" s="26" t="s">
        <v>144</v>
      </c>
      <c r="AC300" s="26">
        <v>20</v>
      </c>
      <c r="AD300" s="26" t="s">
        <v>145</v>
      </c>
      <c r="AE300" s="26">
        <v>9</v>
      </c>
      <c r="AF300" s="99"/>
      <c r="AG300" s="92">
        <v>215</v>
      </c>
      <c r="AH300" s="92">
        <f t="shared" si="288"/>
        <v>41</v>
      </c>
      <c r="AI300" s="92">
        <f t="shared" si="289"/>
        <v>41</v>
      </c>
      <c r="AJ300" s="26">
        <f t="shared" si="290"/>
        <v>21</v>
      </c>
      <c r="AK300" s="92">
        <v>2020</v>
      </c>
      <c r="AL300" s="26">
        <f>IF(AND(AK300&lt;&gt;"",AM300&lt;&gt;""),"确认折扣年度",IF($V300="大修",IF(AND($V300="大修",AK300="",AM300=""),1,IF(AK300&lt;&gt;"",LOOKUP(AK300,{1900,2016,2017,2018,2019,2020,2021,2022,2023,2024,2025},{1,0.9,0.8,0.7,0.6,0.5,0.4,0.3,0.2,0.1,0}),IF(AM300&lt;&gt;"",LOOKUP(AM300,{1900,2021,2022,2023,2024,2025},{1,0.8,0.6,0.4,0.2,0})))),""))</f>
        <v>0.5</v>
      </c>
      <c r="AM300" s="92"/>
      <c r="AN300" s="26" t="str">
        <f>IF(AND(AK300&lt;&gt;"",AM300&lt;&gt;""),"确认折扣年度",IF($V300="中修",IF(AND($V300="中修",AK300="",AM300=""),1,IF(AK300&lt;&gt;"",LOOKUP(AK300,{1900,2021,2022,2023,2024,2025},{1,0.8,0.6,0.4,0.2,0}),IF(AM300&lt;&gt;"",LOOKUP(AM300,{1900,2021,2022,2023,2024,2025},{1,0.8,0.6,0.4,0.2,0})))),""))</f>
        <v/>
      </c>
      <c r="AO300" s="26" t="s">
        <v>146</v>
      </c>
      <c r="AP300" s="26" t="s">
        <v>146</v>
      </c>
      <c r="AQ300" s="26" t="s">
        <v>740</v>
      </c>
      <c r="AR300" s="26" t="s">
        <v>952</v>
      </c>
      <c r="AS300" s="26" t="s">
        <v>953</v>
      </c>
      <c r="AT300" s="26"/>
      <c r="AU300" s="26" t="s">
        <v>146</v>
      </c>
      <c r="AV300" s="26" t="s">
        <v>197</v>
      </c>
      <c r="AW300" s="26"/>
      <c r="AX300" s="110" t="s">
        <v>954</v>
      </c>
      <c r="AY300" s="110" t="s">
        <v>931</v>
      </c>
      <c r="AZ300" s="109"/>
      <c r="BA300" s="26">
        <v>215</v>
      </c>
      <c r="BB300" s="26">
        <v>41.28</v>
      </c>
      <c r="BC300" s="26">
        <v>41.28</v>
      </c>
      <c r="BD300" s="26">
        <v>0</v>
      </c>
      <c r="BE300" s="26" t="s">
        <v>149</v>
      </c>
      <c r="BF300" s="26" t="s">
        <v>150</v>
      </c>
      <c r="BG300" s="26" t="s">
        <v>955</v>
      </c>
      <c r="BH300" s="26">
        <v>2010</v>
      </c>
      <c r="BI300" s="26" t="s">
        <v>150</v>
      </c>
      <c r="BJ300" s="26" t="s">
        <v>150</v>
      </c>
      <c r="BK300" s="26" t="s">
        <v>150</v>
      </c>
      <c r="BL300" s="26" t="s">
        <v>947</v>
      </c>
      <c r="BM300" s="26"/>
      <c r="BN300" s="26"/>
      <c r="BO300" s="26"/>
      <c r="BP300" s="26"/>
      <c r="BQ300" s="26" t="s">
        <v>748</v>
      </c>
      <c r="BR300" s="26">
        <v>325.195</v>
      </c>
      <c r="BS300" s="26">
        <v>325.275</v>
      </c>
      <c r="BT300" s="26">
        <f t="shared" si="324"/>
        <v>0.359999999999999</v>
      </c>
      <c r="BU300" s="26"/>
      <c r="BV300" s="26"/>
      <c r="BW300" s="26">
        <f t="shared" si="325"/>
        <v>0</v>
      </c>
      <c r="BX300" s="26">
        <v>0.359999999999999</v>
      </c>
      <c r="BY300" s="26">
        <v>0</v>
      </c>
      <c r="BZ300" s="26"/>
      <c r="CA300" s="117" t="s">
        <v>956</v>
      </c>
      <c r="CB300" s="26" t="s">
        <v>957</v>
      </c>
      <c r="CC300" s="26">
        <v>0</v>
      </c>
      <c r="CD300" s="26">
        <v>0</v>
      </c>
      <c r="CE300" s="26">
        <v>0</v>
      </c>
      <c r="CF300" s="92">
        <f t="shared" si="326"/>
        <v>0</v>
      </c>
      <c r="CG300" s="84">
        <f t="shared" si="322"/>
        <v>-0.280000000000001</v>
      </c>
      <c r="CH300" s="124">
        <v>7</v>
      </c>
      <c r="CI300" s="84">
        <v>1</v>
      </c>
      <c r="CK300" s="84">
        <v>248</v>
      </c>
      <c r="CW300" s="84" t="str">
        <f t="shared" si="327"/>
        <v>S31592.2892.36</v>
      </c>
      <c r="CX300" s="84" t="s">
        <v>140</v>
      </c>
      <c r="CZ300" s="26" t="s">
        <v>419</v>
      </c>
      <c r="DA300" s="92">
        <v>0</v>
      </c>
      <c r="DB300" s="92"/>
      <c r="DC300" s="92" t="s">
        <v>298</v>
      </c>
      <c r="DD300" s="92"/>
      <c r="DE300" s="26" t="s">
        <v>958</v>
      </c>
      <c r="DF300" s="26" t="s">
        <v>959</v>
      </c>
      <c r="DG300" s="26" t="s">
        <v>959</v>
      </c>
      <c r="DH300" s="26" t="s">
        <v>960</v>
      </c>
      <c r="DI300" s="26" t="s">
        <v>961</v>
      </c>
      <c r="DJ300" s="26">
        <v>1911</v>
      </c>
      <c r="DK300" s="26">
        <v>2010</v>
      </c>
      <c r="DL300" s="26" t="s">
        <v>139</v>
      </c>
      <c r="DM300" s="26">
        <v>24</v>
      </c>
      <c r="DN300" s="26">
        <v>24</v>
      </c>
      <c r="DO300" s="26">
        <v>26</v>
      </c>
      <c r="DP300" s="26" t="b">
        <v>1</v>
      </c>
      <c r="DQ300" s="26">
        <v>1</v>
      </c>
      <c r="DR300" s="26" t="s">
        <v>149</v>
      </c>
      <c r="DS300" s="26" t="s">
        <v>167</v>
      </c>
      <c r="DT300" s="26" t="s">
        <v>150</v>
      </c>
      <c r="DU300" s="26" t="s">
        <v>150</v>
      </c>
      <c r="DV300" s="26" t="s">
        <v>947</v>
      </c>
      <c r="DW300" s="26" t="s">
        <v>962</v>
      </c>
      <c r="DX300" s="26" t="s">
        <v>237</v>
      </c>
      <c r="DY300" s="26" t="s">
        <v>963</v>
      </c>
      <c r="DZ300" s="26">
        <f t="shared" si="284"/>
        <v>0.0799999999999983</v>
      </c>
      <c r="EA300" s="26">
        <v>0.359999999999999</v>
      </c>
      <c r="EB300" s="26">
        <v>0</v>
      </c>
      <c r="EC300" s="26">
        <v>0</v>
      </c>
      <c r="ED300" s="26">
        <v>0</v>
      </c>
      <c r="EE300" s="26">
        <v>0</v>
      </c>
      <c r="EF300" s="26">
        <v>0.0799999999999983</v>
      </c>
      <c r="EG300" s="26">
        <v>0</v>
      </c>
      <c r="EH300" s="26">
        <v>0</v>
      </c>
      <c r="EI300" s="146">
        <f t="shared" si="328"/>
        <v>0</v>
      </c>
      <c r="EJ300" s="84">
        <f t="shared" si="293"/>
        <v>0.0799999999999983</v>
      </c>
      <c r="EK300" s="84">
        <f t="shared" si="294"/>
        <v>0</v>
      </c>
      <c r="EL300" s="84">
        <f t="shared" si="285"/>
        <v>0</v>
      </c>
      <c r="EN300" s="84">
        <f t="shared" si="295"/>
        <v>0.0799999999999983</v>
      </c>
    </row>
    <row r="301" ht="30" customHeight="1" spans="1:144">
      <c r="A301" s="87" t="str">
        <f t="shared" si="301"/>
        <v>S31592.3693.012</v>
      </c>
      <c r="B301" s="87">
        <f>VLOOKUP(A301,[1]大中修明细表!$A$10:$N$544,14,0)</f>
        <v>0.652000000000001</v>
      </c>
      <c r="C301" s="87" t="str">
        <f t="shared" si="302"/>
        <v>S306325.019325.671</v>
      </c>
      <c r="D301" s="87">
        <f>VLOOKUP(C301,[1]大中修明细表!$B$10:$N$544,13,0)</f>
        <v>0.652000000000001</v>
      </c>
      <c r="E301" s="87"/>
      <c r="F301" s="96">
        <v>275</v>
      </c>
      <c r="G301" s="26" t="s">
        <v>18</v>
      </c>
      <c r="H301" s="26" t="s">
        <v>904</v>
      </c>
      <c r="I301" s="26">
        <v>430725</v>
      </c>
      <c r="J301" s="26" t="s">
        <v>409</v>
      </c>
      <c r="K301" s="26">
        <v>92.36</v>
      </c>
      <c r="L301" s="26">
        <v>93.012</v>
      </c>
      <c r="M301" s="26" t="s">
        <v>748</v>
      </c>
      <c r="N301" s="26">
        <v>325.019</v>
      </c>
      <c r="O301" s="26">
        <v>325.671</v>
      </c>
      <c r="P301" s="26">
        <f t="shared" si="323"/>
        <v>0.652000000000001</v>
      </c>
      <c r="Q301" s="26">
        <f t="shared" si="319"/>
        <v>0.652000000000001</v>
      </c>
      <c r="R301" s="26" t="s">
        <v>139</v>
      </c>
      <c r="S301" s="26">
        <v>30</v>
      </c>
      <c r="T301" s="26">
        <v>30</v>
      </c>
      <c r="U301" s="26">
        <v>34</v>
      </c>
      <c r="V301" s="26" t="s">
        <v>140</v>
      </c>
      <c r="W301" s="26" t="s">
        <v>160</v>
      </c>
      <c r="X301" s="26" t="s">
        <v>161</v>
      </c>
      <c r="Y301" s="26">
        <f t="shared" si="287"/>
        <v>24</v>
      </c>
      <c r="Z301" s="26">
        <v>20</v>
      </c>
      <c r="AA301" s="26" t="s">
        <v>161</v>
      </c>
      <c r="AB301" s="26" t="s">
        <v>144</v>
      </c>
      <c r="AC301" s="26">
        <v>20</v>
      </c>
      <c r="AD301" s="26" t="s">
        <v>145</v>
      </c>
      <c r="AE301" s="26">
        <v>9</v>
      </c>
      <c r="AF301" s="99"/>
      <c r="AG301" s="92">
        <v>215</v>
      </c>
      <c r="AH301" s="92">
        <f t="shared" si="288"/>
        <v>336</v>
      </c>
      <c r="AI301" s="92">
        <f t="shared" si="289"/>
        <v>336</v>
      </c>
      <c r="AJ301" s="26">
        <f t="shared" si="290"/>
        <v>336</v>
      </c>
      <c r="AK301" s="92">
        <v>2015</v>
      </c>
      <c r="AL301" s="26">
        <f>IF(AND(AK301&lt;&gt;"",AM301&lt;&gt;""),"确认折扣年度",IF($V301="大修",IF(AND($V301="大修",AK301="",AM301=""),1,IF(AK301&lt;&gt;"",LOOKUP(AK301,{1900,2016,2017,2018,2019,2020,2021,2022,2023,2024,2025},{1,0.9,0.8,0.7,0.6,0.5,0.4,0.3,0.2,0.1,0}),IF(AM301&lt;&gt;"",LOOKUP(AM301,{1900,2021,2022,2023,2024,2025},{1,0.8,0.6,0.4,0.2,0})))),""))</f>
        <v>1</v>
      </c>
      <c r="AM301" s="92"/>
      <c r="AN301" s="26" t="str">
        <f>IF(AND(AK301&lt;&gt;"",AM301&lt;&gt;""),"确认折扣年度",IF($V301="中修",IF(AND($V301="中修",AK301="",AM301=""),1,IF(AK301&lt;&gt;"",LOOKUP(AK301,{1900,2021,2022,2023,2024,2025},{1,0.8,0.6,0.4,0.2,0}),IF(AM301&lt;&gt;"",LOOKUP(AM301,{1900,2021,2022,2023,2024,2025},{1,0.8,0.6,0.4,0.2,0})))),""))</f>
        <v/>
      </c>
      <c r="AO301" s="26" t="s">
        <v>146</v>
      </c>
      <c r="AP301" s="26" t="s">
        <v>146</v>
      </c>
      <c r="AQ301" s="26" t="s">
        <v>197</v>
      </c>
      <c r="AR301" s="26" t="s">
        <v>952</v>
      </c>
      <c r="AS301" s="26"/>
      <c r="AT301" s="26"/>
      <c r="AU301" s="26" t="s">
        <v>146</v>
      </c>
      <c r="AV301" s="26" t="s">
        <v>197</v>
      </c>
      <c r="AW301" s="26"/>
      <c r="AX301" s="110"/>
      <c r="AY301" s="110" t="s">
        <v>964</v>
      </c>
      <c r="AZ301" s="109"/>
      <c r="BA301" s="26">
        <v>215</v>
      </c>
      <c r="BB301" s="26">
        <v>420.54</v>
      </c>
      <c r="BC301" s="26">
        <v>420.54</v>
      </c>
      <c r="BD301" s="26">
        <v>0</v>
      </c>
      <c r="BE301" s="26" t="s">
        <v>149</v>
      </c>
      <c r="BF301" s="26" t="s">
        <v>150</v>
      </c>
      <c r="BG301" s="26" t="s">
        <v>955</v>
      </c>
      <c r="BH301" s="26">
        <v>1911</v>
      </c>
      <c r="BI301" s="26" t="s">
        <v>150</v>
      </c>
      <c r="BJ301" s="26" t="s">
        <v>150</v>
      </c>
      <c r="BK301" s="26" t="s">
        <v>150</v>
      </c>
      <c r="BL301" s="26" t="s">
        <v>947</v>
      </c>
      <c r="BM301" s="26"/>
      <c r="BN301" s="26"/>
      <c r="BO301" s="26"/>
      <c r="BP301" s="26"/>
      <c r="BQ301" s="26" t="s">
        <v>748</v>
      </c>
      <c r="BR301" s="26">
        <v>325.275</v>
      </c>
      <c r="BS301" s="26">
        <v>325.927</v>
      </c>
      <c r="BT301" s="26">
        <f t="shared" si="324"/>
        <v>0.652000000000001</v>
      </c>
      <c r="BU301" s="26"/>
      <c r="BV301" s="26"/>
      <c r="BW301" s="26">
        <f t="shared" si="325"/>
        <v>0</v>
      </c>
      <c r="BX301" s="26">
        <v>0.652000000000001</v>
      </c>
      <c r="BY301" s="26">
        <v>0</v>
      </c>
      <c r="BZ301" s="26"/>
      <c r="CA301" s="117" t="s">
        <v>956</v>
      </c>
      <c r="CB301" s="26" t="s">
        <v>957</v>
      </c>
      <c r="CC301" s="26">
        <v>0</v>
      </c>
      <c r="CD301" s="26">
        <v>0</v>
      </c>
      <c r="CE301" s="26">
        <v>0</v>
      </c>
      <c r="CF301" s="92">
        <f t="shared" si="326"/>
        <v>0</v>
      </c>
      <c r="CG301" s="84">
        <f t="shared" si="322"/>
        <v>0</v>
      </c>
      <c r="CH301" s="124">
        <v>7</v>
      </c>
      <c r="CI301" s="84">
        <v>1</v>
      </c>
      <c r="CJ301" s="84"/>
      <c r="CK301" s="84">
        <v>249</v>
      </c>
      <c r="CL301" s="84"/>
      <c r="CM301" s="84"/>
      <c r="CN301" s="84"/>
      <c r="CO301" s="84"/>
      <c r="CP301" s="84"/>
      <c r="CQ301" s="84"/>
      <c r="CR301" s="84"/>
      <c r="CT301" s="84"/>
      <c r="CU301" s="84"/>
      <c r="CV301" s="84"/>
      <c r="CW301" s="84" t="str">
        <f t="shared" si="327"/>
        <v>S31592.3693.012</v>
      </c>
      <c r="CX301" s="84" t="s">
        <v>140</v>
      </c>
      <c r="CZ301" s="26" t="s">
        <v>419</v>
      </c>
      <c r="DA301" s="92">
        <v>0</v>
      </c>
      <c r="DB301" s="92"/>
      <c r="DC301" s="92" t="s">
        <v>298</v>
      </c>
      <c r="DD301" s="92" t="s">
        <v>175</v>
      </c>
      <c r="DE301" s="26" t="s">
        <v>965</v>
      </c>
      <c r="DF301" s="26" t="s">
        <v>965</v>
      </c>
      <c r="DG301" s="26"/>
      <c r="DH301" s="26" t="s">
        <v>966</v>
      </c>
      <c r="DI301" s="26"/>
      <c r="DJ301" s="26">
        <v>1911</v>
      </c>
      <c r="DK301" s="26"/>
      <c r="DL301" s="26" t="s">
        <v>139</v>
      </c>
      <c r="DM301" s="26">
        <v>30</v>
      </c>
      <c r="DN301" s="26">
        <v>24</v>
      </c>
      <c r="DO301" s="26">
        <v>34</v>
      </c>
      <c r="DP301" s="26" t="b">
        <v>0</v>
      </c>
      <c r="DQ301" s="26">
        <v>1</v>
      </c>
      <c r="DR301" s="26" t="s">
        <v>149</v>
      </c>
      <c r="DS301" s="26" t="s">
        <v>167</v>
      </c>
      <c r="DT301" s="26" t="s">
        <v>150</v>
      </c>
      <c r="DU301" s="26" t="s">
        <v>150</v>
      </c>
      <c r="DV301" s="26" t="s">
        <v>947</v>
      </c>
      <c r="DW301" s="26"/>
      <c r="DX301" s="26"/>
      <c r="DY301" s="26"/>
      <c r="DZ301" s="26">
        <f t="shared" si="284"/>
        <v>0.652000000000001</v>
      </c>
      <c r="EA301" s="26">
        <v>0.652000000000001</v>
      </c>
      <c r="EB301" s="26">
        <v>0</v>
      </c>
      <c r="EC301" s="26">
        <v>0</v>
      </c>
      <c r="ED301" s="26">
        <v>0</v>
      </c>
      <c r="EE301" s="26">
        <v>0</v>
      </c>
      <c r="EF301" s="26">
        <v>0.652000000000001</v>
      </c>
      <c r="EG301" s="26">
        <v>0</v>
      </c>
      <c r="EH301" s="26">
        <v>0</v>
      </c>
      <c r="EI301" s="146">
        <f t="shared" si="328"/>
        <v>0</v>
      </c>
      <c r="EJ301" s="84">
        <f t="shared" si="293"/>
        <v>0.652000000000001</v>
      </c>
      <c r="EK301" s="84">
        <f t="shared" si="294"/>
        <v>0</v>
      </c>
      <c r="EL301" s="84">
        <f t="shared" si="285"/>
        <v>0</v>
      </c>
      <c r="EN301" s="84">
        <f t="shared" si="295"/>
        <v>0.652000000000001</v>
      </c>
    </row>
    <row r="302" ht="30" customHeight="1" spans="1:144">
      <c r="A302" s="87" t="str">
        <f t="shared" si="301"/>
        <v>S5143.8787.579</v>
      </c>
      <c r="B302" s="87">
        <f>VLOOKUP(A302,[1]大中修明细表!$A$10:$N$544,14,0)</f>
        <v>3.701</v>
      </c>
      <c r="C302" s="87" t="str">
        <f t="shared" si="302"/>
        <v>S5143.8787.579</v>
      </c>
      <c r="D302" s="87">
        <f>VLOOKUP(C302,[1]大中修明细表!$B$10:$N$544,13,0)</f>
        <v>3.701</v>
      </c>
      <c r="E302" s="87"/>
      <c r="F302" s="96">
        <v>276</v>
      </c>
      <c r="G302" s="26" t="s">
        <v>18</v>
      </c>
      <c r="H302" s="26" t="s">
        <v>967</v>
      </c>
      <c r="I302" s="26">
        <v>430724</v>
      </c>
      <c r="J302" s="26" t="s">
        <v>968</v>
      </c>
      <c r="K302" s="26">
        <v>3.878</v>
      </c>
      <c r="L302" s="26">
        <v>7.579</v>
      </c>
      <c r="M302" s="26" t="s">
        <v>968</v>
      </c>
      <c r="N302" s="26">
        <v>3.878</v>
      </c>
      <c r="O302" s="26">
        <v>7.579</v>
      </c>
      <c r="P302" s="26">
        <f t="shared" si="323"/>
        <v>3.701</v>
      </c>
      <c r="Q302" s="26">
        <f t="shared" si="319"/>
        <v>3.701</v>
      </c>
      <c r="R302" s="26" t="s">
        <v>139</v>
      </c>
      <c r="S302" s="26">
        <v>8.5</v>
      </c>
      <c r="T302" s="26">
        <v>8.5</v>
      </c>
      <c r="U302" s="26">
        <v>10</v>
      </c>
      <c r="V302" s="26" t="s">
        <v>140</v>
      </c>
      <c r="W302" s="26" t="s">
        <v>141</v>
      </c>
      <c r="X302" s="26" t="s">
        <v>142</v>
      </c>
      <c r="Y302" s="26">
        <f t="shared" si="287"/>
        <v>8.5</v>
      </c>
      <c r="Z302" s="99"/>
      <c r="AA302" s="26" t="s">
        <v>143</v>
      </c>
      <c r="AB302" s="26" t="s">
        <v>144</v>
      </c>
      <c r="AC302" s="26">
        <v>30</v>
      </c>
      <c r="AD302" s="26" t="s">
        <v>145</v>
      </c>
      <c r="AE302" s="26">
        <v>9</v>
      </c>
      <c r="AF302" s="99"/>
      <c r="AG302" s="92">
        <v>220</v>
      </c>
      <c r="AH302" s="92">
        <f t="shared" si="288"/>
        <v>692</v>
      </c>
      <c r="AI302" s="92">
        <f t="shared" si="289"/>
        <v>692</v>
      </c>
      <c r="AJ302" s="26">
        <f t="shared" si="290"/>
        <v>692</v>
      </c>
      <c r="AK302" s="92">
        <v>2009</v>
      </c>
      <c r="AL302" s="26">
        <f>IF(AND(AK302&lt;&gt;"",AM302&lt;&gt;""),"确认折扣年度",IF($V302="大修",IF(AND($V302="大修",AK302="",AM302=""),1,IF(AK302&lt;&gt;"",LOOKUP(AK302,{1900,2016,2017,2018,2019,2020,2021,2022,2023,2024,2025},{1,0.9,0.8,0.7,0.6,0.5,0.4,0.3,0.2,0.1,0}),IF(AM302&lt;&gt;"",LOOKUP(AM302,{1900,2021,2022,2023,2024,2025},{1,0.8,0.6,0.4,0.2,0})))),""))</f>
        <v>1</v>
      </c>
      <c r="AM302" s="92"/>
      <c r="AN302" s="26" t="str">
        <f>IF(AND(AK302&lt;&gt;"",AM302&lt;&gt;""),"确认折扣年度",IF($V302="中修",IF(AND($V302="中修",AK302="",AM302=""),1,IF(AK302&lt;&gt;"",LOOKUP(AK302,{1900,2021,2022,2023,2024,2025},{1,0.8,0.6,0.4,0.2,0}),IF(AM302&lt;&gt;"",LOOKUP(AM302,{1900,2021,2022,2023,2024,2025},{1,0.8,0.6,0.4,0.2,0})))),""))</f>
        <v/>
      </c>
      <c r="AO302" s="26" t="s">
        <v>146</v>
      </c>
      <c r="AP302" s="26" t="s">
        <v>146</v>
      </c>
      <c r="AQ302" s="26" t="s">
        <v>197</v>
      </c>
      <c r="AR302" s="26" t="s">
        <v>969</v>
      </c>
      <c r="AS302" s="26"/>
      <c r="AT302" s="26"/>
      <c r="AU302" s="26" t="s">
        <v>146</v>
      </c>
      <c r="AV302" s="26" t="s">
        <v>197</v>
      </c>
      <c r="AW302" s="26"/>
      <c r="AX302" s="110" t="s">
        <v>970</v>
      </c>
      <c r="AY302" s="110"/>
      <c r="AZ302" s="111"/>
      <c r="BA302" s="26">
        <v>220</v>
      </c>
      <c r="BB302" s="26">
        <v>692.09</v>
      </c>
      <c r="BC302" s="26">
        <v>692.09</v>
      </c>
      <c r="BD302" s="26">
        <v>0</v>
      </c>
      <c r="BE302" s="26" t="s">
        <v>149</v>
      </c>
      <c r="BF302" s="26" t="s">
        <v>150</v>
      </c>
      <c r="BG302" s="26" t="s">
        <v>971</v>
      </c>
      <c r="BH302" s="26">
        <v>2009</v>
      </c>
      <c r="BI302" s="26" t="s">
        <v>150</v>
      </c>
      <c r="BJ302" s="26" t="s">
        <v>150</v>
      </c>
      <c r="BK302" s="26" t="s">
        <v>150</v>
      </c>
      <c r="BL302" s="26" t="s">
        <v>150</v>
      </c>
      <c r="BM302" s="26"/>
      <c r="BN302" s="26"/>
      <c r="BO302" s="26"/>
      <c r="BP302" s="26"/>
      <c r="BQ302" s="26" t="s">
        <v>902</v>
      </c>
      <c r="BR302" s="26">
        <v>97</v>
      </c>
      <c r="BS302" s="26">
        <v>100.457</v>
      </c>
      <c r="BT302" s="26">
        <f t="shared" si="324"/>
        <v>3.701</v>
      </c>
      <c r="BU302" s="26"/>
      <c r="BV302" s="26"/>
      <c r="BW302" s="26">
        <f t="shared" si="325"/>
        <v>3.701</v>
      </c>
      <c r="BX302" s="26">
        <v>0</v>
      </c>
      <c r="BY302" s="26">
        <v>0</v>
      </c>
      <c r="BZ302" s="26"/>
      <c r="CA302" s="117"/>
      <c r="CB302" s="26" t="s">
        <v>166</v>
      </c>
      <c r="CC302" s="26">
        <v>0</v>
      </c>
      <c r="CD302" s="26">
        <v>1.579</v>
      </c>
      <c r="CE302" s="26">
        <v>2.122</v>
      </c>
      <c r="CF302" s="92">
        <f t="shared" si="326"/>
        <v>1.579</v>
      </c>
      <c r="CG302" s="84">
        <f t="shared" si="322"/>
        <v>0</v>
      </c>
      <c r="CH302" s="124">
        <v>7</v>
      </c>
      <c r="CI302" s="84">
        <v>1</v>
      </c>
      <c r="CJ302" s="84"/>
      <c r="CK302" s="84">
        <v>235</v>
      </c>
      <c r="CL302" s="84"/>
      <c r="CM302" s="84"/>
      <c r="CN302" s="84"/>
      <c r="CO302" s="84"/>
      <c r="CP302" s="84"/>
      <c r="CQ302" s="84"/>
      <c r="CR302" s="84"/>
      <c r="CT302" s="84"/>
      <c r="CU302" s="84"/>
      <c r="CV302" s="84"/>
      <c r="CW302" s="84" t="str">
        <f t="shared" si="327"/>
        <v>S5143.8787.579</v>
      </c>
      <c r="CX302" s="84" t="s">
        <v>140</v>
      </c>
      <c r="CZ302" s="26" t="s">
        <v>147</v>
      </c>
      <c r="DA302" s="92">
        <v>3.701</v>
      </c>
      <c r="DB302" s="92"/>
      <c r="DC302" s="92"/>
      <c r="DD302" s="92"/>
      <c r="DE302" s="26"/>
      <c r="DF302" s="26"/>
      <c r="DG302" s="26"/>
      <c r="DH302" s="26"/>
      <c r="DI302" s="26" t="s">
        <v>972</v>
      </c>
      <c r="DJ302" s="26">
        <v>1911</v>
      </c>
      <c r="DK302" s="26">
        <v>2009</v>
      </c>
      <c r="DL302" s="26" t="s">
        <v>139</v>
      </c>
      <c r="DM302" s="26">
        <v>8.5</v>
      </c>
      <c r="DN302" s="26">
        <v>8.5</v>
      </c>
      <c r="DO302" s="26">
        <v>10</v>
      </c>
      <c r="DP302" s="26" t="b">
        <v>1</v>
      </c>
      <c r="DQ302" s="26">
        <v>1</v>
      </c>
      <c r="DR302" s="26" t="s">
        <v>149</v>
      </c>
      <c r="DS302" s="26" t="s">
        <v>156</v>
      </c>
      <c r="DT302" s="26" t="s">
        <v>150</v>
      </c>
      <c r="DU302" s="26" t="s">
        <v>150</v>
      </c>
      <c r="DV302" s="26" t="s">
        <v>150</v>
      </c>
      <c r="DW302" s="26"/>
      <c r="DX302" s="26"/>
      <c r="DY302" s="26"/>
      <c r="DZ302" s="26">
        <f t="shared" si="284"/>
        <v>3.701</v>
      </c>
      <c r="EA302" s="26">
        <v>3.701</v>
      </c>
      <c r="EB302" s="26">
        <v>0</v>
      </c>
      <c r="EC302" s="26">
        <v>0</v>
      </c>
      <c r="ED302" s="26">
        <v>0</v>
      </c>
      <c r="EE302" s="26">
        <v>3.701</v>
      </c>
      <c r="EF302" s="26">
        <v>0</v>
      </c>
      <c r="EG302" s="26">
        <v>0</v>
      </c>
      <c r="EH302" s="26">
        <v>0</v>
      </c>
      <c r="EI302" s="146">
        <f t="shared" si="328"/>
        <v>0</v>
      </c>
      <c r="EJ302" s="84">
        <f t="shared" si="293"/>
        <v>3.701</v>
      </c>
      <c r="EK302" s="84">
        <f t="shared" si="294"/>
        <v>0</v>
      </c>
      <c r="EL302" s="84">
        <f t="shared" si="285"/>
        <v>0</v>
      </c>
      <c r="EN302" s="84">
        <f t="shared" si="295"/>
        <v>0</v>
      </c>
    </row>
    <row r="303" s="84" customFormat="1" ht="30" customHeight="1" spans="1:144">
      <c r="A303" s="87" t="str">
        <f t="shared" si="301"/>
        <v>S51767</v>
      </c>
      <c r="B303" s="87" t="e">
        <f>VLOOKUP(A303,[1]大中修明细表!$A$10:$N$544,14,0)</f>
        <v>#N/A</v>
      </c>
      <c r="C303" s="87" t="str">
        <f t="shared" si="302"/>
        <v>X01514.20815.208</v>
      </c>
      <c r="D303" s="87" t="e">
        <f>VLOOKUP(C303,[1]大中修明细表!$B$10:$N$544,13,0)</f>
        <v>#N/A</v>
      </c>
      <c r="E303" s="87" t="s">
        <v>371</v>
      </c>
      <c r="F303" s="96">
        <v>277</v>
      </c>
      <c r="G303" s="26" t="s">
        <v>18</v>
      </c>
      <c r="H303" s="26" t="s">
        <v>967</v>
      </c>
      <c r="I303" s="26">
        <v>430724</v>
      </c>
      <c r="J303" s="26" t="s">
        <v>973</v>
      </c>
      <c r="K303" s="26">
        <v>6</v>
      </c>
      <c r="L303" s="26">
        <v>7</v>
      </c>
      <c r="M303" s="26" t="s">
        <v>889</v>
      </c>
      <c r="N303" s="26">
        <v>14.208</v>
      </c>
      <c r="O303" s="26">
        <v>15.208</v>
      </c>
      <c r="P303" s="26"/>
      <c r="Q303" s="26">
        <f t="shared" si="319"/>
        <v>1</v>
      </c>
      <c r="R303" s="26" t="s">
        <v>729</v>
      </c>
      <c r="S303" s="26">
        <f t="shared" ref="S303:S305" si="329">U303</f>
        <v>8</v>
      </c>
      <c r="T303" s="26">
        <v>5</v>
      </c>
      <c r="U303" s="26">
        <v>8</v>
      </c>
      <c r="V303" s="26" t="s">
        <v>140</v>
      </c>
      <c r="W303" s="96" t="s">
        <v>141</v>
      </c>
      <c r="X303" s="26" t="s">
        <v>140</v>
      </c>
      <c r="Y303" s="26">
        <f t="shared" si="287"/>
        <v>8</v>
      </c>
      <c r="Z303" s="99"/>
      <c r="AA303" s="26" t="s">
        <v>143</v>
      </c>
      <c r="AB303" s="26" t="s">
        <v>144</v>
      </c>
      <c r="AC303" s="26">
        <v>30</v>
      </c>
      <c r="AD303" s="26" t="s">
        <v>145</v>
      </c>
      <c r="AE303" s="26">
        <v>9</v>
      </c>
      <c r="AF303" s="99"/>
      <c r="AG303" s="92">
        <v>220</v>
      </c>
      <c r="AH303" s="92">
        <f t="shared" si="288"/>
        <v>0</v>
      </c>
      <c r="AI303" s="92">
        <f t="shared" si="289"/>
        <v>176</v>
      </c>
      <c r="AJ303" s="26">
        <f t="shared" si="290"/>
        <v>176</v>
      </c>
      <c r="AK303" s="92">
        <v>2009</v>
      </c>
      <c r="AL303" s="26">
        <f>IF(AND(AK303&lt;&gt;"",AM303&lt;&gt;""),"确认折扣年度",IF($V303="大修",IF(AND($V303="大修",AK303="",AM303=""),1,IF(AK303&lt;&gt;"",LOOKUP(AK303,{1900,2016,2017,2018,2019,2020,2021,2022,2023,2024,2025},{1,0.9,0.8,0.7,0.6,0.5,0.4,0.3,0.2,0.1,0}),IF(AM303&lt;&gt;"",LOOKUP(AM303,{1900,2021,2022,2023,2024,2025},{1,0.8,0.6,0.4,0.2,0})))),""))</f>
        <v>1</v>
      </c>
      <c r="AM303" s="92"/>
      <c r="AN303" s="26" t="str">
        <f>IF(AND(AK303&lt;&gt;"",AM303&lt;&gt;""),"确认折扣年度",IF($V303="中修",IF(AND($V303="中修",AK303="",AM303=""),1,IF(AK303&lt;&gt;"",LOOKUP(AK303,{1900,2021,2022,2023,2024,2025},{1,0.8,0.6,0.4,0.2,0}),IF(AM303&lt;&gt;"",LOOKUP(AM303,{1900,2021,2022,2023,2024,2025},{1,0.8,0.6,0.4,0.2,0})))),""))</f>
        <v/>
      </c>
      <c r="AO303" s="26" t="s">
        <v>146</v>
      </c>
      <c r="AP303" s="26" t="s">
        <v>146</v>
      </c>
      <c r="AQ303" s="26" t="s">
        <v>740</v>
      </c>
      <c r="AR303" s="26" t="s">
        <v>974</v>
      </c>
      <c r="AS303" s="26"/>
      <c r="AT303" s="26"/>
      <c r="AU303" s="26"/>
      <c r="AV303" s="26"/>
      <c r="AW303" s="26"/>
      <c r="AX303" s="110"/>
      <c r="AY303" s="110"/>
      <c r="AZ303" s="111"/>
      <c r="BA303" s="26"/>
      <c r="BB303" s="26"/>
      <c r="BC303" s="26"/>
      <c r="BD303" s="26"/>
      <c r="BE303" s="26"/>
      <c r="BF303" s="26"/>
      <c r="BG303" s="26"/>
      <c r="BH303" s="26"/>
      <c r="BI303" s="26"/>
      <c r="BJ303" s="26"/>
      <c r="BK303" s="26"/>
      <c r="BL303" s="26"/>
      <c r="BM303" s="26"/>
      <c r="BN303" s="26"/>
      <c r="BO303" s="26"/>
      <c r="BP303" s="26"/>
      <c r="BQ303" s="26"/>
      <c r="BR303" s="26"/>
      <c r="BS303" s="26"/>
      <c r="BT303" s="26"/>
      <c r="BU303" s="26"/>
      <c r="BV303" s="26"/>
      <c r="BW303" s="26">
        <f t="shared" ref="BW303:BW305" si="330">Q303</f>
        <v>1</v>
      </c>
      <c r="BX303" s="26"/>
      <c r="BY303" s="26"/>
      <c r="BZ303" s="26"/>
      <c r="CA303" s="117"/>
      <c r="CB303" s="26"/>
      <c r="CC303" s="26"/>
      <c r="CD303" s="26"/>
      <c r="CE303" s="26"/>
      <c r="CF303" s="92"/>
      <c r="CG303" s="84">
        <f t="shared" si="322"/>
        <v>0</v>
      </c>
      <c r="CH303" s="124">
        <v>7</v>
      </c>
      <c r="CI303" s="84">
        <v>1</v>
      </c>
      <c r="CZ303" s="26"/>
      <c r="DA303" s="92">
        <v>1</v>
      </c>
      <c r="DB303" s="92"/>
      <c r="DC303" s="92" t="s">
        <v>375</v>
      </c>
      <c r="DD303" s="92"/>
      <c r="DE303" s="26"/>
      <c r="DF303" s="26"/>
      <c r="DG303" s="26"/>
      <c r="DH303" s="26"/>
      <c r="DI303" s="26" t="s">
        <v>975</v>
      </c>
      <c r="DJ303" s="26">
        <v>1979</v>
      </c>
      <c r="DK303" s="26">
        <v>2009</v>
      </c>
      <c r="DL303" s="26" t="s">
        <v>341</v>
      </c>
      <c r="DM303" s="26">
        <v>5</v>
      </c>
      <c r="DN303" s="26">
        <v>8</v>
      </c>
      <c r="DO303" s="26">
        <v>8</v>
      </c>
      <c r="DP303" s="26" t="e">
        <v>#N/A</v>
      </c>
      <c r="DQ303" s="26" t="e">
        <v>#N/A</v>
      </c>
      <c r="DR303" s="26" t="s">
        <v>149</v>
      </c>
      <c r="DS303" s="101" t="s">
        <v>156</v>
      </c>
      <c r="DT303" s="26" t="s">
        <v>150</v>
      </c>
      <c r="DU303" s="26" t="s">
        <v>150</v>
      </c>
      <c r="DV303" s="26" t="s">
        <v>150</v>
      </c>
      <c r="DW303" s="26" t="s">
        <v>976</v>
      </c>
      <c r="DX303" s="26"/>
      <c r="DY303" s="26"/>
      <c r="DZ303" s="26">
        <f t="shared" si="284"/>
        <v>1</v>
      </c>
      <c r="EA303" s="26"/>
      <c r="EB303" s="26"/>
      <c r="EC303" s="26"/>
      <c r="ED303" s="26"/>
      <c r="EE303" s="26">
        <v>1</v>
      </c>
      <c r="EF303" s="26"/>
      <c r="EG303" s="26"/>
      <c r="EH303" s="26"/>
      <c r="EI303" s="146">
        <v>0</v>
      </c>
      <c r="EJ303" s="84">
        <f t="shared" si="293"/>
        <v>1</v>
      </c>
      <c r="EK303" s="84">
        <f t="shared" si="294"/>
        <v>0</v>
      </c>
      <c r="EL303" s="84">
        <f t="shared" si="285"/>
        <v>0</v>
      </c>
      <c r="EN303" s="84">
        <f t="shared" si="295"/>
        <v>0</v>
      </c>
    </row>
    <row r="304" s="84" customFormat="1" ht="30" customHeight="1" spans="1:144">
      <c r="A304" s="87" t="str">
        <f t="shared" si="301"/>
        <v>S51778</v>
      </c>
      <c r="B304" s="87" t="e">
        <f>VLOOKUP(A304,[1]大中修明细表!$A$10:$N$544,14,0)</f>
        <v>#N/A</v>
      </c>
      <c r="C304" s="87" t="str">
        <f t="shared" si="302"/>
        <v>X01515.20816.208</v>
      </c>
      <c r="D304" s="87" t="e">
        <f>VLOOKUP(C304,[1]大中修明细表!$B$10:$N$544,13,0)</f>
        <v>#N/A</v>
      </c>
      <c r="E304" s="87" t="s">
        <v>371</v>
      </c>
      <c r="F304" s="96">
        <v>278</v>
      </c>
      <c r="G304" s="26" t="s">
        <v>18</v>
      </c>
      <c r="H304" s="26" t="s">
        <v>967</v>
      </c>
      <c r="I304" s="26">
        <v>430724</v>
      </c>
      <c r="J304" s="26" t="s">
        <v>973</v>
      </c>
      <c r="K304" s="26">
        <v>7</v>
      </c>
      <c r="L304" s="26">
        <v>8</v>
      </c>
      <c r="M304" s="26" t="s">
        <v>889</v>
      </c>
      <c r="N304" s="26">
        <v>15.208</v>
      </c>
      <c r="O304" s="26">
        <v>16.208</v>
      </c>
      <c r="P304" s="26"/>
      <c r="Q304" s="26">
        <f t="shared" si="319"/>
        <v>1</v>
      </c>
      <c r="R304" s="26" t="s">
        <v>729</v>
      </c>
      <c r="S304" s="26">
        <f t="shared" si="329"/>
        <v>8</v>
      </c>
      <c r="T304" s="26">
        <v>5</v>
      </c>
      <c r="U304" s="26">
        <v>8</v>
      </c>
      <c r="V304" s="26" t="s">
        <v>140</v>
      </c>
      <c r="W304" s="96" t="s">
        <v>141</v>
      </c>
      <c r="X304" s="26" t="s">
        <v>140</v>
      </c>
      <c r="Y304" s="26">
        <f t="shared" si="287"/>
        <v>8</v>
      </c>
      <c r="Z304" s="99"/>
      <c r="AA304" s="26" t="s">
        <v>143</v>
      </c>
      <c r="AB304" s="26" t="s">
        <v>144</v>
      </c>
      <c r="AC304" s="26">
        <v>30</v>
      </c>
      <c r="AD304" s="26" t="s">
        <v>145</v>
      </c>
      <c r="AE304" s="26">
        <v>9</v>
      </c>
      <c r="AF304" s="99"/>
      <c r="AG304" s="92">
        <v>220</v>
      </c>
      <c r="AH304" s="92">
        <f t="shared" si="288"/>
        <v>0</v>
      </c>
      <c r="AI304" s="92">
        <f t="shared" si="289"/>
        <v>176</v>
      </c>
      <c r="AJ304" s="26">
        <f t="shared" si="290"/>
        <v>176</v>
      </c>
      <c r="AK304" s="92">
        <v>2009</v>
      </c>
      <c r="AL304" s="26">
        <f>IF(AND(AK304&lt;&gt;"",AM304&lt;&gt;""),"确认折扣年度",IF($V304="大修",IF(AND($V304="大修",AK304="",AM304=""),1,IF(AK304&lt;&gt;"",LOOKUP(AK304,{1900,2016,2017,2018,2019,2020,2021,2022,2023,2024,2025},{1,0.9,0.8,0.7,0.6,0.5,0.4,0.3,0.2,0.1,0}),IF(AM304&lt;&gt;"",LOOKUP(AM304,{1900,2021,2022,2023,2024,2025},{1,0.8,0.6,0.4,0.2,0})))),""))</f>
        <v>1</v>
      </c>
      <c r="AM304" s="92"/>
      <c r="AN304" s="26" t="str">
        <f>IF(AND(AK304&lt;&gt;"",AM304&lt;&gt;""),"确认折扣年度",IF($V304="中修",IF(AND($V304="中修",AK304="",AM304=""),1,IF(AK304&lt;&gt;"",LOOKUP(AK304,{1900,2021,2022,2023,2024,2025},{1,0.8,0.6,0.4,0.2,0}),IF(AM304&lt;&gt;"",LOOKUP(AM304,{1900,2021,2022,2023,2024,2025},{1,0.8,0.6,0.4,0.2,0})))),""))</f>
        <v/>
      </c>
      <c r="AO304" s="26" t="s">
        <v>146</v>
      </c>
      <c r="AP304" s="26" t="s">
        <v>146</v>
      </c>
      <c r="AQ304" s="26" t="s">
        <v>740</v>
      </c>
      <c r="AR304" s="26" t="s">
        <v>974</v>
      </c>
      <c r="AS304" s="26"/>
      <c r="AT304" s="26"/>
      <c r="AU304" s="26"/>
      <c r="AV304" s="26"/>
      <c r="AW304" s="26"/>
      <c r="AX304" s="110"/>
      <c r="AY304" s="110"/>
      <c r="AZ304" s="111"/>
      <c r="BA304" s="26"/>
      <c r="BB304" s="26"/>
      <c r="BC304" s="26"/>
      <c r="BD304" s="26"/>
      <c r="BE304" s="26"/>
      <c r="BF304" s="26"/>
      <c r="BG304" s="26"/>
      <c r="BH304" s="26"/>
      <c r="BI304" s="26"/>
      <c r="BJ304" s="26"/>
      <c r="BK304" s="26"/>
      <c r="BL304" s="26"/>
      <c r="BM304" s="26"/>
      <c r="BN304" s="26"/>
      <c r="BO304" s="26"/>
      <c r="BP304" s="26"/>
      <c r="BQ304" s="26"/>
      <c r="BR304" s="26"/>
      <c r="BS304" s="26"/>
      <c r="BT304" s="26"/>
      <c r="BU304" s="26"/>
      <c r="BV304" s="26"/>
      <c r="BW304" s="26">
        <f t="shared" si="330"/>
        <v>1</v>
      </c>
      <c r="BX304" s="26"/>
      <c r="BY304" s="26"/>
      <c r="BZ304" s="26"/>
      <c r="CA304" s="117"/>
      <c r="CB304" s="26"/>
      <c r="CC304" s="26"/>
      <c r="CD304" s="26"/>
      <c r="CE304" s="26"/>
      <c r="CF304" s="92"/>
      <c r="CG304" s="84">
        <f t="shared" si="322"/>
        <v>0</v>
      </c>
      <c r="CH304" s="124">
        <v>7</v>
      </c>
      <c r="CI304" s="84">
        <v>1</v>
      </c>
      <c r="CZ304" s="26"/>
      <c r="DA304" s="92">
        <v>1</v>
      </c>
      <c r="DB304" s="92"/>
      <c r="DC304" s="92" t="s">
        <v>375</v>
      </c>
      <c r="DD304" s="92"/>
      <c r="DE304" s="26"/>
      <c r="DF304" s="26"/>
      <c r="DG304" s="26"/>
      <c r="DH304" s="26"/>
      <c r="DI304" s="26" t="s">
        <v>975</v>
      </c>
      <c r="DJ304" s="26">
        <v>1979</v>
      </c>
      <c r="DK304" s="26">
        <v>2009</v>
      </c>
      <c r="DL304" s="26" t="s">
        <v>341</v>
      </c>
      <c r="DM304" s="26">
        <v>5</v>
      </c>
      <c r="DN304" s="26">
        <v>8</v>
      </c>
      <c r="DO304" s="26">
        <v>8</v>
      </c>
      <c r="DP304" s="26" t="e">
        <v>#N/A</v>
      </c>
      <c r="DQ304" s="26" t="e">
        <v>#N/A</v>
      </c>
      <c r="DR304" s="26" t="s">
        <v>149</v>
      </c>
      <c r="DS304" s="101" t="s">
        <v>156</v>
      </c>
      <c r="DT304" s="26" t="s">
        <v>150</v>
      </c>
      <c r="DU304" s="26" t="s">
        <v>150</v>
      </c>
      <c r="DV304" s="26" t="s">
        <v>150</v>
      </c>
      <c r="DW304" s="26" t="s">
        <v>976</v>
      </c>
      <c r="DX304" s="26"/>
      <c r="DY304" s="26"/>
      <c r="DZ304" s="26">
        <f t="shared" si="284"/>
        <v>1</v>
      </c>
      <c r="EA304" s="26"/>
      <c r="EB304" s="26"/>
      <c r="EC304" s="26"/>
      <c r="ED304" s="26"/>
      <c r="EE304" s="26">
        <v>1</v>
      </c>
      <c r="EF304" s="26"/>
      <c r="EG304" s="26"/>
      <c r="EH304" s="26"/>
      <c r="EI304" s="146">
        <v>0</v>
      </c>
      <c r="EJ304" s="84">
        <f t="shared" si="293"/>
        <v>1</v>
      </c>
      <c r="EK304" s="84">
        <f t="shared" si="294"/>
        <v>0</v>
      </c>
      <c r="EL304" s="84">
        <f t="shared" si="285"/>
        <v>0</v>
      </c>
      <c r="EN304" s="84">
        <f t="shared" si="295"/>
        <v>0</v>
      </c>
    </row>
    <row r="305" s="84" customFormat="1" ht="30" customHeight="1" spans="1:144">
      <c r="A305" s="87" t="str">
        <f t="shared" si="301"/>
        <v>S51789</v>
      </c>
      <c r="B305" s="87" t="e">
        <f>VLOOKUP(A305,[1]大中修明细表!$A$10:$N$544,14,0)</f>
        <v>#N/A</v>
      </c>
      <c r="C305" s="87" t="str">
        <f t="shared" si="302"/>
        <v>X01516.20817.208</v>
      </c>
      <c r="D305" s="87" t="e">
        <f>VLOOKUP(C305,[1]大中修明细表!$B$10:$N$544,13,0)</f>
        <v>#N/A</v>
      </c>
      <c r="E305" s="87" t="s">
        <v>371</v>
      </c>
      <c r="F305" s="96">
        <v>279</v>
      </c>
      <c r="G305" s="26" t="s">
        <v>18</v>
      </c>
      <c r="H305" s="26" t="s">
        <v>967</v>
      </c>
      <c r="I305" s="26">
        <v>430724</v>
      </c>
      <c r="J305" s="26" t="s">
        <v>973</v>
      </c>
      <c r="K305" s="26">
        <v>8</v>
      </c>
      <c r="L305" s="26">
        <v>9</v>
      </c>
      <c r="M305" s="26" t="s">
        <v>889</v>
      </c>
      <c r="N305" s="26">
        <v>16.208</v>
      </c>
      <c r="O305" s="26">
        <v>17.208</v>
      </c>
      <c r="P305" s="26"/>
      <c r="Q305" s="26">
        <f t="shared" si="319"/>
        <v>1</v>
      </c>
      <c r="R305" s="26" t="s">
        <v>729</v>
      </c>
      <c r="S305" s="26">
        <f t="shared" si="329"/>
        <v>8</v>
      </c>
      <c r="T305" s="26">
        <v>5</v>
      </c>
      <c r="U305" s="26">
        <v>8</v>
      </c>
      <c r="V305" s="26" t="s">
        <v>140</v>
      </c>
      <c r="W305" s="96" t="s">
        <v>141</v>
      </c>
      <c r="X305" s="26" t="s">
        <v>140</v>
      </c>
      <c r="Y305" s="26">
        <f t="shared" si="287"/>
        <v>8</v>
      </c>
      <c r="Z305" s="99"/>
      <c r="AA305" s="26" t="s">
        <v>143</v>
      </c>
      <c r="AB305" s="26" t="s">
        <v>144</v>
      </c>
      <c r="AC305" s="26">
        <v>30</v>
      </c>
      <c r="AD305" s="26" t="s">
        <v>145</v>
      </c>
      <c r="AE305" s="26">
        <v>9</v>
      </c>
      <c r="AF305" s="99"/>
      <c r="AG305" s="92">
        <v>220</v>
      </c>
      <c r="AH305" s="92">
        <f t="shared" si="288"/>
        <v>0</v>
      </c>
      <c r="AI305" s="92">
        <f t="shared" si="289"/>
        <v>176</v>
      </c>
      <c r="AJ305" s="26">
        <f t="shared" si="290"/>
        <v>176</v>
      </c>
      <c r="AK305" s="92">
        <v>2009</v>
      </c>
      <c r="AL305" s="26">
        <f>IF(AND(AK305&lt;&gt;"",AM305&lt;&gt;""),"确认折扣年度",IF($V305="大修",IF(AND($V305="大修",AK305="",AM305=""),1,IF(AK305&lt;&gt;"",LOOKUP(AK305,{1900,2016,2017,2018,2019,2020,2021,2022,2023,2024,2025},{1,0.9,0.8,0.7,0.6,0.5,0.4,0.3,0.2,0.1,0}),IF(AM305&lt;&gt;"",LOOKUP(AM305,{1900,2021,2022,2023,2024,2025},{1,0.8,0.6,0.4,0.2,0})))),""))</f>
        <v>1</v>
      </c>
      <c r="AM305" s="92"/>
      <c r="AN305" s="26" t="str">
        <f>IF(AND(AK305&lt;&gt;"",AM305&lt;&gt;""),"确认折扣年度",IF($V305="中修",IF(AND($V305="中修",AK305="",AM305=""),1,IF(AK305&lt;&gt;"",LOOKUP(AK305,{1900,2021,2022,2023,2024,2025},{1,0.8,0.6,0.4,0.2,0}),IF(AM305&lt;&gt;"",LOOKUP(AM305,{1900,2021,2022,2023,2024,2025},{1,0.8,0.6,0.4,0.2,0})))),""))</f>
        <v/>
      </c>
      <c r="AO305" s="26" t="s">
        <v>146</v>
      </c>
      <c r="AP305" s="26" t="s">
        <v>146</v>
      </c>
      <c r="AQ305" s="26" t="s">
        <v>740</v>
      </c>
      <c r="AR305" s="26" t="s">
        <v>974</v>
      </c>
      <c r="AS305" s="26"/>
      <c r="AT305" s="26"/>
      <c r="AU305" s="26"/>
      <c r="AV305" s="26"/>
      <c r="AW305" s="26"/>
      <c r="AX305" s="110"/>
      <c r="AY305" s="110"/>
      <c r="AZ305" s="111"/>
      <c r="BA305" s="26"/>
      <c r="BB305" s="26"/>
      <c r="BC305" s="26"/>
      <c r="BD305" s="26"/>
      <c r="BE305" s="26"/>
      <c r="BF305" s="26"/>
      <c r="BG305" s="26"/>
      <c r="BH305" s="26"/>
      <c r="BI305" s="26"/>
      <c r="BJ305" s="26"/>
      <c r="BK305" s="26"/>
      <c r="BL305" s="26"/>
      <c r="BM305" s="26"/>
      <c r="BN305" s="26"/>
      <c r="BO305" s="26"/>
      <c r="BP305" s="26"/>
      <c r="BQ305" s="26"/>
      <c r="BR305" s="26"/>
      <c r="BS305" s="26"/>
      <c r="BT305" s="26"/>
      <c r="BU305" s="26"/>
      <c r="BV305" s="26"/>
      <c r="BW305" s="26">
        <f t="shared" si="330"/>
        <v>1</v>
      </c>
      <c r="BX305" s="26"/>
      <c r="BY305" s="26"/>
      <c r="BZ305" s="26"/>
      <c r="CA305" s="117"/>
      <c r="CB305" s="26"/>
      <c r="CC305" s="26"/>
      <c r="CD305" s="26"/>
      <c r="CE305" s="26"/>
      <c r="CF305" s="92"/>
      <c r="CG305" s="84">
        <f t="shared" si="322"/>
        <v>0</v>
      </c>
      <c r="CH305" s="124">
        <v>7</v>
      </c>
      <c r="CI305" s="84">
        <v>1</v>
      </c>
      <c r="CZ305" s="26"/>
      <c r="DA305" s="92">
        <v>1</v>
      </c>
      <c r="DB305" s="92"/>
      <c r="DC305" s="92" t="s">
        <v>375</v>
      </c>
      <c r="DD305" s="92"/>
      <c r="DE305" s="26"/>
      <c r="DF305" s="26"/>
      <c r="DG305" s="26"/>
      <c r="DH305" s="26"/>
      <c r="DI305" s="26" t="s">
        <v>977</v>
      </c>
      <c r="DJ305" s="26">
        <v>1979</v>
      </c>
      <c r="DK305" s="26">
        <v>2009</v>
      </c>
      <c r="DL305" s="26" t="s">
        <v>341</v>
      </c>
      <c r="DM305" s="26">
        <v>5</v>
      </c>
      <c r="DN305" s="26">
        <v>8</v>
      </c>
      <c r="DO305" s="26">
        <v>8</v>
      </c>
      <c r="DP305" s="26" t="e">
        <v>#N/A</v>
      </c>
      <c r="DQ305" s="26" t="e">
        <v>#N/A</v>
      </c>
      <c r="DR305" s="26" t="s">
        <v>149</v>
      </c>
      <c r="DS305" s="101" t="s">
        <v>156</v>
      </c>
      <c r="DT305" s="26" t="s">
        <v>150</v>
      </c>
      <c r="DU305" s="26" t="s">
        <v>150</v>
      </c>
      <c r="DV305" s="26" t="s">
        <v>150</v>
      </c>
      <c r="DW305" s="26" t="s">
        <v>976</v>
      </c>
      <c r="DX305" s="26"/>
      <c r="DY305" s="26"/>
      <c r="DZ305" s="26">
        <f t="shared" si="284"/>
        <v>1</v>
      </c>
      <c r="EA305" s="26"/>
      <c r="EB305" s="26"/>
      <c r="EC305" s="26"/>
      <c r="ED305" s="26"/>
      <c r="EE305" s="26">
        <v>1</v>
      </c>
      <c r="EF305" s="26"/>
      <c r="EG305" s="26"/>
      <c r="EH305" s="26"/>
      <c r="EI305" s="146">
        <v>0</v>
      </c>
      <c r="EJ305" s="84">
        <f t="shared" si="293"/>
        <v>1</v>
      </c>
      <c r="EK305" s="84">
        <f t="shared" si="294"/>
        <v>0</v>
      </c>
      <c r="EL305" s="84">
        <f t="shared" si="285"/>
        <v>0</v>
      </c>
      <c r="EN305" s="84">
        <f t="shared" si="295"/>
        <v>0</v>
      </c>
    </row>
    <row r="306" ht="30" customHeight="1" spans="1:142">
      <c r="A306" s="87" t="str">
        <f t="shared" si="301"/>
        <v/>
      </c>
      <c r="B306" s="87">
        <f>VLOOKUP(A306,[1]大中修明细表!$A$10:$N$544,14,0)</f>
        <v>22.9650000000001</v>
      </c>
      <c r="C306" s="87" t="str">
        <f t="shared" si="302"/>
        <v/>
      </c>
      <c r="D306" s="87">
        <f>VLOOKUP(C306,[1]大中修明细表!$B$10:$N$544,13,0)</f>
        <v>22.9650000000001</v>
      </c>
      <c r="E306" s="37"/>
      <c r="F306" s="16" t="s">
        <v>179</v>
      </c>
      <c r="G306" s="16" t="s">
        <v>180</v>
      </c>
      <c r="H306" s="26"/>
      <c r="I306" s="26"/>
      <c r="J306" s="26"/>
      <c r="K306" s="26"/>
      <c r="L306" s="26"/>
      <c r="M306" s="26"/>
      <c r="N306" s="26"/>
      <c r="O306" s="26"/>
      <c r="P306" s="16">
        <f>SUBTOTAL(9,P307:P315)</f>
        <v>15.097</v>
      </c>
      <c r="Q306" s="16">
        <f>SUBTOTAL(9,Q307:Q315)</f>
        <v>15.097</v>
      </c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98"/>
      <c r="AG306" s="104"/>
      <c r="AH306" s="16">
        <f>SUBTOTAL(9,AH307:AH315)</f>
        <v>1329</v>
      </c>
      <c r="AI306" s="16">
        <f>SUBTOTAL(9,AI307:AI315)</f>
        <v>1329</v>
      </c>
      <c r="AJ306" s="16">
        <f>SUBTOTAL(9,AJ307:AJ315)</f>
        <v>1329</v>
      </c>
      <c r="AK306" s="92"/>
      <c r="AL306" s="26" t="str">
        <f>IF(AND(AK306&lt;&gt;"",AM306&lt;&gt;""),"确认折扣年度",IF($V306="大修",IF(AND($V306="大修",AK306="",AM306=""),1,IF(AK306&lt;&gt;"",LOOKUP(AK306,{1900,2016,2017,2018,2019,2020,2021,2022,2023,2024,2025},{1,0.9,0.8,0.7,0.6,0.5,0.4,0.3,0.2,0.1,0}),IF(AM306&lt;&gt;"",LOOKUP(AM306,{1900,2021,2022,2023,2024,2025},{1,0.8,0.6,0.4,0.2,0})))),""))</f>
        <v/>
      </c>
      <c r="AM306" s="92"/>
      <c r="AN306" s="26" t="str">
        <f>IF(AND(AK306&lt;&gt;"",AM306&lt;&gt;""),"确认折扣年度",IF($V306="中修",IF(AND($V306="中修",AK306="",AM306=""),1,IF(AK306&lt;&gt;"",LOOKUP(AK306,{1900,2021,2022,2023,2024,2025},{1,0.8,0.6,0.4,0.2,0}),IF(AM306&lt;&gt;"",LOOKUP(AM306,{1900,2021,2022,2023,2024,2025},{1,0.8,0.6,0.4,0.2,0})))),""))</f>
        <v/>
      </c>
      <c r="AO306" s="26"/>
      <c r="AP306" s="26"/>
      <c r="AQ306" s="26"/>
      <c r="AR306" s="26"/>
      <c r="AS306" s="26"/>
      <c r="AT306" s="26"/>
      <c r="AU306" s="26"/>
      <c r="AV306" s="26"/>
      <c r="AW306" s="26"/>
      <c r="AX306" s="113"/>
      <c r="AY306" s="110"/>
      <c r="AZ306" s="111"/>
      <c r="BA306" s="26"/>
      <c r="BB306" s="26"/>
      <c r="BC306" s="26"/>
      <c r="BD306" s="26"/>
      <c r="BE306" s="26"/>
      <c r="BF306" s="26"/>
      <c r="BG306" s="26"/>
      <c r="BH306" s="26"/>
      <c r="BI306" s="26"/>
      <c r="BJ306" s="26"/>
      <c r="BK306" s="26"/>
      <c r="BL306" s="26"/>
      <c r="BM306" s="26"/>
      <c r="BN306" s="26"/>
      <c r="BO306" s="26"/>
      <c r="BP306" s="26"/>
      <c r="BQ306" s="26"/>
      <c r="BR306" s="26"/>
      <c r="BS306" s="26"/>
      <c r="BT306" s="26"/>
      <c r="BU306" s="26"/>
      <c r="BV306" s="26"/>
      <c r="BW306" s="26"/>
      <c r="BX306" s="26"/>
      <c r="BY306" s="26"/>
      <c r="BZ306" s="26"/>
      <c r="CA306" s="117"/>
      <c r="CB306" s="26"/>
      <c r="CC306" s="26"/>
      <c r="CD306" s="26"/>
      <c r="CE306" s="26"/>
      <c r="CF306" s="84"/>
      <c r="CH306" s="124"/>
      <c r="CJ306" s="84"/>
      <c r="CL306" s="84"/>
      <c r="CM306" s="84"/>
      <c r="CN306" s="84"/>
      <c r="CO306" s="84"/>
      <c r="CP306" s="84"/>
      <c r="CQ306" s="84"/>
      <c r="CR306" s="84"/>
      <c r="CT306" s="84"/>
      <c r="CU306" s="84"/>
      <c r="CV306" s="84"/>
      <c r="CZ306" s="26"/>
      <c r="DA306" s="16">
        <f>SUBTOTAL(9,DA307:DA315)</f>
        <v>15.097</v>
      </c>
      <c r="DB306" s="16"/>
      <c r="DC306" s="16"/>
      <c r="DD306" s="16"/>
      <c r="DE306" s="26"/>
      <c r="DF306" s="26"/>
      <c r="DG306" s="26"/>
      <c r="DH306" s="26"/>
      <c r="DI306" s="26"/>
      <c r="DJ306" s="26"/>
      <c r="DK306" s="26"/>
      <c r="DL306" s="26"/>
      <c r="DM306" s="26"/>
      <c r="DN306" s="26"/>
      <c r="DO306" s="26"/>
      <c r="DP306" s="26" t="b">
        <v>1</v>
      </c>
      <c r="DQ306" s="26">
        <v>0</v>
      </c>
      <c r="DR306" s="26"/>
      <c r="DS306" s="139"/>
      <c r="DT306" s="26"/>
      <c r="DU306" s="26"/>
      <c r="DV306" s="26"/>
      <c r="DW306" s="26"/>
      <c r="DX306" s="26"/>
      <c r="DY306" s="26"/>
      <c r="DZ306" s="26">
        <f t="shared" si="284"/>
        <v>0</v>
      </c>
      <c r="EA306" s="26">
        <v>1</v>
      </c>
      <c r="EB306" s="26">
        <v>0</v>
      </c>
      <c r="EC306" s="26"/>
      <c r="ED306" s="26"/>
      <c r="EE306" s="26"/>
      <c r="EF306" s="26"/>
      <c r="EG306" s="26"/>
      <c r="EH306" s="26"/>
      <c r="EI306" s="146"/>
      <c r="EL306" s="84">
        <f t="shared" si="285"/>
        <v>0</v>
      </c>
    </row>
    <row r="307" ht="30" customHeight="1" spans="1:144">
      <c r="A307" s="87" t="str">
        <f t="shared" si="301"/>
        <v>G20727922793</v>
      </c>
      <c r="B307" s="87">
        <f>VLOOKUP(A307,[1]大中修明细表!$A$10:$N$544,14,0)</f>
        <v>1</v>
      </c>
      <c r="C307" s="87" t="str">
        <f t="shared" si="302"/>
        <v>G20727922793</v>
      </c>
      <c r="D307" s="87">
        <f>VLOOKUP(C307,[1]大中修明细表!$B$10:$N$544,13,0)</f>
        <v>1</v>
      </c>
      <c r="E307" s="87"/>
      <c r="F307" s="96">
        <v>280</v>
      </c>
      <c r="G307" s="26" t="s">
        <v>18</v>
      </c>
      <c r="H307" s="26" t="s">
        <v>900</v>
      </c>
      <c r="I307" s="26">
        <v>430723</v>
      </c>
      <c r="J307" s="26" t="s">
        <v>681</v>
      </c>
      <c r="K307" s="26">
        <v>2792</v>
      </c>
      <c r="L307" s="26">
        <v>2793</v>
      </c>
      <c r="M307" s="26" t="s">
        <v>681</v>
      </c>
      <c r="N307" s="26">
        <v>2792</v>
      </c>
      <c r="O307" s="26">
        <v>2793</v>
      </c>
      <c r="P307" s="26">
        <f>L307-K307</f>
        <v>1</v>
      </c>
      <c r="Q307" s="26">
        <f>L307-K307</f>
        <v>1</v>
      </c>
      <c r="R307" s="26" t="s">
        <v>196</v>
      </c>
      <c r="S307" s="26">
        <v>21</v>
      </c>
      <c r="T307" s="26">
        <v>21</v>
      </c>
      <c r="U307" s="26">
        <v>22.5</v>
      </c>
      <c r="V307" s="26" t="s">
        <v>182</v>
      </c>
      <c r="W307" s="26" t="s">
        <v>160</v>
      </c>
      <c r="X307" s="26" t="s">
        <v>183</v>
      </c>
      <c r="Y307" s="26">
        <f>IF(V307="中修",MIN(24,MIN(S307,U307)),IF(V307="大修",MIN(24,MIN(S307,U307)),""))</f>
        <v>21</v>
      </c>
      <c r="Z307" s="26"/>
      <c r="AA307" s="26" t="s">
        <v>184</v>
      </c>
      <c r="AB307" s="26"/>
      <c r="AC307" s="26"/>
      <c r="AD307" s="26" t="s">
        <v>145</v>
      </c>
      <c r="AE307" s="26">
        <v>4</v>
      </c>
      <c r="AF307" s="99"/>
      <c r="AG307" s="92">
        <v>70</v>
      </c>
      <c r="AH307" s="92">
        <f>ROUND(P307*1000*Y307*AG307/10000,0)</f>
        <v>147</v>
      </c>
      <c r="AI307" s="92">
        <f>ROUND(Q307*1000*Y307*AG307/10000,0)</f>
        <v>147</v>
      </c>
      <c r="AJ307" s="26">
        <f>IF(AL307&lt;&gt;"",ROUND(AI307*AL307,0),IF(AN307&lt;&gt;"",ROUND(AI307*AN307,0),"缺折扣系数"))</f>
        <v>147</v>
      </c>
      <c r="AK307" s="92">
        <v>2019</v>
      </c>
      <c r="AL307" s="26" t="str">
        <f>IF(AND(AK307&lt;&gt;"",AM307&lt;&gt;""),"确认折扣年度",IF($V307="大修",IF(AND($V307="大修",AK307="",AM307=""),1,IF(AK307&lt;&gt;"",LOOKUP(AK307,{1900,2016,2017,2018,2019,2020,2021,2022,2023,2024,2025},{1,0.9,0.8,0.7,0.6,0.5,0.4,0.3,0.2,0.1,0}),IF(AM307&lt;&gt;"",LOOKUP(AM307,{1900,2021,2022,2023,2024,2025},{1,0.8,0.6,0.4,0.2,0})))),""))</f>
        <v/>
      </c>
      <c r="AM307" s="92"/>
      <c r="AN307" s="26">
        <f>IF(AND(AK307&lt;&gt;"",AM307&lt;&gt;""),"确认折扣年度",IF($V307="中修",IF(AND($V307="中修",AK307="",AM307=""),1,IF(AK307&lt;&gt;"",LOOKUP(AK307,{1900,2021,2022,2023,2024,2025},{1,0.8,0.6,0.4,0.2,0}),IF(AM307&lt;&gt;"",LOOKUP(AM307,{1900,2021,2022,2023,2024,2025},{1,0.8,0.6,0.4,0.2,0})))),""))</f>
        <v>1</v>
      </c>
      <c r="AO307" s="26" t="s">
        <v>146</v>
      </c>
      <c r="AP307" s="26" t="s">
        <v>146</v>
      </c>
      <c r="AQ307" s="26" t="s">
        <v>147</v>
      </c>
      <c r="AR307" s="26" t="s">
        <v>978</v>
      </c>
      <c r="AS307" s="26"/>
      <c r="AT307" s="26"/>
      <c r="AU307" s="26" t="s">
        <v>146</v>
      </c>
      <c r="AV307" s="26" t="s">
        <v>147</v>
      </c>
      <c r="AW307" s="26"/>
      <c r="AX307" s="113" t="s">
        <v>979</v>
      </c>
      <c r="AY307" s="110"/>
      <c r="AZ307" s="111"/>
      <c r="BA307" s="26">
        <v>85</v>
      </c>
      <c r="BB307" s="26">
        <v>178.5</v>
      </c>
      <c r="BC307" s="26">
        <v>178.5</v>
      </c>
      <c r="BD307" s="26">
        <v>0</v>
      </c>
      <c r="BE307" s="26" t="s">
        <v>149</v>
      </c>
      <c r="BF307" s="26" t="s">
        <v>150</v>
      </c>
      <c r="BG307" s="26" t="s">
        <v>980</v>
      </c>
      <c r="BH307" s="26">
        <v>2010</v>
      </c>
      <c r="BI307" s="26" t="s">
        <v>150</v>
      </c>
      <c r="BJ307" s="26" t="s">
        <v>981</v>
      </c>
      <c r="BK307" s="26" t="s">
        <v>150</v>
      </c>
      <c r="BL307" s="26" t="s">
        <v>150</v>
      </c>
      <c r="BM307" s="26"/>
      <c r="BN307" s="26"/>
      <c r="BO307" s="26"/>
      <c r="BP307" s="26"/>
      <c r="BQ307" s="26" t="s">
        <v>681</v>
      </c>
      <c r="BR307" s="26">
        <v>2222.562</v>
      </c>
      <c r="BS307" s="26">
        <v>2223.562</v>
      </c>
      <c r="BT307" s="26">
        <f>SUM(BU307:BZ307)</f>
        <v>1</v>
      </c>
      <c r="BU307" s="26"/>
      <c r="BV307" s="26"/>
      <c r="BW307" s="26">
        <f>CE307+CF307</f>
        <v>1</v>
      </c>
      <c r="BX307" s="26">
        <v>0</v>
      </c>
      <c r="BY307" s="26">
        <v>0</v>
      </c>
      <c r="BZ307" s="26"/>
      <c r="CA307" s="117"/>
      <c r="CB307" s="26" t="s">
        <v>166</v>
      </c>
      <c r="CC307" s="26">
        <v>1</v>
      </c>
      <c r="CD307" s="26">
        <v>0</v>
      </c>
      <c r="CE307" s="26">
        <v>0</v>
      </c>
      <c r="CF307" s="92">
        <f>CC307+CD307</f>
        <v>1</v>
      </c>
      <c r="CG307" s="84">
        <f>Q307-BU307-BV307-BW307-BX307-BY307-BZ307</f>
        <v>0</v>
      </c>
      <c r="CH307" s="124">
        <v>7</v>
      </c>
      <c r="CI307" s="84">
        <v>2</v>
      </c>
      <c r="CJ307" s="84"/>
      <c r="CK307" s="84">
        <v>231</v>
      </c>
      <c r="CL307" s="84"/>
      <c r="CM307" s="84"/>
      <c r="CN307" s="84"/>
      <c r="CO307" s="84"/>
      <c r="CP307" s="84"/>
      <c r="CQ307" s="84"/>
      <c r="CR307" s="84"/>
      <c r="CT307" s="84"/>
      <c r="CU307" s="84"/>
      <c r="CV307" s="84"/>
      <c r="CW307" s="84" t="str">
        <f>J307&amp;K307&amp;L307</f>
        <v>G20727922793</v>
      </c>
      <c r="CX307" s="84" t="s">
        <v>182</v>
      </c>
      <c r="CZ307" s="26"/>
      <c r="DA307" s="92">
        <v>1</v>
      </c>
      <c r="DB307" s="92"/>
      <c r="DC307" s="92"/>
      <c r="DD307" s="92"/>
      <c r="DE307" s="26" t="s">
        <v>982</v>
      </c>
      <c r="DF307" s="26" t="s">
        <v>982</v>
      </c>
      <c r="DG307" s="26" t="s">
        <v>982</v>
      </c>
      <c r="DH307" s="26"/>
      <c r="DI307" s="26" t="s">
        <v>983</v>
      </c>
      <c r="DJ307" s="26">
        <v>1996</v>
      </c>
      <c r="DK307" s="26">
        <v>2010</v>
      </c>
      <c r="DL307" s="26" t="s">
        <v>196</v>
      </c>
      <c r="DM307" s="26">
        <v>21</v>
      </c>
      <c r="DN307" s="26">
        <v>21</v>
      </c>
      <c r="DO307" s="26">
        <v>22.5</v>
      </c>
      <c r="DP307" s="26" t="b">
        <v>1</v>
      </c>
      <c r="DQ307" s="26">
        <v>1</v>
      </c>
      <c r="DR307" s="26" t="s">
        <v>149</v>
      </c>
      <c r="DS307" s="26" t="s">
        <v>167</v>
      </c>
      <c r="DT307" s="26" t="s">
        <v>150</v>
      </c>
      <c r="DU307" s="26" t="s">
        <v>150</v>
      </c>
      <c r="DV307" s="26" t="s">
        <v>150</v>
      </c>
      <c r="DW307" s="26"/>
      <c r="DX307" s="26"/>
      <c r="DY307" s="26"/>
      <c r="DZ307" s="26">
        <f t="shared" si="284"/>
        <v>1</v>
      </c>
      <c r="EA307" s="26">
        <v>1</v>
      </c>
      <c r="EB307" s="26">
        <v>0</v>
      </c>
      <c r="EC307" s="26"/>
      <c r="ED307" s="26">
        <v>0</v>
      </c>
      <c r="EE307" s="26">
        <v>1</v>
      </c>
      <c r="EF307" s="26">
        <v>0</v>
      </c>
      <c r="EG307" s="26">
        <v>0</v>
      </c>
      <c r="EH307" s="26">
        <v>0</v>
      </c>
      <c r="EI307" s="146">
        <f>P307-DZ307</f>
        <v>0</v>
      </c>
      <c r="EJ307" s="84">
        <f>L307-K307</f>
        <v>1</v>
      </c>
      <c r="EK307" s="84">
        <f>EJ307-DZ307</f>
        <v>0</v>
      </c>
      <c r="EL307" s="84">
        <f t="shared" si="285"/>
        <v>0</v>
      </c>
      <c r="EN307" s="84">
        <f t="shared" ref="EN307:EN315" si="331">EF307+EG307</f>
        <v>0</v>
      </c>
    </row>
    <row r="308" ht="30" customHeight="1" spans="1:144">
      <c r="A308" s="87" t="str">
        <f t="shared" si="301"/>
        <v>G20727942795</v>
      </c>
      <c r="B308" s="87">
        <f>VLOOKUP(A308,[1]大中修明细表!$A$10:$N$544,14,0)</f>
        <v>1</v>
      </c>
      <c r="C308" s="87" t="str">
        <f t="shared" si="302"/>
        <v>G20727942795</v>
      </c>
      <c r="D308" s="87">
        <f>VLOOKUP(C308,[1]大中修明细表!$B$10:$N$544,13,0)</f>
        <v>1</v>
      </c>
      <c r="E308" s="87"/>
      <c r="F308" s="96">
        <v>281</v>
      </c>
      <c r="G308" s="26" t="s">
        <v>18</v>
      </c>
      <c r="H308" s="26" t="s">
        <v>900</v>
      </c>
      <c r="I308" s="26">
        <v>430723</v>
      </c>
      <c r="J308" s="26" t="s">
        <v>681</v>
      </c>
      <c r="K308" s="26">
        <v>2794</v>
      </c>
      <c r="L308" s="26">
        <v>2795</v>
      </c>
      <c r="M308" s="26" t="s">
        <v>681</v>
      </c>
      <c r="N308" s="26">
        <v>2794</v>
      </c>
      <c r="O308" s="26">
        <v>2795</v>
      </c>
      <c r="P308" s="26">
        <f>L308-K308</f>
        <v>1</v>
      </c>
      <c r="Q308" s="26">
        <f>L308-K308</f>
        <v>1</v>
      </c>
      <c r="R308" s="26" t="s">
        <v>196</v>
      </c>
      <c r="S308" s="26">
        <v>21</v>
      </c>
      <c r="T308" s="26">
        <v>21</v>
      </c>
      <c r="U308" s="26">
        <v>22.5</v>
      </c>
      <c r="V308" s="26" t="s">
        <v>182</v>
      </c>
      <c r="W308" s="26" t="s">
        <v>160</v>
      </c>
      <c r="X308" s="26" t="s">
        <v>183</v>
      </c>
      <c r="Y308" s="26">
        <f>IF(V308="中修",MIN(24,MIN(S308,U308)),IF(V308="大修",MIN(24,MIN(S308,U308)),""))</f>
        <v>21</v>
      </c>
      <c r="Z308" s="26"/>
      <c r="AA308" s="26" t="s">
        <v>184</v>
      </c>
      <c r="AB308" s="26"/>
      <c r="AC308" s="26"/>
      <c r="AD308" s="26" t="s">
        <v>145</v>
      </c>
      <c r="AE308" s="26">
        <v>4</v>
      </c>
      <c r="AF308" s="99"/>
      <c r="AG308" s="92">
        <v>70</v>
      </c>
      <c r="AH308" s="92">
        <f>ROUND(P308*1000*Y308*AG308/10000,0)</f>
        <v>147</v>
      </c>
      <c r="AI308" s="92">
        <f>ROUND(Q308*1000*Y308*AG308/10000,0)</f>
        <v>147</v>
      </c>
      <c r="AJ308" s="26">
        <f>IF(AL308&lt;&gt;"",ROUND(AI308*AL308,0),IF(AN308&lt;&gt;"",ROUND(AI308*AN308,0),"缺折扣系数"))</f>
        <v>147</v>
      </c>
      <c r="AK308" s="92">
        <v>2019</v>
      </c>
      <c r="AL308" s="26" t="str">
        <f>IF(AND(AK308&lt;&gt;"",AM308&lt;&gt;""),"确认折扣年度",IF($V308="大修",IF(AND($V308="大修",AK308="",AM308=""),1,IF(AK308&lt;&gt;"",LOOKUP(AK308,{1900,2016,2017,2018,2019,2020,2021,2022,2023,2024,2025},{1,0.9,0.8,0.7,0.6,0.5,0.4,0.3,0.2,0.1,0}),IF(AM308&lt;&gt;"",LOOKUP(AM308,{1900,2021,2022,2023,2024,2025},{1,0.8,0.6,0.4,0.2,0})))),""))</f>
        <v/>
      </c>
      <c r="AM308" s="92"/>
      <c r="AN308" s="26">
        <f>IF(AND(AK308&lt;&gt;"",AM308&lt;&gt;""),"确认折扣年度",IF($V308="中修",IF(AND($V308="中修",AK308="",AM308=""),1,IF(AK308&lt;&gt;"",LOOKUP(AK308,{1900,2021,2022,2023,2024,2025},{1,0.8,0.6,0.4,0.2,0}),IF(AM308&lt;&gt;"",LOOKUP(AM308,{1900,2021,2022,2023,2024,2025},{1,0.8,0.6,0.4,0.2,0})))),""))</f>
        <v>1</v>
      </c>
      <c r="AO308" s="26" t="s">
        <v>146</v>
      </c>
      <c r="AP308" s="26" t="s">
        <v>146</v>
      </c>
      <c r="AQ308" s="26" t="s">
        <v>147</v>
      </c>
      <c r="AR308" s="26" t="s">
        <v>978</v>
      </c>
      <c r="AS308" s="26"/>
      <c r="AT308" s="26"/>
      <c r="AU308" s="26" t="s">
        <v>146</v>
      </c>
      <c r="AV308" s="26" t="s">
        <v>147</v>
      </c>
      <c r="AW308" s="26"/>
      <c r="AX308" s="113" t="s">
        <v>984</v>
      </c>
      <c r="AY308" s="110"/>
      <c r="AZ308" s="111"/>
      <c r="BA308" s="26">
        <v>85</v>
      </c>
      <c r="BB308" s="26">
        <v>178.5</v>
      </c>
      <c r="BC308" s="26">
        <v>178.5</v>
      </c>
      <c r="BD308" s="26">
        <v>0</v>
      </c>
      <c r="BE308" s="26" t="s">
        <v>149</v>
      </c>
      <c r="BF308" s="26" t="s">
        <v>150</v>
      </c>
      <c r="BG308" s="26" t="s">
        <v>985</v>
      </c>
      <c r="BH308" s="26">
        <v>2010</v>
      </c>
      <c r="BI308" s="26" t="s">
        <v>150</v>
      </c>
      <c r="BJ308" s="26" t="s">
        <v>981</v>
      </c>
      <c r="BK308" s="26" t="s">
        <v>150</v>
      </c>
      <c r="BL308" s="26" t="s">
        <v>150</v>
      </c>
      <c r="BM308" s="26"/>
      <c r="BN308" s="26"/>
      <c r="BO308" s="26"/>
      <c r="BP308" s="26"/>
      <c r="BQ308" s="26" t="s">
        <v>681</v>
      </c>
      <c r="BR308" s="26">
        <v>2224.562</v>
      </c>
      <c r="BS308" s="26">
        <v>2225.562</v>
      </c>
      <c r="BT308" s="26">
        <f>SUM(BU308:BZ308)</f>
        <v>1</v>
      </c>
      <c r="BU308" s="26"/>
      <c r="BV308" s="26"/>
      <c r="BW308" s="26">
        <f>CE308+CF308</f>
        <v>1</v>
      </c>
      <c r="BX308" s="26">
        <v>0</v>
      </c>
      <c r="BY308" s="26">
        <v>0</v>
      </c>
      <c r="BZ308" s="26"/>
      <c r="CA308" s="117"/>
      <c r="CB308" s="26" t="s">
        <v>166</v>
      </c>
      <c r="CC308" s="26">
        <v>1</v>
      </c>
      <c r="CD308" s="26">
        <v>0</v>
      </c>
      <c r="CE308" s="26">
        <v>0</v>
      </c>
      <c r="CF308" s="92">
        <f>CC308+CD308</f>
        <v>1</v>
      </c>
      <c r="CG308" s="84">
        <f>Q308-BU308-BV308-BW308-BX308-BY308-BZ308</f>
        <v>0</v>
      </c>
      <c r="CH308" s="124">
        <v>7</v>
      </c>
      <c r="CI308" s="84">
        <v>2</v>
      </c>
      <c r="CJ308" s="84"/>
      <c r="CK308" s="84">
        <v>232</v>
      </c>
      <c r="CL308" s="84"/>
      <c r="CM308" s="84"/>
      <c r="CN308" s="84"/>
      <c r="CO308" s="84"/>
      <c r="CP308" s="84"/>
      <c r="CQ308" s="84"/>
      <c r="CR308" s="84"/>
      <c r="CT308" s="84"/>
      <c r="CU308" s="84"/>
      <c r="CV308" s="84"/>
      <c r="CW308" s="84" t="str">
        <f>J308&amp;K308&amp;L308</f>
        <v>G20727942795</v>
      </c>
      <c r="CX308" s="84" t="s">
        <v>182</v>
      </c>
      <c r="CZ308" s="26"/>
      <c r="DA308" s="92">
        <v>1</v>
      </c>
      <c r="DB308" s="92"/>
      <c r="DC308" s="92"/>
      <c r="DD308" s="92"/>
      <c r="DE308" s="26" t="s">
        <v>986</v>
      </c>
      <c r="DF308" s="26" t="s">
        <v>986</v>
      </c>
      <c r="DG308" s="26" t="s">
        <v>986</v>
      </c>
      <c r="DH308" s="26"/>
      <c r="DI308" s="26" t="s">
        <v>987</v>
      </c>
      <c r="DJ308" s="26">
        <v>1996</v>
      </c>
      <c r="DK308" s="26">
        <v>2010</v>
      </c>
      <c r="DL308" s="26" t="s">
        <v>196</v>
      </c>
      <c r="DM308" s="26">
        <v>21</v>
      </c>
      <c r="DN308" s="26">
        <v>21</v>
      </c>
      <c r="DO308" s="26">
        <v>22.5</v>
      </c>
      <c r="DP308" s="26" t="b">
        <v>1</v>
      </c>
      <c r="DQ308" s="26">
        <v>1</v>
      </c>
      <c r="DR308" s="26" t="s">
        <v>149</v>
      </c>
      <c r="DS308" s="26" t="s">
        <v>167</v>
      </c>
      <c r="DT308" s="26" t="s">
        <v>150</v>
      </c>
      <c r="DU308" s="26" t="s">
        <v>150</v>
      </c>
      <c r="DV308" s="26" t="s">
        <v>150</v>
      </c>
      <c r="DW308" s="26"/>
      <c r="DX308" s="26"/>
      <c r="DY308" s="26"/>
      <c r="DZ308" s="26">
        <f t="shared" si="284"/>
        <v>1</v>
      </c>
      <c r="EA308" s="26">
        <v>1</v>
      </c>
      <c r="EB308" s="26">
        <v>0</v>
      </c>
      <c r="EC308" s="26"/>
      <c r="ED308" s="26">
        <v>0</v>
      </c>
      <c r="EE308" s="26">
        <v>1</v>
      </c>
      <c r="EF308" s="26">
        <v>0</v>
      </c>
      <c r="EG308" s="26">
        <v>0</v>
      </c>
      <c r="EH308" s="26">
        <v>0</v>
      </c>
      <c r="EI308" s="146">
        <f>P308-DZ308</f>
        <v>0</v>
      </c>
      <c r="EJ308" s="84">
        <f>L308-K308</f>
        <v>1</v>
      </c>
      <c r="EK308" s="84">
        <f>EJ308-DZ308</f>
        <v>0</v>
      </c>
      <c r="EL308" s="84">
        <f t="shared" si="285"/>
        <v>0</v>
      </c>
      <c r="EN308" s="84">
        <f t="shared" si="331"/>
        <v>0</v>
      </c>
    </row>
    <row r="309" s="84" customFormat="1" ht="30" customHeight="1" spans="1:144">
      <c r="A309" s="87" t="str">
        <f t="shared" ref="A309:A357" si="332">J309&amp;K309&amp;L309</f>
        <v>G20728432845</v>
      </c>
      <c r="B309" s="87">
        <f>VLOOKUP(A309,[1]大中修明细表!$A$10:$N$544,14,0)</f>
        <v>2</v>
      </c>
      <c r="C309" s="87" t="str">
        <f t="shared" ref="C309:C357" si="333">M309&amp;N309&amp;O309</f>
        <v>G2072273.8072275.807</v>
      </c>
      <c r="D309" s="87">
        <f>VLOOKUP(C309,[1]大中修明细表!$B$10:$N$544,13,0)</f>
        <v>2</v>
      </c>
      <c r="E309" s="87"/>
      <c r="F309" s="96">
        <v>282</v>
      </c>
      <c r="G309" s="26" t="s">
        <v>18</v>
      </c>
      <c r="H309" s="26" t="s">
        <v>850</v>
      </c>
      <c r="I309" s="26">
        <v>430703</v>
      </c>
      <c r="J309" s="26" t="s">
        <v>681</v>
      </c>
      <c r="K309" s="26">
        <v>2843</v>
      </c>
      <c r="L309" s="26">
        <v>2845</v>
      </c>
      <c r="M309" s="26" t="s">
        <v>681</v>
      </c>
      <c r="N309" s="26">
        <v>2273.807</v>
      </c>
      <c r="O309" s="26">
        <v>2275.807</v>
      </c>
      <c r="P309" s="26">
        <f t="shared" ref="P309:P315" si="334">L309-K309</f>
        <v>2</v>
      </c>
      <c r="Q309" s="26">
        <f t="shared" ref="Q309:Q315" si="335">L309-K309</f>
        <v>2</v>
      </c>
      <c r="R309" s="26" t="s">
        <v>196</v>
      </c>
      <c r="S309" s="26">
        <v>12</v>
      </c>
      <c r="T309" s="26">
        <v>40</v>
      </c>
      <c r="U309" s="26">
        <v>43</v>
      </c>
      <c r="V309" s="26" t="s">
        <v>182</v>
      </c>
      <c r="W309" s="26" t="s">
        <v>160</v>
      </c>
      <c r="X309" s="26" t="s">
        <v>183</v>
      </c>
      <c r="Y309" s="26">
        <f t="shared" ref="Y309:Y315" si="336">IF(V309="中修",MIN(24,MIN(S309,U309)),IF(V309="大修",MIN(24,MIN(S309,U309)),""))</f>
        <v>12</v>
      </c>
      <c r="Z309" s="26"/>
      <c r="AA309" s="26" t="s">
        <v>184</v>
      </c>
      <c r="AB309" s="26"/>
      <c r="AC309" s="26"/>
      <c r="AD309" s="26" t="s">
        <v>145</v>
      </c>
      <c r="AE309" s="26">
        <v>4</v>
      </c>
      <c r="AF309" s="99"/>
      <c r="AG309" s="92">
        <v>70</v>
      </c>
      <c r="AH309" s="92">
        <f t="shared" ref="AH309:AH315" si="337">ROUND(P309*1000*Y309*AG309/10000,0)</f>
        <v>168</v>
      </c>
      <c r="AI309" s="92">
        <f t="shared" ref="AI309:AI315" si="338">ROUND(Q309*1000*Y309*AG309/10000,0)</f>
        <v>168</v>
      </c>
      <c r="AJ309" s="26">
        <f t="shared" ref="AJ309:AJ315" si="339">IF(AL309&lt;&gt;"",ROUND(AI309*AL309,0),IF(AN309&lt;&gt;"",ROUND(AI309*AN309,0),"缺折扣系数"))</f>
        <v>168</v>
      </c>
      <c r="AK309" s="92">
        <v>2016</v>
      </c>
      <c r="AL309" s="26" t="str">
        <f>IF(AND(AK309&lt;&gt;"",AM309&lt;&gt;""),"确认折扣年度",IF($V309="大修",IF(AND($V309="大修",AK309="",AM309=""),1,IF(AK309&lt;&gt;"",LOOKUP(AK309,{1900,2016,2017,2018,2019,2020,2021,2022,2023,2024,2025},{1,0.9,0.8,0.7,0.6,0.5,0.4,0.3,0.2,0.1,0}),IF(AM309&lt;&gt;"",LOOKUP(AM309,{1900,2021,2022,2023,2024,2025},{1,0.8,0.6,0.4,0.2,0})))),""))</f>
        <v/>
      </c>
      <c r="AM309" s="92"/>
      <c r="AN309" s="26">
        <f>IF(AND(AK309&lt;&gt;"",AM309&lt;&gt;""),"确认折扣年度",IF($V309="中修",IF(AND($V309="中修",AK309="",AM309=""),1,IF(AK309&lt;&gt;"",LOOKUP(AK309,{1900,2021,2022,2023,2024,2025},{1,0.8,0.6,0.4,0.2,0}),IF(AM309&lt;&gt;"",LOOKUP(AM309,{1900,2021,2022,2023,2024,2025},{1,0.8,0.6,0.4,0.2,0})))),""))</f>
        <v>1</v>
      </c>
      <c r="AO309" s="26" t="s">
        <v>146</v>
      </c>
      <c r="AP309" s="26" t="s">
        <v>146</v>
      </c>
      <c r="AQ309" s="26" t="s">
        <v>988</v>
      </c>
      <c r="AR309" s="26" t="s">
        <v>989</v>
      </c>
      <c r="AS309" s="26" t="s">
        <v>990</v>
      </c>
      <c r="AT309" s="26"/>
      <c r="AU309" s="26" t="s">
        <v>146</v>
      </c>
      <c r="AV309" s="26" t="s">
        <v>147</v>
      </c>
      <c r="AW309" s="26"/>
      <c r="AX309" s="110" t="s">
        <v>991</v>
      </c>
      <c r="AY309" s="110"/>
      <c r="AZ309" s="109"/>
      <c r="BA309" s="26">
        <v>85</v>
      </c>
      <c r="BB309" s="26">
        <v>204</v>
      </c>
      <c r="BC309" s="26">
        <v>204</v>
      </c>
      <c r="BD309" s="26">
        <v>0</v>
      </c>
      <c r="BE309" s="26" t="s">
        <v>149</v>
      </c>
      <c r="BF309" s="26" t="s">
        <v>150</v>
      </c>
      <c r="BG309" s="26"/>
      <c r="BH309" s="26">
        <v>2016</v>
      </c>
      <c r="BI309" s="26" t="s">
        <v>150</v>
      </c>
      <c r="BJ309" s="26" t="s">
        <v>992</v>
      </c>
      <c r="BK309" s="26" t="s">
        <v>150</v>
      </c>
      <c r="BL309" s="26" t="s">
        <v>993</v>
      </c>
      <c r="BM309" s="26"/>
      <c r="BN309" s="26"/>
      <c r="BO309" s="26"/>
      <c r="BP309" s="26"/>
      <c r="BQ309" s="26" t="s">
        <v>681</v>
      </c>
      <c r="BR309" s="26">
        <v>2273.807</v>
      </c>
      <c r="BS309" s="26">
        <v>2275.807</v>
      </c>
      <c r="BT309" s="26">
        <f t="shared" ref="BT309:BT315" si="340">SUM(BU309:BZ309)</f>
        <v>2</v>
      </c>
      <c r="BU309" s="26"/>
      <c r="BV309" s="26"/>
      <c r="BW309" s="26">
        <f t="shared" ref="BW309:BW315" si="341">CE309+CF309</f>
        <v>2</v>
      </c>
      <c r="BX309" s="26">
        <v>0</v>
      </c>
      <c r="BY309" s="26">
        <v>0</v>
      </c>
      <c r="BZ309" s="26"/>
      <c r="CA309" s="117" t="s">
        <v>994</v>
      </c>
      <c r="CB309" s="26" t="s">
        <v>166</v>
      </c>
      <c r="CC309" s="26">
        <v>0</v>
      </c>
      <c r="CD309" s="26">
        <v>0</v>
      </c>
      <c r="CE309" s="26">
        <v>2</v>
      </c>
      <c r="CF309" s="92">
        <f t="shared" ref="CF309:CF315" si="342">CC309+CD309</f>
        <v>0</v>
      </c>
      <c r="CG309" s="84">
        <f t="shared" ref="CG309:CG315" si="343">Q309-BU309-BV309-BW309-BX309-BY309-BZ309</f>
        <v>0</v>
      </c>
      <c r="CH309" s="124">
        <v>7</v>
      </c>
      <c r="CI309" s="84">
        <v>2</v>
      </c>
      <c r="CK309" s="84">
        <v>222</v>
      </c>
      <c r="CW309" s="84" t="str">
        <f t="shared" ref="CW309:CW315" si="344">J309&amp;K309&amp;L309</f>
        <v>G20728432845</v>
      </c>
      <c r="CX309" s="84" t="s">
        <v>182</v>
      </c>
      <c r="CZ309" s="26"/>
      <c r="DA309" s="92">
        <v>2</v>
      </c>
      <c r="DB309" s="92"/>
      <c r="DC309" s="92"/>
      <c r="DD309" s="92"/>
      <c r="DE309" s="26" t="s">
        <v>995</v>
      </c>
      <c r="DF309" s="26"/>
      <c r="DG309" s="26"/>
      <c r="DH309" s="26"/>
      <c r="DI309" s="26"/>
      <c r="DJ309" s="26">
        <v>2002</v>
      </c>
      <c r="DK309" s="26">
        <v>2016</v>
      </c>
      <c r="DL309" s="26" t="s">
        <v>196</v>
      </c>
      <c r="DM309" s="26">
        <v>40</v>
      </c>
      <c r="DN309" s="26">
        <v>12</v>
      </c>
      <c r="DO309" s="26">
        <v>43</v>
      </c>
      <c r="DP309" s="26" t="b">
        <v>0</v>
      </c>
      <c r="DQ309" s="26">
        <v>1</v>
      </c>
      <c r="DR309" s="26" t="s">
        <v>149</v>
      </c>
      <c r="DS309" s="26" t="s">
        <v>167</v>
      </c>
      <c r="DT309" s="26" t="s">
        <v>150</v>
      </c>
      <c r="DU309" s="26" t="s">
        <v>150</v>
      </c>
      <c r="DV309" s="26" t="s">
        <v>993</v>
      </c>
      <c r="DW309" s="26"/>
      <c r="DX309" s="26"/>
      <c r="DY309" s="26"/>
      <c r="DZ309" s="26">
        <f t="shared" ref="DZ309:DZ315" si="345">SUM(EC309:EH309)</f>
        <v>2</v>
      </c>
      <c r="EA309" s="26">
        <v>2</v>
      </c>
      <c r="EB309" s="26">
        <v>0</v>
      </c>
      <c r="EC309" s="26">
        <v>0</v>
      </c>
      <c r="ED309" s="26">
        <v>0</v>
      </c>
      <c r="EE309" s="26">
        <v>2</v>
      </c>
      <c r="EF309" s="26">
        <v>0</v>
      </c>
      <c r="EG309" s="26">
        <v>0</v>
      </c>
      <c r="EH309" s="26">
        <v>0</v>
      </c>
      <c r="EI309" s="146">
        <f t="shared" ref="EI309:EI315" si="346">P309-DZ309</f>
        <v>0</v>
      </c>
      <c r="EJ309" s="84">
        <f t="shared" ref="EJ309:EJ315" si="347">L309-K309</f>
        <v>2</v>
      </c>
      <c r="EK309" s="84">
        <f t="shared" ref="EK309:EK315" si="348">EJ309-DZ309</f>
        <v>0</v>
      </c>
      <c r="EL309" s="84">
        <f t="shared" ref="EL309:EL315" si="349">EE309-BW309</f>
        <v>0</v>
      </c>
      <c r="EN309" s="84">
        <f t="shared" si="331"/>
        <v>0</v>
      </c>
    </row>
    <row r="310" s="84" customFormat="1" ht="30" customHeight="1" spans="1:144">
      <c r="A310" s="87" t="str">
        <f t="shared" si="332"/>
        <v>G20728472847.802</v>
      </c>
      <c r="B310" s="87">
        <f>VLOOKUP(A310,[1]大中修明细表!$A$10:$N$544,14,0)</f>
        <v>0.802000000000135</v>
      </c>
      <c r="C310" s="87" t="str">
        <f t="shared" si="333"/>
        <v>G2072277.8072278.609</v>
      </c>
      <c r="D310" s="87">
        <f>VLOOKUP(C310,[1]大中修明细表!$B$10:$N$544,13,0)</f>
        <v>0.802000000000135</v>
      </c>
      <c r="E310" s="87"/>
      <c r="F310" s="96">
        <v>283</v>
      </c>
      <c r="G310" s="26" t="s">
        <v>18</v>
      </c>
      <c r="H310" s="26" t="s">
        <v>850</v>
      </c>
      <c r="I310" s="26">
        <v>430703</v>
      </c>
      <c r="J310" s="26" t="s">
        <v>681</v>
      </c>
      <c r="K310" s="26">
        <v>2847</v>
      </c>
      <c r="L310" s="26">
        <v>2847.802</v>
      </c>
      <c r="M310" s="26" t="s">
        <v>681</v>
      </c>
      <c r="N310" s="26">
        <v>2277.807</v>
      </c>
      <c r="O310" s="26">
        <v>2278.609</v>
      </c>
      <c r="P310" s="26">
        <f t="shared" si="334"/>
        <v>0.802000000000135</v>
      </c>
      <c r="Q310" s="26">
        <f t="shared" si="335"/>
        <v>0.802000000000135</v>
      </c>
      <c r="R310" s="26" t="s">
        <v>196</v>
      </c>
      <c r="S310" s="26">
        <v>12</v>
      </c>
      <c r="T310" s="26">
        <v>40</v>
      </c>
      <c r="U310" s="26">
        <v>43</v>
      </c>
      <c r="V310" s="26" t="s">
        <v>182</v>
      </c>
      <c r="W310" s="26" t="s">
        <v>160</v>
      </c>
      <c r="X310" s="26" t="s">
        <v>183</v>
      </c>
      <c r="Y310" s="26">
        <f t="shared" si="336"/>
        <v>12</v>
      </c>
      <c r="Z310" s="26"/>
      <c r="AA310" s="26" t="s">
        <v>184</v>
      </c>
      <c r="AB310" s="26"/>
      <c r="AC310" s="26"/>
      <c r="AD310" s="26" t="s">
        <v>145</v>
      </c>
      <c r="AE310" s="26">
        <v>4</v>
      </c>
      <c r="AF310" s="99"/>
      <c r="AG310" s="92">
        <v>70</v>
      </c>
      <c r="AH310" s="92">
        <f t="shared" si="337"/>
        <v>67</v>
      </c>
      <c r="AI310" s="92">
        <f t="shared" si="338"/>
        <v>67</v>
      </c>
      <c r="AJ310" s="26">
        <f t="shared" si="339"/>
        <v>67</v>
      </c>
      <c r="AK310" s="92">
        <v>2016</v>
      </c>
      <c r="AL310" s="26" t="str">
        <f>IF(AND(AK310&lt;&gt;"",AM310&lt;&gt;""),"确认折扣年度",IF($V310="大修",IF(AND($V310="大修",AK310="",AM310=""),1,IF(AK310&lt;&gt;"",LOOKUP(AK310,{1900,2016,2017,2018,2019,2020,2021,2022,2023,2024,2025},{1,0.9,0.8,0.7,0.6,0.5,0.4,0.3,0.2,0.1,0}),IF(AM310&lt;&gt;"",LOOKUP(AM310,{1900,2021,2022,2023,2024,2025},{1,0.8,0.6,0.4,0.2,0})))),""))</f>
        <v/>
      </c>
      <c r="AM310" s="92"/>
      <c r="AN310" s="26">
        <f>IF(AND(AK310&lt;&gt;"",AM310&lt;&gt;""),"确认折扣年度",IF($V310="中修",IF(AND($V310="中修",AK310="",AM310=""),1,IF(AK310&lt;&gt;"",LOOKUP(AK310,{1900,2021,2022,2023,2024,2025},{1,0.8,0.6,0.4,0.2,0}),IF(AM310&lt;&gt;"",LOOKUP(AM310,{1900,2021,2022,2023,2024,2025},{1,0.8,0.6,0.4,0.2,0})))),""))</f>
        <v>1</v>
      </c>
      <c r="AO310" s="26" t="s">
        <v>146</v>
      </c>
      <c r="AP310" s="26" t="s">
        <v>146</v>
      </c>
      <c r="AQ310" s="26" t="s">
        <v>988</v>
      </c>
      <c r="AR310" s="26" t="s">
        <v>989</v>
      </c>
      <c r="AS310" s="26" t="s">
        <v>990</v>
      </c>
      <c r="AT310" s="26"/>
      <c r="AU310" s="26" t="s">
        <v>146</v>
      </c>
      <c r="AV310" s="26" t="s">
        <v>147</v>
      </c>
      <c r="AW310" s="26"/>
      <c r="AX310" s="110" t="s">
        <v>996</v>
      </c>
      <c r="AY310" s="110"/>
      <c r="AZ310" s="109"/>
      <c r="BA310" s="26">
        <v>85</v>
      </c>
      <c r="BB310" s="26">
        <v>81.8</v>
      </c>
      <c r="BC310" s="26">
        <v>81.8</v>
      </c>
      <c r="BD310" s="26">
        <v>0</v>
      </c>
      <c r="BE310" s="26" t="s">
        <v>149</v>
      </c>
      <c r="BF310" s="26" t="s">
        <v>150</v>
      </c>
      <c r="BG310" s="26" t="s">
        <v>997</v>
      </c>
      <c r="BH310" s="26">
        <v>2016</v>
      </c>
      <c r="BI310" s="26" t="s">
        <v>150</v>
      </c>
      <c r="BJ310" s="26" t="s">
        <v>992</v>
      </c>
      <c r="BK310" s="26" t="s">
        <v>150</v>
      </c>
      <c r="BL310" s="26" t="s">
        <v>993</v>
      </c>
      <c r="BM310" s="26"/>
      <c r="BN310" s="26"/>
      <c r="BO310" s="26"/>
      <c r="BP310" s="26"/>
      <c r="BQ310" s="26" t="s">
        <v>681</v>
      </c>
      <c r="BR310" s="26">
        <v>2277.807</v>
      </c>
      <c r="BS310" s="26">
        <v>2278.609</v>
      </c>
      <c r="BT310" s="26">
        <f t="shared" si="340"/>
        <v>0.802000000000135</v>
      </c>
      <c r="BU310" s="26"/>
      <c r="BV310" s="26"/>
      <c r="BW310" s="26">
        <f t="shared" si="341"/>
        <v>0.802000000000135</v>
      </c>
      <c r="BX310" s="26">
        <v>0</v>
      </c>
      <c r="BY310" s="26">
        <v>0</v>
      </c>
      <c r="BZ310" s="26"/>
      <c r="CA310" s="117" t="s">
        <v>998</v>
      </c>
      <c r="CB310" s="26" t="s">
        <v>166</v>
      </c>
      <c r="CC310" s="26">
        <v>0</v>
      </c>
      <c r="CD310" s="26">
        <v>0</v>
      </c>
      <c r="CE310" s="26">
        <v>0.802000000000135</v>
      </c>
      <c r="CF310" s="92">
        <f t="shared" si="342"/>
        <v>0</v>
      </c>
      <c r="CG310" s="84">
        <f t="shared" si="343"/>
        <v>0</v>
      </c>
      <c r="CH310" s="124">
        <v>7</v>
      </c>
      <c r="CI310" s="84">
        <v>2</v>
      </c>
      <c r="CK310" s="84">
        <v>223</v>
      </c>
      <c r="CW310" s="84" t="str">
        <f t="shared" si="344"/>
        <v>G20728472847.802</v>
      </c>
      <c r="CX310" s="84" t="s">
        <v>182</v>
      </c>
      <c r="CZ310" s="26"/>
      <c r="DA310" s="92">
        <v>0.802000000000135</v>
      </c>
      <c r="DB310" s="92"/>
      <c r="DC310" s="92"/>
      <c r="DD310" s="92"/>
      <c r="DE310" s="26" t="s">
        <v>995</v>
      </c>
      <c r="DF310" s="26"/>
      <c r="DG310" s="26"/>
      <c r="DH310" s="26"/>
      <c r="DI310" s="26" t="s">
        <v>999</v>
      </c>
      <c r="DJ310" s="26">
        <v>2002</v>
      </c>
      <c r="DK310" s="26">
        <v>2016</v>
      </c>
      <c r="DL310" s="26" t="s">
        <v>196</v>
      </c>
      <c r="DM310" s="26">
        <v>40</v>
      </c>
      <c r="DN310" s="26">
        <v>12</v>
      </c>
      <c r="DO310" s="26">
        <v>43</v>
      </c>
      <c r="DP310" s="26" t="b">
        <v>0</v>
      </c>
      <c r="DQ310" s="26">
        <v>1</v>
      </c>
      <c r="DR310" s="26" t="s">
        <v>149</v>
      </c>
      <c r="DS310" s="26" t="s">
        <v>167</v>
      </c>
      <c r="DT310" s="26" t="s">
        <v>150</v>
      </c>
      <c r="DU310" s="26" t="s">
        <v>150</v>
      </c>
      <c r="DV310" s="26" t="s">
        <v>993</v>
      </c>
      <c r="DW310" s="26"/>
      <c r="DX310" s="26"/>
      <c r="DY310" s="26"/>
      <c r="DZ310" s="26">
        <f t="shared" si="345"/>
        <v>0.802000000000135</v>
      </c>
      <c r="EA310" s="26">
        <v>0.802000000000135</v>
      </c>
      <c r="EB310" s="26">
        <v>0</v>
      </c>
      <c r="EC310" s="26">
        <v>0</v>
      </c>
      <c r="ED310" s="26">
        <v>0</v>
      </c>
      <c r="EE310" s="26">
        <v>0.802000000000135</v>
      </c>
      <c r="EF310" s="26">
        <v>0</v>
      </c>
      <c r="EG310" s="26">
        <v>0</v>
      </c>
      <c r="EH310" s="26">
        <v>0</v>
      </c>
      <c r="EI310" s="146">
        <f t="shared" si="346"/>
        <v>0</v>
      </c>
      <c r="EJ310" s="84">
        <f t="shared" si="347"/>
        <v>0.802000000000135</v>
      </c>
      <c r="EK310" s="84">
        <f t="shared" si="348"/>
        <v>0</v>
      </c>
      <c r="EL310" s="84">
        <f t="shared" si="349"/>
        <v>0</v>
      </c>
      <c r="EN310" s="84">
        <f t="shared" si="331"/>
        <v>0</v>
      </c>
    </row>
    <row r="311" ht="30" customHeight="1" spans="1:144">
      <c r="A311" s="87" t="str">
        <f t="shared" si="332"/>
        <v>G2072847.8022851</v>
      </c>
      <c r="B311" s="87">
        <f>VLOOKUP(A311,[1]大中修明细表!$A$10:$N$544,14,0)</f>
        <v>3.19799999999987</v>
      </c>
      <c r="C311" s="87" t="str">
        <f t="shared" si="333"/>
        <v>G2072278.6092281.807</v>
      </c>
      <c r="D311" s="87">
        <f>VLOOKUP(C311,[1]大中修明细表!$B$10:$N$544,13,0)</f>
        <v>3.19799999999987</v>
      </c>
      <c r="E311" s="87"/>
      <c r="F311" s="96">
        <v>284</v>
      </c>
      <c r="G311" s="26" t="s">
        <v>18</v>
      </c>
      <c r="H311" s="26" t="s">
        <v>850</v>
      </c>
      <c r="I311" s="26">
        <v>430703</v>
      </c>
      <c r="J311" s="26" t="s">
        <v>681</v>
      </c>
      <c r="K311" s="26">
        <v>2847.802</v>
      </c>
      <c r="L311" s="26">
        <v>2851</v>
      </c>
      <c r="M311" s="26" t="s">
        <v>681</v>
      </c>
      <c r="N311" s="26">
        <v>2278.609</v>
      </c>
      <c r="O311" s="26">
        <v>2281.807</v>
      </c>
      <c r="P311" s="26">
        <f t="shared" si="334"/>
        <v>3.19799999999987</v>
      </c>
      <c r="Q311" s="26">
        <f t="shared" si="335"/>
        <v>3.19799999999987</v>
      </c>
      <c r="R311" s="26" t="s">
        <v>196</v>
      </c>
      <c r="S311" s="26">
        <v>12</v>
      </c>
      <c r="T311" s="26">
        <v>52</v>
      </c>
      <c r="U311" s="26">
        <v>56</v>
      </c>
      <c r="V311" s="26" t="s">
        <v>182</v>
      </c>
      <c r="W311" s="26" t="s">
        <v>160</v>
      </c>
      <c r="X311" s="26" t="s">
        <v>183</v>
      </c>
      <c r="Y311" s="26">
        <f t="shared" si="336"/>
        <v>12</v>
      </c>
      <c r="Z311" s="26"/>
      <c r="AA311" s="26" t="s">
        <v>184</v>
      </c>
      <c r="AB311" s="26"/>
      <c r="AC311" s="26"/>
      <c r="AD311" s="26" t="s">
        <v>145</v>
      </c>
      <c r="AE311" s="26">
        <v>4</v>
      </c>
      <c r="AF311" s="99"/>
      <c r="AG311" s="92">
        <v>70</v>
      </c>
      <c r="AH311" s="92">
        <f t="shared" si="337"/>
        <v>269</v>
      </c>
      <c r="AI311" s="92">
        <f t="shared" si="338"/>
        <v>269</v>
      </c>
      <c r="AJ311" s="26">
        <f t="shared" si="339"/>
        <v>269</v>
      </c>
      <c r="AK311" s="92">
        <v>2016</v>
      </c>
      <c r="AL311" s="26" t="str">
        <f>IF(AND(AK311&lt;&gt;"",AM311&lt;&gt;""),"确认折扣年度",IF($V311="大修",IF(AND($V311="大修",AK311="",AM311=""),1,IF(AK311&lt;&gt;"",LOOKUP(AK311,{1900,2016,2017,2018,2019,2020,2021,2022,2023,2024,2025},{1,0.9,0.8,0.7,0.6,0.5,0.4,0.3,0.2,0.1,0}),IF(AM311&lt;&gt;"",LOOKUP(AM311,{1900,2021,2022,2023,2024,2025},{1,0.8,0.6,0.4,0.2,0})))),""))</f>
        <v/>
      </c>
      <c r="AM311" s="92"/>
      <c r="AN311" s="26">
        <f>IF(AND(AK311&lt;&gt;"",AM311&lt;&gt;""),"确认折扣年度",IF($V311="中修",IF(AND($V311="中修",AK311="",AM311=""),1,IF(AK311&lt;&gt;"",LOOKUP(AK311,{1900,2021,2022,2023,2024,2025},{1,0.8,0.6,0.4,0.2,0}),IF(AM311&lt;&gt;"",LOOKUP(AM311,{1900,2021,2022,2023,2024,2025},{1,0.8,0.6,0.4,0.2,0})))),""))</f>
        <v>1</v>
      </c>
      <c r="AO311" s="26" t="s">
        <v>146</v>
      </c>
      <c r="AP311" s="26" t="s">
        <v>146</v>
      </c>
      <c r="AQ311" s="26" t="s">
        <v>988</v>
      </c>
      <c r="AR311" s="26" t="s">
        <v>1000</v>
      </c>
      <c r="AS311" s="26" t="s">
        <v>990</v>
      </c>
      <c r="AT311" s="26"/>
      <c r="AU311" s="26" t="s">
        <v>146</v>
      </c>
      <c r="AV311" s="26" t="s">
        <v>147</v>
      </c>
      <c r="AW311" s="26"/>
      <c r="AX311" s="110"/>
      <c r="AY311" s="110"/>
      <c r="AZ311" s="109"/>
      <c r="BA311" s="26">
        <v>85</v>
      </c>
      <c r="BB311" s="26">
        <v>326.2</v>
      </c>
      <c r="BC311" s="26">
        <v>326.2</v>
      </c>
      <c r="BD311" s="26">
        <v>0</v>
      </c>
      <c r="BE311" s="26" t="s">
        <v>149</v>
      </c>
      <c r="BF311" s="26" t="s">
        <v>150</v>
      </c>
      <c r="BG311" s="26" t="s">
        <v>997</v>
      </c>
      <c r="BH311" s="26">
        <v>2016</v>
      </c>
      <c r="BI311" s="26" t="s">
        <v>150</v>
      </c>
      <c r="BJ311" s="26" t="s">
        <v>1001</v>
      </c>
      <c r="BK311" s="26" t="s">
        <v>150</v>
      </c>
      <c r="BL311" s="26" t="s">
        <v>993</v>
      </c>
      <c r="BM311" s="26"/>
      <c r="BN311" s="26"/>
      <c r="BO311" s="26"/>
      <c r="BP311" s="26"/>
      <c r="BQ311" s="26" t="s">
        <v>681</v>
      </c>
      <c r="BR311" s="26">
        <v>2278.609</v>
      </c>
      <c r="BS311" s="26">
        <v>2281.807</v>
      </c>
      <c r="BT311" s="26">
        <f t="shared" si="340"/>
        <v>3.19799999999987</v>
      </c>
      <c r="BU311" s="26"/>
      <c r="BV311" s="26"/>
      <c r="BW311" s="26">
        <f t="shared" si="341"/>
        <v>3.19799999999987</v>
      </c>
      <c r="BX311" s="26">
        <v>0</v>
      </c>
      <c r="BY311" s="26">
        <v>0</v>
      </c>
      <c r="BZ311" s="26"/>
      <c r="CA311" s="117" t="s">
        <v>1002</v>
      </c>
      <c r="CB311" s="26" t="s">
        <v>166</v>
      </c>
      <c r="CC311" s="26">
        <v>0</v>
      </c>
      <c r="CD311" s="26">
        <v>2</v>
      </c>
      <c r="CE311" s="26">
        <v>1.19799999999987</v>
      </c>
      <c r="CF311" s="92">
        <f t="shared" si="342"/>
        <v>2</v>
      </c>
      <c r="CG311" s="84">
        <f t="shared" si="343"/>
        <v>-4.44089209850063e-15</v>
      </c>
      <c r="CH311" s="124">
        <v>7</v>
      </c>
      <c r="CI311" s="84">
        <v>2</v>
      </c>
      <c r="CJ311" s="84"/>
      <c r="CK311" s="84">
        <v>224</v>
      </c>
      <c r="CL311" s="84"/>
      <c r="CM311" s="84"/>
      <c r="CN311" s="84"/>
      <c r="CO311" s="84"/>
      <c r="CP311" s="84"/>
      <c r="CQ311" s="84"/>
      <c r="CR311" s="84"/>
      <c r="CT311" s="84"/>
      <c r="CU311" s="84"/>
      <c r="CV311" s="84"/>
      <c r="CW311" s="84" t="str">
        <f t="shared" si="344"/>
        <v>G2072847.8022851</v>
      </c>
      <c r="CX311" s="84" t="s">
        <v>182</v>
      </c>
      <c r="CZ311" s="26"/>
      <c r="DA311" s="92">
        <v>3.19799999999987</v>
      </c>
      <c r="DB311" s="92"/>
      <c r="DC311" s="92"/>
      <c r="DD311" s="92"/>
      <c r="DE311" s="26"/>
      <c r="DF311" s="26"/>
      <c r="DG311" s="26"/>
      <c r="DH311" s="26"/>
      <c r="DI311" s="26" t="s">
        <v>999</v>
      </c>
      <c r="DJ311" s="26">
        <v>2002</v>
      </c>
      <c r="DK311" s="26">
        <v>2016</v>
      </c>
      <c r="DL311" s="26" t="s">
        <v>196</v>
      </c>
      <c r="DM311" s="26">
        <v>52</v>
      </c>
      <c r="DN311" s="26">
        <v>12</v>
      </c>
      <c r="DO311" s="26">
        <v>56</v>
      </c>
      <c r="DP311" s="26" t="b">
        <v>0</v>
      </c>
      <c r="DQ311" s="26">
        <v>1</v>
      </c>
      <c r="DR311" s="26" t="s">
        <v>149</v>
      </c>
      <c r="DS311" s="26" t="s">
        <v>167</v>
      </c>
      <c r="DT311" s="26" t="s">
        <v>150</v>
      </c>
      <c r="DU311" s="26" t="s">
        <v>150</v>
      </c>
      <c r="DV311" s="26" t="s">
        <v>993</v>
      </c>
      <c r="DW311" s="26"/>
      <c r="DX311" s="26"/>
      <c r="DY311" s="26"/>
      <c r="DZ311" s="26">
        <f t="shared" si="345"/>
        <v>3.198</v>
      </c>
      <c r="EA311" s="26">
        <v>3.19799999999987</v>
      </c>
      <c r="EB311" s="26">
        <v>0</v>
      </c>
      <c r="EC311" s="26">
        <v>0</v>
      </c>
      <c r="ED311" s="26">
        <v>0</v>
      </c>
      <c r="EE311" s="26">
        <v>3.198</v>
      </c>
      <c r="EF311" s="26">
        <v>0</v>
      </c>
      <c r="EG311" s="26">
        <v>0</v>
      </c>
      <c r="EH311" s="26">
        <v>0</v>
      </c>
      <c r="EI311" s="146">
        <f t="shared" si="346"/>
        <v>-1.34559030584569e-13</v>
      </c>
      <c r="EJ311" s="84">
        <f t="shared" si="347"/>
        <v>3.19799999999987</v>
      </c>
      <c r="EK311" s="84">
        <f t="shared" si="348"/>
        <v>-1.34559030584569e-13</v>
      </c>
      <c r="EL311" s="84">
        <f t="shared" si="349"/>
        <v>1.30118138486068e-13</v>
      </c>
      <c r="EN311" s="84">
        <f t="shared" si="331"/>
        <v>0</v>
      </c>
    </row>
    <row r="312" ht="30" customHeight="1" spans="1:144">
      <c r="A312" s="87" t="str">
        <f t="shared" si="332"/>
        <v>G3531230.4011230.714</v>
      </c>
      <c r="B312" s="87">
        <f>VLOOKUP(A312,[1]大中修明细表!$A$10:$N$544,14,0)</f>
        <v>0.312999999999874</v>
      </c>
      <c r="C312" s="87" t="str">
        <f t="shared" si="333"/>
        <v>S306202.72203.033</v>
      </c>
      <c r="D312" s="87">
        <f>VLOOKUP(C312,[1]大中修明细表!$B$10:$N$544,13,0)</f>
        <v>0.312999999999874</v>
      </c>
      <c r="E312" s="87"/>
      <c r="F312" s="96">
        <v>285</v>
      </c>
      <c r="G312" s="26" t="s">
        <v>18</v>
      </c>
      <c r="H312" s="26" t="s">
        <v>1003</v>
      </c>
      <c r="I312" s="26">
        <v>430721</v>
      </c>
      <c r="J312" s="26" t="s">
        <v>807</v>
      </c>
      <c r="K312" s="26">
        <v>1230.401</v>
      </c>
      <c r="L312" s="26">
        <v>1230.714</v>
      </c>
      <c r="M312" s="26" t="s">
        <v>748</v>
      </c>
      <c r="N312" s="26">
        <v>202.72</v>
      </c>
      <c r="O312" s="26">
        <v>203.033</v>
      </c>
      <c r="P312" s="26">
        <f t="shared" si="334"/>
        <v>0.312999999999874</v>
      </c>
      <c r="Q312" s="26">
        <f t="shared" si="335"/>
        <v>0.312999999999874</v>
      </c>
      <c r="R312" s="26" t="s">
        <v>139</v>
      </c>
      <c r="S312" s="26">
        <v>10.5</v>
      </c>
      <c r="T312" s="26">
        <v>10.5</v>
      </c>
      <c r="U312" s="26">
        <v>12</v>
      </c>
      <c r="V312" s="26" t="s">
        <v>182</v>
      </c>
      <c r="W312" s="26" t="s">
        <v>160</v>
      </c>
      <c r="X312" s="26" t="s">
        <v>183</v>
      </c>
      <c r="Y312" s="26">
        <f t="shared" si="336"/>
        <v>10.5</v>
      </c>
      <c r="Z312" s="26"/>
      <c r="AA312" s="26" t="s">
        <v>184</v>
      </c>
      <c r="AB312" s="26"/>
      <c r="AC312" s="26"/>
      <c r="AD312" s="26" t="s">
        <v>145</v>
      </c>
      <c r="AE312" s="26">
        <v>4</v>
      </c>
      <c r="AF312" s="99"/>
      <c r="AG312" s="92">
        <v>70</v>
      </c>
      <c r="AH312" s="92">
        <f t="shared" si="337"/>
        <v>23</v>
      </c>
      <c r="AI312" s="92">
        <f t="shared" si="338"/>
        <v>23</v>
      </c>
      <c r="AJ312" s="26">
        <f t="shared" si="339"/>
        <v>23</v>
      </c>
      <c r="AK312" s="92">
        <v>2013</v>
      </c>
      <c r="AL312" s="26" t="str">
        <f>IF(AND(AK312&lt;&gt;"",AM312&lt;&gt;""),"确认折扣年度",IF($V312="大修",IF(AND($V312="大修",AK312="",AM312=""),1,IF(AK312&lt;&gt;"",LOOKUP(AK312,{1900,2016,2017,2018,2019,2020,2021,2022,2023,2024,2025},{1,0.9,0.8,0.7,0.6,0.5,0.4,0.3,0.2,0.1,0}),IF(AM312&lt;&gt;"",LOOKUP(AM312,{1900,2021,2022,2023,2024,2025},{1,0.8,0.6,0.4,0.2,0})))),""))</f>
        <v/>
      </c>
      <c r="AM312" s="92"/>
      <c r="AN312" s="26">
        <f>IF(AND(AK312&lt;&gt;"",AM312&lt;&gt;""),"确认折扣年度",IF($V312="中修",IF(AND($V312="中修",AK312="",AM312=""),1,IF(AK312&lt;&gt;"",LOOKUP(AK312,{1900,2021,2022,2023,2024,2025},{1,0.8,0.6,0.4,0.2,0}),IF(AM312&lt;&gt;"",LOOKUP(AM312,{1900,2021,2022,2023,2024,2025},{1,0.8,0.6,0.4,0.2,0})))),""))</f>
        <v>1</v>
      </c>
      <c r="AO312" s="26" t="s">
        <v>146</v>
      </c>
      <c r="AP312" s="26" t="s">
        <v>146</v>
      </c>
      <c r="AQ312" s="26" t="s">
        <v>147</v>
      </c>
      <c r="AR312" s="26" t="s">
        <v>1004</v>
      </c>
      <c r="AS312" s="26"/>
      <c r="AT312" s="26"/>
      <c r="AU312" s="26" t="s">
        <v>146</v>
      </c>
      <c r="AV312" s="26" t="s">
        <v>147</v>
      </c>
      <c r="AW312" s="26"/>
      <c r="AX312" s="110" t="s">
        <v>1005</v>
      </c>
      <c r="AY312" s="110" t="s">
        <v>1006</v>
      </c>
      <c r="AZ312" s="111"/>
      <c r="BA312" s="26">
        <v>85</v>
      </c>
      <c r="BB312" s="26">
        <v>27.94</v>
      </c>
      <c r="BC312" s="26">
        <v>27.94</v>
      </c>
      <c r="BD312" s="26">
        <v>0</v>
      </c>
      <c r="BE312" s="26" t="s">
        <v>149</v>
      </c>
      <c r="BF312" s="26" t="s">
        <v>150</v>
      </c>
      <c r="BG312" s="26" t="s">
        <v>1007</v>
      </c>
      <c r="BH312" s="26">
        <v>2016</v>
      </c>
      <c r="BI312" s="26" t="s">
        <v>150</v>
      </c>
      <c r="BJ312" s="26" t="s">
        <v>1008</v>
      </c>
      <c r="BK312" s="26" t="s">
        <v>150</v>
      </c>
      <c r="BL312" s="26" t="s">
        <v>1009</v>
      </c>
      <c r="BM312" s="26"/>
      <c r="BN312" s="26"/>
      <c r="BO312" s="26"/>
      <c r="BP312" s="26"/>
      <c r="BQ312" s="26" t="s">
        <v>748</v>
      </c>
      <c r="BR312" s="26">
        <v>202.72</v>
      </c>
      <c r="BS312" s="26">
        <v>203.033</v>
      </c>
      <c r="BT312" s="26">
        <f t="shared" si="340"/>
        <v>0.312999999999874</v>
      </c>
      <c r="BU312" s="26"/>
      <c r="BV312" s="26"/>
      <c r="BW312" s="26">
        <f t="shared" si="341"/>
        <v>0.312999999999874</v>
      </c>
      <c r="BX312" s="26">
        <v>0</v>
      </c>
      <c r="BY312" s="26">
        <v>0</v>
      </c>
      <c r="BZ312" s="26"/>
      <c r="CA312" s="117"/>
      <c r="CB312" s="26" t="s">
        <v>166</v>
      </c>
      <c r="CC312" s="26">
        <v>0</v>
      </c>
      <c r="CD312" s="26">
        <v>0.312999999999874</v>
      </c>
      <c r="CE312" s="26">
        <v>0</v>
      </c>
      <c r="CF312" s="92">
        <f t="shared" si="342"/>
        <v>0.312999999999874</v>
      </c>
      <c r="CG312" s="84">
        <f t="shared" si="343"/>
        <v>4.9960036108132e-16</v>
      </c>
      <c r="CH312" s="124">
        <v>7</v>
      </c>
      <c r="CI312" s="84">
        <v>2</v>
      </c>
      <c r="CJ312" s="84"/>
      <c r="CK312" s="84">
        <v>226</v>
      </c>
      <c r="CL312" s="84"/>
      <c r="CM312" s="84"/>
      <c r="CN312" s="84"/>
      <c r="CO312" s="84"/>
      <c r="CP312" s="84"/>
      <c r="CQ312" s="84"/>
      <c r="CR312" s="84"/>
      <c r="CT312" s="84"/>
      <c r="CU312" s="84"/>
      <c r="CV312" s="84"/>
      <c r="CW312" s="84" t="str">
        <f t="shared" si="344"/>
        <v>G3531230.4011230.714</v>
      </c>
      <c r="CX312" s="84" t="s">
        <v>182</v>
      </c>
      <c r="CZ312" s="26"/>
      <c r="DA312" s="92">
        <v>0.312999999999874</v>
      </c>
      <c r="DB312" s="92"/>
      <c r="DC312" s="92"/>
      <c r="DD312" s="92"/>
      <c r="DE312" s="26"/>
      <c r="DF312" s="26"/>
      <c r="DG312" s="26"/>
      <c r="DH312" s="26"/>
      <c r="DI312" s="26"/>
      <c r="DJ312" s="26">
        <v>1973</v>
      </c>
      <c r="DK312" s="26">
        <v>2016</v>
      </c>
      <c r="DL312" s="26" t="s">
        <v>139</v>
      </c>
      <c r="DM312" s="26">
        <v>10.5</v>
      </c>
      <c r="DN312" s="26">
        <v>10.5</v>
      </c>
      <c r="DO312" s="26">
        <v>12</v>
      </c>
      <c r="DP312" s="26" t="b">
        <v>1</v>
      </c>
      <c r="DQ312" s="26">
        <v>1</v>
      </c>
      <c r="DR312" s="26" t="s">
        <v>149</v>
      </c>
      <c r="DS312" s="26" t="s">
        <v>167</v>
      </c>
      <c r="DT312" s="26" t="s">
        <v>150</v>
      </c>
      <c r="DU312" s="26" t="s">
        <v>150</v>
      </c>
      <c r="DV312" s="26" t="s">
        <v>1009</v>
      </c>
      <c r="DW312" s="26"/>
      <c r="DX312" s="26"/>
      <c r="DY312" s="26"/>
      <c r="DZ312" s="26">
        <f t="shared" si="345"/>
        <v>0.313</v>
      </c>
      <c r="EA312" s="26">
        <v>0.312999999999874</v>
      </c>
      <c r="EB312" s="26">
        <v>0</v>
      </c>
      <c r="EC312" s="99"/>
      <c r="ED312" s="26">
        <v>0</v>
      </c>
      <c r="EE312" s="26">
        <v>0.313</v>
      </c>
      <c r="EF312" s="26">
        <v>0</v>
      </c>
      <c r="EG312" s="26">
        <v>0</v>
      </c>
      <c r="EH312" s="26">
        <v>0</v>
      </c>
      <c r="EI312" s="146">
        <f t="shared" si="346"/>
        <v>-1.25510712933874e-13</v>
      </c>
      <c r="EJ312" s="84">
        <f t="shared" si="347"/>
        <v>0.312999999999874</v>
      </c>
      <c r="EK312" s="84">
        <f t="shared" si="348"/>
        <v>-1.25510712933874e-13</v>
      </c>
      <c r="EL312" s="84">
        <f t="shared" si="349"/>
        <v>1.26010313294955e-13</v>
      </c>
      <c r="EN312" s="84">
        <f t="shared" si="331"/>
        <v>0</v>
      </c>
    </row>
    <row r="313" ht="30" customHeight="1" spans="1:144">
      <c r="A313" s="87" t="str">
        <f t="shared" si="332"/>
        <v>G3531230.7141231.65</v>
      </c>
      <c r="B313" s="87">
        <f>VLOOKUP(A313,[1]大中修明细表!$A$10:$N$544,14,0)</f>
        <v>0.936000000000149</v>
      </c>
      <c r="C313" s="87" t="str">
        <f t="shared" si="333"/>
        <v>S306203.033203.969</v>
      </c>
      <c r="D313" s="87">
        <f>VLOOKUP(C313,[1]大中修明细表!$B$10:$N$544,13,0)</f>
        <v>0.936000000000149</v>
      </c>
      <c r="E313" s="87"/>
      <c r="F313" s="96">
        <v>286</v>
      </c>
      <c r="G313" s="26" t="s">
        <v>18</v>
      </c>
      <c r="H313" s="26" t="s">
        <v>1003</v>
      </c>
      <c r="I313" s="26">
        <v>430721</v>
      </c>
      <c r="J313" s="26" t="s">
        <v>807</v>
      </c>
      <c r="K313" s="26">
        <v>1230.714</v>
      </c>
      <c r="L313" s="26">
        <v>1231.65</v>
      </c>
      <c r="M313" s="26" t="s">
        <v>748</v>
      </c>
      <c r="N313" s="26">
        <v>203.033</v>
      </c>
      <c r="O313" s="26">
        <v>203.969</v>
      </c>
      <c r="P313" s="26">
        <f t="shared" si="334"/>
        <v>0.936000000000149</v>
      </c>
      <c r="Q313" s="26">
        <f t="shared" si="335"/>
        <v>0.936000000000149</v>
      </c>
      <c r="R313" s="26" t="s">
        <v>139</v>
      </c>
      <c r="S313" s="26">
        <v>12</v>
      </c>
      <c r="T313" s="26">
        <v>10.5</v>
      </c>
      <c r="U313" s="26">
        <v>12</v>
      </c>
      <c r="V313" s="26" t="s">
        <v>182</v>
      </c>
      <c r="W313" s="26" t="s">
        <v>160</v>
      </c>
      <c r="X313" s="26" t="s">
        <v>183</v>
      </c>
      <c r="Y313" s="26">
        <f t="shared" si="336"/>
        <v>12</v>
      </c>
      <c r="Z313" s="26"/>
      <c r="AA313" s="26" t="s">
        <v>184</v>
      </c>
      <c r="AB313" s="26"/>
      <c r="AC313" s="26"/>
      <c r="AD313" s="26" t="s">
        <v>145</v>
      </c>
      <c r="AE313" s="26">
        <v>4</v>
      </c>
      <c r="AF313" s="99"/>
      <c r="AG313" s="92">
        <v>70</v>
      </c>
      <c r="AH313" s="92">
        <f t="shared" si="337"/>
        <v>79</v>
      </c>
      <c r="AI313" s="92">
        <f t="shared" si="338"/>
        <v>79</v>
      </c>
      <c r="AJ313" s="26">
        <f t="shared" si="339"/>
        <v>79</v>
      </c>
      <c r="AK313" s="92">
        <v>2013</v>
      </c>
      <c r="AL313" s="26" t="str">
        <f>IF(AND(AK313&lt;&gt;"",AM313&lt;&gt;""),"确认折扣年度",IF($V313="大修",IF(AND($V313="大修",AK313="",AM313=""),1,IF(AK313&lt;&gt;"",LOOKUP(AK313,{1900,2016,2017,2018,2019,2020,2021,2022,2023,2024,2025},{1,0.9,0.8,0.7,0.6,0.5,0.4,0.3,0.2,0.1,0}),IF(AM313&lt;&gt;"",LOOKUP(AM313,{1900,2021,2022,2023,2024,2025},{1,0.8,0.6,0.4,0.2,0})))),""))</f>
        <v/>
      </c>
      <c r="AM313" s="92"/>
      <c r="AN313" s="26">
        <f>IF(AND(AK313&lt;&gt;"",AM313&lt;&gt;""),"确认折扣年度",IF($V313="中修",IF(AND($V313="中修",AK313="",AM313=""),1,IF(AK313&lt;&gt;"",LOOKUP(AK313,{1900,2021,2022,2023,2024,2025},{1,0.8,0.6,0.4,0.2,0}),IF(AM313&lt;&gt;"",LOOKUP(AM313,{1900,2021,2022,2023,2024,2025},{1,0.8,0.6,0.4,0.2,0})))),""))</f>
        <v>1</v>
      </c>
      <c r="AO313" s="26" t="s">
        <v>146</v>
      </c>
      <c r="AP313" s="26" t="s">
        <v>146</v>
      </c>
      <c r="AQ313" s="26" t="s">
        <v>147</v>
      </c>
      <c r="AR313" s="26" t="s">
        <v>1004</v>
      </c>
      <c r="AS313" s="26"/>
      <c r="AT313" s="26"/>
      <c r="AU313" s="26" t="s">
        <v>146</v>
      </c>
      <c r="AV313" s="26" t="s">
        <v>147</v>
      </c>
      <c r="AW313" s="26"/>
      <c r="AX313" s="110"/>
      <c r="AY313" s="110" t="s">
        <v>1006</v>
      </c>
      <c r="AZ313" s="109"/>
      <c r="BA313" s="26">
        <v>85</v>
      </c>
      <c r="BB313" s="26">
        <v>95.47</v>
      </c>
      <c r="BC313" s="26">
        <v>95.47</v>
      </c>
      <c r="BD313" s="26">
        <v>0</v>
      </c>
      <c r="BE313" s="26" t="s">
        <v>149</v>
      </c>
      <c r="BF313" s="26" t="s">
        <v>150</v>
      </c>
      <c r="BG313" s="26" t="s">
        <v>1007</v>
      </c>
      <c r="BH313" s="26">
        <v>2016</v>
      </c>
      <c r="BI313" s="26" t="s">
        <v>150</v>
      </c>
      <c r="BJ313" s="26" t="s">
        <v>1010</v>
      </c>
      <c r="BK313" s="26" t="s">
        <v>150</v>
      </c>
      <c r="BL313" s="26" t="s">
        <v>1009</v>
      </c>
      <c r="BM313" s="26"/>
      <c r="BN313" s="26"/>
      <c r="BO313" s="26"/>
      <c r="BP313" s="26"/>
      <c r="BQ313" s="26" t="s">
        <v>748</v>
      </c>
      <c r="BR313" s="26">
        <v>203.033</v>
      </c>
      <c r="BS313" s="26">
        <v>203.969</v>
      </c>
      <c r="BT313" s="26">
        <f t="shared" si="340"/>
        <v>0.936000000000149</v>
      </c>
      <c r="BU313" s="26"/>
      <c r="BV313" s="26"/>
      <c r="BW313" s="26">
        <f t="shared" si="341"/>
        <v>0.936000000000149</v>
      </c>
      <c r="BX313" s="26">
        <v>0</v>
      </c>
      <c r="BY313" s="26">
        <v>0</v>
      </c>
      <c r="BZ313" s="26"/>
      <c r="CA313" s="117"/>
      <c r="CB313" s="26" t="s">
        <v>166</v>
      </c>
      <c r="CC313" s="26">
        <v>0</v>
      </c>
      <c r="CD313" s="26">
        <v>0.936000000000149</v>
      </c>
      <c r="CE313" s="26">
        <v>0</v>
      </c>
      <c r="CF313" s="92">
        <f t="shared" si="342"/>
        <v>0.936000000000149</v>
      </c>
      <c r="CG313" s="84">
        <f t="shared" si="343"/>
        <v>0</v>
      </c>
      <c r="CH313" s="124">
        <v>7</v>
      </c>
      <c r="CI313" s="84">
        <v>2</v>
      </c>
      <c r="CJ313" s="84"/>
      <c r="CK313" s="84">
        <v>227</v>
      </c>
      <c r="CL313" s="84"/>
      <c r="CM313" s="84"/>
      <c r="CN313" s="84"/>
      <c r="CO313" s="84"/>
      <c r="CP313" s="84"/>
      <c r="CQ313" s="84"/>
      <c r="CR313" s="84"/>
      <c r="CT313" s="84"/>
      <c r="CU313" s="84"/>
      <c r="CV313" s="84"/>
      <c r="CW313" s="84" t="str">
        <f t="shared" si="344"/>
        <v>G3531230.7141231.65</v>
      </c>
      <c r="CX313" s="84" t="s">
        <v>182</v>
      </c>
      <c r="CZ313" s="26" t="s">
        <v>268</v>
      </c>
      <c r="DA313" s="92">
        <v>0.936000000000149</v>
      </c>
      <c r="DB313" s="92"/>
      <c r="DC313" s="92"/>
      <c r="DD313" s="92"/>
      <c r="DE313" s="26"/>
      <c r="DF313" s="26"/>
      <c r="DG313" s="26"/>
      <c r="DH313" s="26"/>
      <c r="DI313" s="26"/>
      <c r="DJ313" s="26">
        <v>1973</v>
      </c>
      <c r="DK313" s="26">
        <v>2016</v>
      </c>
      <c r="DL313" s="26" t="s">
        <v>139</v>
      </c>
      <c r="DM313" s="26">
        <v>12</v>
      </c>
      <c r="DN313" s="26">
        <v>12</v>
      </c>
      <c r="DO313" s="26">
        <v>12</v>
      </c>
      <c r="DP313" s="26" t="b">
        <v>1</v>
      </c>
      <c r="DQ313" s="26">
        <v>0</v>
      </c>
      <c r="DR313" s="26" t="s">
        <v>149</v>
      </c>
      <c r="DS313" s="26" t="s">
        <v>167</v>
      </c>
      <c r="DT313" s="26" t="s">
        <v>150</v>
      </c>
      <c r="DU313" s="26" t="s">
        <v>150</v>
      </c>
      <c r="DV313" s="26" t="s">
        <v>1009</v>
      </c>
      <c r="DW313" s="26"/>
      <c r="DX313" s="26"/>
      <c r="DY313" s="26"/>
      <c r="DZ313" s="26">
        <f t="shared" si="345"/>
        <v>0.936</v>
      </c>
      <c r="EA313" s="26">
        <v>0.936000000000149</v>
      </c>
      <c r="EB313" s="26">
        <v>0</v>
      </c>
      <c r="EC313" s="99"/>
      <c r="ED313" s="26">
        <v>0</v>
      </c>
      <c r="EE313" s="26">
        <v>0.936</v>
      </c>
      <c r="EF313" s="26">
        <v>0</v>
      </c>
      <c r="EG313" s="26">
        <v>0</v>
      </c>
      <c r="EH313" s="26">
        <v>0</v>
      </c>
      <c r="EI313" s="146">
        <f t="shared" si="346"/>
        <v>1.49102952207159e-13</v>
      </c>
      <c r="EJ313" s="84">
        <f t="shared" si="347"/>
        <v>0.936000000000149</v>
      </c>
      <c r="EK313" s="84">
        <f t="shared" si="348"/>
        <v>1.49102952207159e-13</v>
      </c>
      <c r="EL313" s="84">
        <f t="shared" si="349"/>
        <v>-1.48991929904696e-13</v>
      </c>
      <c r="EN313" s="84">
        <f t="shared" si="331"/>
        <v>0</v>
      </c>
    </row>
    <row r="314" ht="30" customHeight="1" spans="1:144">
      <c r="A314" s="87" t="str">
        <f t="shared" si="332"/>
        <v>G3531231.651235.235</v>
      </c>
      <c r="B314" s="87" t="e">
        <f>VLOOKUP(A314,[1]大中修明细表!$A$10:$N$544,14,0)</f>
        <v>#N/A</v>
      </c>
      <c r="C314" s="87" t="str">
        <f t="shared" si="333"/>
        <v>S306203.969207.554</v>
      </c>
      <c r="D314" s="87" t="e">
        <f>VLOOKUP(C314,[1]大中修明细表!$B$10:$N$544,13,0)</f>
        <v>#N/A</v>
      </c>
      <c r="E314" s="87" t="s">
        <v>218</v>
      </c>
      <c r="F314" s="96">
        <v>287</v>
      </c>
      <c r="G314" s="26" t="s">
        <v>18</v>
      </c>
      <c r="H314" s="26" t="s">
        <v>1003</v>
      </c>
      <c r="I314" s="26">
        <v>430721</v>
      </c>
      <c r="J314" s="26" t="s">
        <v>807</v>
      </c>
      <c r="K314" s="26">
        <v>1231.65</v>
      </c>
      <c r="L314" s="26">
        <v>1235.235</v>
      </c>
      <c r="M314" s="26" t="s">
        <v>748</v>
      </c>
      <c r="N314" s="26">
        <v>203.969</v>
      </c>
      <c r="O314" s="26">
        <v>207.554</v>
      </c>
      <c r="P314" s="26">
        <f t="shared" si="334"/>
        <v>3.58499999999981</v>
      </c>
      <c r="Q314" s="26">
        <f t="shared" si="335"/>
        <v>3.58499999999981</v>
      </c>
      <c r="R314" s="26" t="s">
        <v>139</v>
      </c>
      <c r="S314" s="26">
        <v>10.5</v>
      </c>
      <c r="T314" s="26">
        <v>10.5</v>
      </c>
      <c r="U314" s="26">
        <v>12</v>
      </c>
      <c r="V314" s="26" t="s">
        <v>182</v>
      </c>
      <c r="W314" s="26" t="s">
        <v>160</v>
      </c>
      <c r="X314" s="26" t="s">
        <v>183</v>
      </c>
      <c r="Y314" s="26">
        <f t="shared" si="336"/>
        <v>10.5</v>
      </c>
      <c r="Z314" s="26"/>
      <c r="AA314" s="26" t="s">
        <v>184</v>
      </c>
      <c r="AB314" s="26"/>
      <c r="AC314" s="26"/>
      <c r="AD314" s="26" t="s">
        <v>145</v>
      </c>
      <c r="AE314" s="26">
        <v>4</v>
      </c>
      <c r="AF314" s="99"/>
      <c r="AG314" s="92">
        <v>70</v>
      </c>
      <c r="AH314" s="92">
        <f t="shared" si="337"/>
        <v>263</v>
      </c>
      <c r="AI314" s="92">
        <f t="shared" si="338"/>
        <v>263</v>
      </c>
      <c r="AJ314" s="26">
        <f t="shared" si="339"/>
        <v>263</v>
      </c>
      <c r="AK314" s="92">
        <v>2013</v>
      </c>
      <c r="AL314" s="26" t="str">
        <f>IF(AND(AK314&lt;&gt;"",AM314&lt;&gt;""),"确认折扣年度",IF($V314="大修",IF(AND($V314="大修",AK314="",AM314=""),1,IF(AK314&lt;&gt;"",LOOKUP(AK314,{1900,2016,2017,2018,2019,2020,2021,2022,2023,2024,2025},{1,0.9,0.8,0.7,0.6,0.5,0.4,0.3,0.2,0.1,0}),IF(AM314&lt;&gt;"",LOOKUP(AM314,{1900,2021,2022,2023,2024,2025},{1,0.8,0.6,0.4,0.2,0})))),""))</f>
        <v/>
      </c>
      <c r="AM314" s="92"/>
      <c r="AN314" s="26">
        <f>IF(AND(AK314&lt;&gt;"",AM314&lt;&gt;""),"确认折扣年度",IF($V314="中修",IF(AND($V314="中修",AK314="",AM314=""),1,IF(AK314&lt;&gt;"",LOOKUP(AK314,{1900,2021,2022,2023,2024,2025},{1,0.8,0.6,0.4,0.2,0}),IF(AM314&lt;&gt;"",LOOKUP(AM314,{1900,2021,2022,2023,2024,2025},{1,0.8,0.6,0.4,0.2,0})))),""))</f>
        <v>1</v>
      </c>
      <c r="AO314" s="26" t="s">
        <v>146</v>
      </c>
      <c r="AP314" s="26" t="s">
        <v>146</v>
      </c>
      <c r="AQ314" s="26" t="s">
        <v>147</v>
      </c>
      <c r="AR314" s="26" t="s">
        <v>348</v>
      </c>
      <c r="AS314" s="26"/>
      <c r="AT314" s="26"/>
      <c r="AU314" s="26" t="s">
        <v>146</v>
      </c>
      <c r="AV314" s="26" t="s">
        <v>147</v>
      </c>
      <c r="AW314" s="26"/>
      <c r="AX314" s="110"/>
      <c r="AY314" s="110" t="s">
        <v>1006</v>
      </c>
      <c r="AZ314" s="109"/>
      <c r="BA314" s="26">
        <v>85</v>
      </c>
      <c r="BB314" s="26">
        <v>616.99</v>
      </c>
      <c r="BC314" s="26">
        <v>616.99</v>
      </c>
      <c r="BD314" s="26">
        <v>0</v>
      </c>
      <c r="BE314" s="26" t="s">
        <v>149</v>
      </c>
      <c r="BF314" s="26" t="s">
        <v>150</v>
      </c>
      <c r="BG314" s="26" t="s">
        <v>1007</v>
      </c>
      <c r="BH314" s="26">
        <v>2016</v>
      </c>
      <c r="BI314" s="26" t="s">
        <v>150</v>
      </c>
      <c r="BJ314" s="26" t="s">
        <v>1011</v>
      </c>
      <c r="BK314" s="26" t="s">
        <v>150</v>
      </c>
      <c r="BL314" s="26" t="s">
        <v>1009</v>
      </c>
      <c r="BM314" s="26"/>
      <c r="BN314" s="26"/>
      <c r="BO314" s="26"/>
      <c r="BP314" s="26"/>
      <c r="BQ314" s="26" t="s">
        <v>748</v>
      </c>
      <c r="BR314" s="26">
        <v>203.969</v>
      </c>
      <c r="BS314" s="26">
        <v>210.882</v>
      </c>
      <c r="BT314" s="26">
        <f t="shared" si="340"/>
        <v>3.58499999999981</v>
      </c>
      <c r="BU314" s="26"/>
      <c r="BV314" s="26"/>
      <c r="BW314" s="26">
        <f t="shared" si="341"/>
        <v>3.58499999999981</v>
      </c>
      <c r="BX314" s="26">
        <v>0</v>
      </c>
      <c r="BY314" s="26">
        <v>0</v>
      </c>
      <c r="BZ314" s="26"/>
      <c r="CA314" s="117"/>
      <c r="CB314" s="26" t="s">
        <v>166</v>
      </c>
      <c r="CC314" s="26">
        <v>0</v>
      </c>
      <c r="CD314" s="26">
        <v>3.58499999999981</v>
      </c>
      <c r="CE314" s="26">
        <v>0</v>
      </c>
      <c r="CF314" s="92">
        <f t="shared" si="342"/>
        <v>3.58499999999981</v>
      </c>
      <c r="CG314" s="84">
        <f t="shared" si="343"/>
        <v>0</v>
      </c>
      <c r="CH314" s="124">
        <v>7</v>
      </c>
      <c r="CI314" s="84">
        <v>2</v>
      </c>
      <c r="CJ314" s="84"/>
      <c r="CK314" s="84">
        <v>228</v>
      </c>
      <c r="CL314" s="84"/>
      <c r="CM314" s="84"/>
      <c r="CN314" s="84"/>
      <c r="CO314" s="84"/>
      <c r="CP314" s="84"/>
      <c r="CQ314" s="84"/>
      <c r="CR314" s="84"/>
      <c r="CT314" s="84"/>
      <c r="CU314" s="84"/>
      <c r="CV314" s="84"/>
      <c r="CW314" s="84" t="str">
        <f t="shared" si="344"/>
        <v>G3531231.651235.235</v>
      </c>
      <c r="CX314" s="84" t="s">
        <v>182</v>
      </c>
      <c r="CZ314" s="26" t="s">
        <v>1012</v>
      </c>
      <c r="DA314" s="26">
        <v>3.58499999999981</v>
      </c>
      <c r="DB314" s="26"/>
      <c r="DC314" s="26" t="s">
        <v>224</v>
      </c>
      <c r="DD314" s="92" t="s">
        <v>146</v>
      </c>
      <c r="DE314" s="26"/>
      <c r="DF314" s="26"/>
      <c r="DG314" s="26"/>
      <c r="DH314" s="26"/>
      <c r="DI314" s="26"/>
      <c r="DJ314" s="26" t="s">
        <v>1013</v>
      </c>
      <c r="DK314" s="26" t="s">
        <v>1014</v>
      </c>
      <c r="DL314" s="26" t="s">
        <v>139</v>
      </c>
      <c r="DM314" s="26">
        <v>10.5</v>
      </c>
      <c r="DN314" s="26">
        <v>10.5</v>
      </c>
      <c r="DO314" s="26">
        <v>12</v>
      </c>
      <c r="DP314" s="26" t="e">
        <v>#N/A</v>
      </c>
      <c r="DQ314" s="26" t="e">
        <v>#N/A</v>
      </c>
      <c r="DR314" s="26" t="s">
        <v>149</v>
      </c>
      <c r="DS314" s="26" t="s">
        <v>167</v>
      </c>
      <c r="DT314" s="26" t="s">
        <v>150</v>
      </c>
      <c r="DU314" s="26" t="s">
        <v>150</v>
      </c>
      <c r="DV314" s="26" t="s">
        <v>1009</v>
      </c>
      <c r="DW314" s="26"/>
      <c r="DX314" s="26"/>
      <c r="DY314" s="26"/>
      <c r="DZ314" s="26">
        <f t="shared" si="345"/>
        <v>3.585</v>
      </c>
      <c r="EA314" s="26"/>
      <c r="EB314" s="26"/>
      <c r="EC314" s="26"/>
      <c r="ED314" s="26"/>
      <c r="EE314" s="26">
        <v>3.585</v>
      </c>
      <c r="EF314" s="26"/>
      <c r="EG314" s="26"/>
      <c r="EH314" s="26"/>
      <c r="EI314" s="146">
        <f t="shared" si="346"/>
        <v>-1.90958360235527e-13</v>
      </c>
      <c r="EJ314" s="84">
        <f t="shared" si="347"/>
        <v>3.58499999999981</v>
      </c>
      <c r="EK314" s="84">
        <f t="shared" si="348"/>
        <v>-1.90958360235527e-13</v>
      </c>
      <c r="EL314" s="84">
        <f t="shared" si="349"/>
        <v>1.90070181815827e-13</v>
      </c>
      <c r="EN314" s="84">
        <f t="shared" si="331"/>
        <v>0</v>
      </c>
    </row>
    <row r="315" ht="30" customHeight="1" spans="1:144">
      <c r="A315" s="87" t="str">
        <f t="shared" si="332"/>
        <v>G3531236.31238.563</v>
      </c>
      <c r="B315" s="87" t="e">
        <f>VLOOKUP(A315,[1]大中修明细表!$A$10:$N$544,14,0)</f>
        <v>#N/A</v>
      </c>
      <c r="C315" s="87" t="str">
        <f t="shared" si="333"/>
        <v>S306208.619210.882</v>
      </c>
      <c r="D315" s="87" t="e">
        <f>VLOOKUP(C315,[1]大中修明细表!$B$10:$N$544,13,0)</f>
        <v>#N/A</v>
      </c>
      <c r="E315" s="87"/>
      <c r="F315" s="96">
        <v>288</v>
      </c>
      <c r="G315" s="26" t="s">
        <v>18</v>
      </c>
      <c r="H315" s="26" t="s">
        <v>1003</v>
      </c>
      <c r="I315" s="26">
        <v>430721</v>
      </c>
      <c r="J315" s="26" t="s">
        <v>807</v>
      </c>
      <c r="K315" s="26">
        <v>1236.3</v>
      </c>
      <c r="L315" s="26">
        <v>1238.563</v>
      </c>
      <c r="M315" s="26" t="s">
        <v>748</v>
      </c>
      <c r="N315" s="26">
        <v>208.619</v>
      </c>
      <c r="O315" s="26">
        <v>210.882</v>
      </c>
      <c r="P315" s="26">
        <f t="shared" si="334"/>
        <v>2.26300000000015</v>
      </c>
      <c r="Q315" s="26">
        <f t="shared" si="335"/>
        <v>2.26300000000015</v>
      </c>
      <c r="R315" s="26" t="s">
        <v>139</v>
      </c>
      <c r="S315" s="26">
        <v>10.5</v>
      </c>
      <c r="T315" s="26">
        <v>10.5</v>
      </c>
      <c r="U315" s="26">
        <v>12</v>
      </c>
      <c r="V315" s="26" t="s">
        <v>182</v>
      </c>
      <c r="W315" s="26" t="s">
        <v>160</v>
      </c>
      <c r="X315" s="26" t="s">
        <v>183</v>
      </c>
      <c r="Y315" s="26">
        <f t="shared" si="336"/>
        <v>10.5</v>
      </c>
      <c r="Z315" s="26"/>
      <c r="AA315" s="26" t="s">
        <v>184</v>
      </c>
      <c r="AB315" s="26"/>
      <c r="AC315" s="26"/>
      <c r="AD315" s="26" t="s">
        <v>145</v>
      </c>
      <c r="AE315" s="26">
        <v>4</v>
      </c>
      <c r="AF315" s="99"/>
      <c r="AG315" s="92">
        <v>70</v>
      </c>
      <c r="AH315" s="92">
        <f t="shared" si="337"/>
        <v>166</v>
      </c>
      <c r="AI315" s="92">
        <f t="shared" si="338"/>
        <v>166</v>
      </c>
      <c r="AJ315" s="26">
        <f t="shared" si="339"/>
        <v>166</v>
      </c>
      <c r="AK315" s="92">
        <v>2013</v>
      </c>
      <c r="AL315" s="26" t="str">
        <f>IF(AND(AK315&lt;&gt;"",AM315&lt;&gt;""),"确认折扣年度",IF($V315="大修",IF(AND($V315="大修",AK315="",AM315=""),1,IF(AK315&lt;&gt;"",LOOKUP(AK315,{1900,2016,2017,2018,2019,2020,2021,2022,2023,2024,2025},{1,0.9,0.8,0.7,0.6,0.5,0.4,0.3,0.2,0.1,0}),IF(AM315&lt;&gt;"",LOOKUP(AM315,{1900,2021,2022,2023,2024,2025},{1,0.8,0.6,0.4,0.2,0})))),""))</f>
        <v/>
      </c>
      <c r="AM315" s="92"/>
      <c r="AN315" s="26">
        <f>IF(AND(AK315&lt;&gt;"",AM315&lt;&gt;""),"确认折扣年度",IF($V315="中修",IF(AND($V315="中修",AK315="",AM315=""),1,IF(AK315&lt;&gt;"",LOOKUP(AK315,{1900,2021,2022,2023,2024,2025},{1,0.8,0.6,0.4,0.2,0}),IF(AM315&lt;&gt;"",LOOKUP(AM315,{1900,2021,2022,2023,2024,2025},{1,0.8,0.6,0.4,0.2,0})))),""))</f>
        <v>1</v>
      </c>
      <c r="AO315" s="26" t="s">
        <v>146</v>
      </c>
      <c r="AP315" s="26" t="s">
        <v>146</v>
      </c>
      <c r="AQ315" s="26" t="s">
        <v>147</v>
      </c>
      <c r="AR315" s="26" t="s">
        <v>348</v>
      </c>
      <c r="AS315" s="26"/>
      <c r="AT315" s="26"/>
      <c r="AU315" s="26" t="s">
        <v>146</v>
      </c>
      <c r="AV315" s="26" t="s">
        <v>147</v>
      </c>
      <c r="AW315" s="26"/>
      <c r="AX315" s="110"/>
      <c r="AY315" s="110" t="s">
        <v>1006</v>
      </c>
      <c r="AZ315" s="109"/>
      <c r="BA315" s="26">
        <v>85</v>
      </c>
      <c r="BB315" s="26">
        <v>616.99</v>
      </c>
      <c r="BC315" s="26">
        <v>616.99</v>
      </c>
      <c r="BD315" s="26">
        <v>0</v>
      </c>
      <c r="BE315" s="26" t="s">
        <v>149</v>
      </c>
      <c r="BF315" s="26" t="s">
        <v>150</v>
      </c>
      <c r="BG315" s="26" t="s">
        <v>1007</v>
      </c>
      <c r="BH315" s="26">
        <v>2016</v>
      </c>
      <c r="BI315" s="26" t="s">
        <v>150</v>
      </c>
      <c r="BJ315" s="26" t="s">
        <v>1011</v>
      </c>
      <c r="BK315" s="26" t="s">
        <v>150</v>
      </c>
      <c r="BL315" s="26" t="s">
        <v>1009</v>
      </c>
      <c r="BM315" s="26"/>
      <c r="BN315" s="26"/>
      <c r="BO315" s="26"/>
      <c r="BP315" s="26"/>
      <c r="BQ315" s="26" t="s">
        <v>748</v>
      </c>
      <c r="BR315" s="26">
        <v>203.969</v>
      </c>
      <c r="BS315" s="26">
        <v>210.882</v>
      </c>
      <c r="BT315" s="26">
        <f t="shared" si="340"/>
        <v>2.26300000000005</v>
      </c>
      <c r="BU315" s="26"/>
      <c r="BV315" s="26"/>
      <c r="BW315" s="26">
        <f t="shared" si="341"/>
        <v>2.26300000000005</v>
      </c>
      <c r="BX315" s="26">
        <v>0</v>
      </c>
      <c r="BY315" s="26">
        <v>0</v>
      </c>
      <c r="BZ315" s="26"/>
      <c r="CA315" s="117"/>
      <c r="CB315" s="26" t="s">
        <v>166</v>
      </c>
      <c r="CC315" s="26">
        <v>2.26300000000005</v>
      </c>
      <c r="CD315" s="26">
        <v>0</v>
      </c>
      <c r="CE315" s="26">
        <v>0</v>
      </c>
      <c r="CF315" s="92">
        <f t="shared" si="342"/>
        <v>2.26300000000005</v>
      </c>
      <c r="CG315" s="84">
        <f t="shared" si="343"/>
        <v>9.72555369571637e-14</v>
      </c>
      <c r="CH315" s="124">
        <v>7</v>
      </c>
      <c r="CI315" s="84">
        <v>2</v>
      </c>
      <c r="CJ315" s="84"/>
      <c r="CK315" s="84">
        <v>228</v>
      </c>
      <c r="CL315" s="84"/>
      <c r="CM315" s="84"/>
      <c r="CN315" s="84"/>
      <c r="CO315" s="84"/>
      <c r="CP315" s="84"/>
      <c r="CQ315" s="84"/>
      <c r="CR315" s="84"/>
      <c r="CT315" s="84"/>
      <c r="CU315" s="84"/>
      <c r="CV315" s="84"/>
      <c r="CW315" s="84" t="str">
        <f t="shared" si="344"/>
        <v>G3531236.31238.563</v>
      </c>
      <c r="CX315" s="84" t="s">
        <v>182</v>
      </c>
      <c r="CZ315" s="26"/>
      <c r="DA315" s="26">
        <v>2.26300000000015</v>
      </c>
      <c r="DB315" s="26"/>
      <c r="DC315" s="26" t="s">
        <v>224</v>
      </c>
      <c r="DD315" s="92" t="s">
        <v>146</v>
      </c>
      <c r="DE315" s="26"/>
      <c r="DF315" s="26"/>
      <c r="DG315" s="26"/>
      <c r="DH315" s="26"/>
      <c r="DI315" s="26"/>
      <c r="DJ315" s="26">
        <v>2016</v>
      </c>
      <c r="DK315" s="26"/>
      <c r="DL315" s="26" t="s">
        <v>139</v>
      </c>
      <c r="DM315" s="26">
        <v>10.5</v>
      </c>
      <c r="DN315" s="26">
        <v>10.5</v>
      </c>
      <c r="DO315" s="26">
        <v>12</v>
      </c>
      <c r="DP315" s="26" t="e">
        <v>#N/A</v>
      </c>
      <c r="DQ315" s="26" t="e">
        <v>#N/A</v>
      </c>
      <c r="DR315" s="26" t="s">
        <v>149</v>
      </c>
      <c r="DS315" s="26" t="s">
        <v>167</v>
      </c>
      <c r="DT315" s="26" t="s">
        <v>150</v>
      </c>
      <c r="DU315" s="26" t="s">
        <v>150</v>
      </c>
      <c r="DV315" s="26" t="s">
        <v>1009</v>
      </c>
      <c r="DW315" s="26"/>
      <c r="DX315" s="26"/>
      <c r="DY315" s="26"/>
      <c r="DZ315" s="26">
        <f t="shared" si="345"/>
        <v>2.263</v>
      </c>
      <c r="EA315" s="26"/>
      <c r="EB315" s="26"/>
      <c r="EC315" s="26"/>
      <c r="ED315" s="26"/>
      <c r="EE315" s="26">
        <v>2.263</v>
      </c>
      <c r="EF315" s="26"/>
      <c r="EG315" s="26"/>
      <c r="EH315" s="26"/>
      <c r="EI315" s="146">
        <f t="shared" si="346"/>
        <v>1.47437617670221e-13</v>
      </c>
      <c r="EJ315" s="84">
        <f t="shared" si="347"/>
        <v>2.26300000000015</v>
      </c>
      <c r="EK315" s="84">
        <f t="shared" si="348"/>
        <v>1.47437617670221e-13</v>
      </c>
      <c r="EL315" s="84">
        <f t="shared" si="349"/>
        <v>-5.01820807130571e-14</v>
      </c>
      <c r="EN315" s="84">
        <f t="shared" si="331"/>
        <v>0</v>
      </c>
    </row>
    <row r="316" ht="30" customHeight="1" spans="1:142">
      <c r="A316" s="87" t="str">
        <f t="shared" si="332"/>
        <v/>
      </c>
      <c r="B316" s="87">
        <f>VLOOKUP(A316,[1]大中修明细表!$A$10:$N$544,14,0)</f>
        <v>22.9650000000001</v>
      </c>
      <c r="C316" s="87" t="str">
        <f t="shared" si="333"/>
        <v/>
      </c>
      <c r="D316" s="87">
        <f>VLOOKUP(C316,[1]大中修明细表!$B$10:$N$544,13,0)</f>
        <v>22.9650000000001</v>
      </c>
      <c r="E316" s="87"/>
      <c r="F316" s="26" t="s">
        <v>1015</v>
      </c>
      <c r="G316" s="16" t="s">
        <v>1016</v>
      </c>
      <c r="H316" s="26"/>
      <c r="I316" s="26"/>
      <c r="J316" s="26"/>
      <c r="K316" s="26"/>
      <c r="L316" s="26"/>
      <c r="M316" s="26"/>
      <c r="N316" s="26"/>
      <c r="O316" s="26"/>
      <c r="P316" s="16">
        <f>SUBTOTAL(9,P318:P320)</f>
        <v>4</v>
      </c>
      <c r="Q316" s="16">
        <f>SUBTOTAL(9,Q318:Q320)</f>
        <v>4</v>
      </c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98"/>
      <c r="AG316" s="104"/>
      <c r="AH316" s="16">
        <f t="shared" ref="AH316:AJ316" si="350">SUBTOTAL(9,AH318:AH320)</f>
        <v>456</v>
      </c>
      <c r="AI316" s="16">
        <f t="shared" si="350"/>
        <v>456</v>
      </c>
      <c r="AJ316" s="16">
        <f t="shared" si="350"/>
        <v>456</v>
      </c>
      <c r="AK316" s="92"/>
      <c r="AL316" s="26" t="str">
        <f>IF(AND(AK316&lt;&gt;"",AM316&lt;&gt;""),"确认折扣年度",IF($V316="大修",IF(AND($V316="大修",AK316="",AM316=""),1,IF(AK316&lt;&gt;"",LOOKUP(AK316,{1900,2016,2017,2018,2019,2020,2021,2022,2023,2024,2025},{1,0.9,0.8,0.7,0.6,0.5,0.4,0.3,0.2,0.1,0}),IF(AM316&lt;&gt;"",LOOKUP(AM316,{1900,2021,2022,2023,2024,2025},{1,0.8,0.6,0.4,0.2,0})))),""))</f>
        <v/>
      </c>
      <c r="AM316" s="92"/>
      <c r="AN316" s="26" t="str">
        <f>IF(AND(AK316&lt;&gt;"",AM316&lt;&gt;""),"确认折扣年度",IF($V316="中修",IF(AND($V316="中修",AK316="",AM316=""),1,IF(AK316&lt;&gt;"",LOOKUP(AK316,{1900,2021,2022,2023,2024,2025},{1,0.8,0.6,0.4,0.2,0}),IF(AM316&lt;&gt;"",LOOKUP(AM316,{1900,2021,2022,2023,2024,2025},{1,0.8,0.6,0.4,0.2,0})))),""))</f>
        <v/>
      </c>
      <c r="AO316" s="26"/>
      <c r="AP316" s="26"/>
      <c r="AQ316" s="26"/>
      <c r="AR316" s="26"/>
      <c r="AS316" s="26"/>
      <c r="AT316" s="26"/>
      <c r="AU316" s="26"/>
      <c r="AV316" s="26"/>
      <c r="AW316" s="26"/>
      <c r="AX316" s="110"/>
      <c r="AY316" s="110"/>
      <c r="AZ316" s="111"/>
      <c r="BA316" s="26"/>
      <c r="BB316" s="26"/>
      <c r="BC316" s="26"/>
      <c r="BD316" s="26"/>
      <c r="BE316" s="26"/>
      <c r="BF316" s="26"/>
      <c r="BG316" s="26"/>
      <c r="BH316" s="26"/>
      <c r="BI316" s="26"/>
      <c r="BJ316" s="26"/>
      <c r="BK316" s="26"/>
      <c r="BL316" s="26"/>
      <c r="BM316" s="26"/>
      <c r="BN316" s="26"/>
      <c r="BO316" s="26"/>
      <c r="BP316" s="26"/>
      <c r="BQ316" s="26"/>
      <c r="BR316" s="26"/>
      <c r="BS316" s="26"/>
      <c r="BT316" s="26"/>
      <c r="BU316" s="26"/>
      <c r="BV316" s="26"/>
      <c r="BW316" s="26"/>
      <c r="BX316" s="26"/>
      <c r="BY316" s="26"/>
      <c r="BZ316" s="26"/>
      <c r="CA316" s="117"/>
      <c r="CB316" s="26"/>
      <c r="CC316" s="26"/>
      <c r="CD316" s="26"/>
      <c r="CE316" s="26"/>
      <c r="CF316" s="84"/>
      <c r="CH316" s="124"/>
      <c r="CJ316" s="84"/>
      <c r="CL316" s="84"/>
      <c r="CM316" s="84"/>
      <c r="CN316" s="84"/>
      <c r="CO316" s="84"/>
      <c r="CP316" s="84"/>
      <c r="CQ316" s="84"/>
      <c r="CR316" s="84"/>
      <c r="CT316" s="84"/>
      <c r="CU316" s="84"/>
      <c r="CV316" s="84"/>
      <c r="CZ316" s="26"/>
      <c r="DA316" s="16">
        <f>SUBTOTAL(9,DA318:DA320)</f>
        <v>6</v>
      </c>
      <c r="DB316" s="16"/>
      <c r="DC316" s="16"/>
      <c r="DD316" s="16"/>
      <c r="DE316" s="26"/>
      <c r="DF316" s="26"/>
      <c r="DG316" s="26"/>
      <c r="DH316" s="26"/>
      <c r="DI316" s="26"/>
      <c r="DJ316" s="26"/>
      <c r="DK316" s="26"/>
      <c r="DL316" s="26"/>
      <c r="DM316" s="26"/>
      <c r="DN316" s="26"/>
      <c r="DO316" s="26"/>
      <c r="DP316" s="26" t="b">
        <v>1</v>
      </c>
      <c r="DQ316" s="26">
        <v>0</v>
      </c>
      <c r="DR316" s="26"/>
      <c r="DS316" s="139"/>
      <c r="DT316" s="26"/>
      <c r="DU316" s="26"/>
      <c r="DV316" s="26"/>
      <c r="DW316" s="26"/>
      <c r="DX316" s="26"/>
      <c r="DY316" s="26"/>
      <c r="DZ316" s="26">
        <f t="shared" ref="DZ316:DZ379" si="351">SUM(EC316:EH316)</f>
        <v>0</v>
      </c>
      <c r="EA316" s="26"/>
      <c r="EB316" s="26"/>
      <c r="EC316" s="26"/>
      <c r="ED316" s="26"/>
      <c r="EE316" s="26"/>
      <c r="EF316" s="26"/>
      <c r="EG316" s="26"/>
      <c r="EH316" s="26"/>
      <c r="EI316" s="146"/>
      <c r="EL316" s="84">
        <f t="shared" ref="EL316:EL379" si="352">EE316-BW316</f>
        <v>0</v>
      </c>
    </row>
    <row r="317" ht="30" customHeight="1" spans="1:142">
      <c r="A317" s="87" t="str">
        <f t="shared" si="332"/>
        <v/>
      </c>
      <c r="B317" s="87">
        <f>VLOOKUP(A317,[1]大中修明细表!$A$10:$N$544,14,0)</f>
        <v>22.9650000000001</v>
      </c>
      <c r="C317" s="87" t="str">
        <f t="shared" si="333"/>
        <v/>
      </c>
      <c r="D317" s="87">
        <f>VLOOKUP(C317,[1]大中修明细表!$B$10:$N$544,13,0)</f>
        <v>22.9650000000001</v>
      </c>
      <c r="E317" s="87"/>
      <c r="F317" s="26" t="s">
        <v>135</v>
      </c>
      <c r="G317" s="16" t="s">
        <v>136</v>
      </c>
      <c r="H317" s="26"/>
      <c r="I317" s="26"/>
      <c r="J317" s="26"/>
      <c r="K317" s="26"/>
      <c r="L317" s="26"/>
      <c r="M317" s="26"/>
      <c r="N317" s="26"/>
      <c r="O317" s="26"/>
      <c r="P317" s="16">
        <f>SUBTOTAL(9,P318:P318)</f>
        <v>2</v>
      </c>
      <c r="Q317" s="16">
        <f>SUBTOTAL(9,Q318:Q318)</f>
        <v>2</v>
      </c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98"/>
      <c r="AG317" s="104"/>
      <c r="AH317" s="16">
        <f t="shared" ref="AH317:AJ317" si="353">SUBTOTAL(9,AH318:AH318)</f>
        <v>344</v>
      </c>
      <c r="AI317" s="16">
        <f t="shared" si="353"/>
        <v>344</v>
      </c>
      <c r="AJ317" s="16">
        <f t="shared" si="353"/>
        <v>344</v>
      </c>
      <c r="AK317" s="92"/>
      <c r="AL317" s="26" t="str">
        <f>IF(AND(AK317&lt;&gt;"",AM317&lt;&gt;""),"确认折扣年度",IF($V317="大修",IF(AND($V317="大修",AK317="",AM317=""),1,IF(AK317&lt;&gt;"",LOOKUP(AK317,{1900,2016,2017,2018,2019,2020,2021,2022,2023,2024,2025},{1,0.9,0.8,0.7,0.6,0.5,0.4,0.3,0.2,0.1,0}),IF(AM317&lt;&gt;"",LOOKUP(AM317,{1900,2021,2022,2023,2024,2025},{1,0.8,0.6,0.4,0.2,0})))),""))</f>
        <v/>
      </c>
      <c r="AM317" s="92"/>
      <c r="AN317" s="26" t="str">
        <f>IF(AND(AK317&lt;&gt;"",AM317&lt;&gt;""),"确认折扣年度",IF($V317="中修",IF(AND($V317="中修",AK317="",AM317=""),1,IF(AK317&lt;&gt;"",LOOKUP(AK317,{1900,2021,2022,2023,2024,2025},{1,0.8,0.6,0.4,0.2,0}),IF(AM317&lt;&gt;"",LOOKUP(AM317,{1900,2021,2022,2023,2024,2025},{1,0.8,0.6,0.4,0.2,0})))),""))</f>
        <v/>
      </c>
      <c r="AO317" s="26"/>
      <c r="AP317" s="26"/>
      <c r="AQ317" s="26"/>
      <c r="AR317" s="26"/>
      <c r="AS317" s="26"/>
      <c r="AT317" s="26"/>
      <c r="AU317" s="26"/>
      <c r="AV317" s="26"/>
      <c r="AW317" s="26"/>
      <c r="AX317" s="110"/>
      <c r="AY317" s="110"/>
      <c r="AZ317" s="111"/>
      <c r="BA317" s="26"/>
      <c r="BB317" s="26"/>
      <c r="BC317" s="26"/>
      <c r="BD317" s="26"/>
      <c r="BE317" s="26"/>
      <c r="BF317" s="26"/>
      <c r="BG317" s="26"/>
      <c r="BH317" s="26"/>
      <c r="BI317" s="26"/>
      <c r="BJ317" s="26"/>
      <c r="BK317" s="26"/>
      <c r="BL317" s="26"/>
      <c r="BM317" s="26"/>
      <c r="BN317" s="26"/>
      <c r="BO317" s="26"/>
      <c r="BP317" s="26"/>
      <c r="BQ317" s="26"/>
      <c r="BR317" s="26"/>
      <c r="BS317" s="26"/>
      <c r="BT317" s="26"/>
      <c r="BU317" s="26"/>
      <c r="BV317" s="26"/>
      <c r="BW317" s="26"/>
      <c r="BX317" s="26"/>
      <c r="BY317" s="26"/>
      <c r="BZ317" s="26"/>
      <c r="CA317" s="117"/>
      <c r="CB317" s="26"/>
      <c r="CC317" s="26"/>
      <c r="CD317" s="26"/>
      <c r="CE317" s="26"/>
      <c r="CF317" s="84"/>
      <c r="CH317" s="124"/>
      <c r="CJ317" s="84"/>
      <c r="CL317" s="84"/>
      <c r="CM317" s="84"/>
      <c r="CN317" s="84"/>
      <c r="CO317" s="84"/>
      <c r="CP317" s="84"/>
      <c r="CQ317" s="84"/>
      <c r="CR317" s="84"/>
      <c r="CT317" s="84"/>
      <c r="CU317" s="84"/>
      <c r="CV317" s="84"/>
      <c r="CZ317" s="26"/>
      <c r="DA317" s="16">
        <f>SUBTOTAL(9,DA318:DA318)</f>
        <v>2</v>
      </c>
      <c r="DB317" s="16"/>
      <c r="DC317" s="16"/>
      <c r="DD317" s="16"/>
      <c r="DE317" s="26"/>
      <c r="DF317" s="26"/>
      <c r="DG317" s="26"/>
      <c r="DH317" s="26"/>
      <c r="DI317" s="26"/>
      <c r="DJ317" s="26"/>
      <c r="DK317" s="26"/>
      <c r="DL317" s="26"/>
      <c r="DM317" s="26"/>
      <c r="DN317" s="26"/>
      <c r="DO317" s="26"/>
      <c r="DP317" s="26" t="b">
        <v>1</v>
      </c>
      <c r="DQ317" s="26">
        <v>0</v>
      </c>
      <c r="DR317" s="26"/>
      <c r="DS317" s="139"/>
      <c r="DT317" s="26"/>
      <c r="DU317" s="26"/>
      <c r="DV317" s="26"/>
      <c r="DW317" s="26"/>
      <c r="DX317" s="26"/>
      <c r="DY317" s="26"/>
      <c r="DZ317" s="26">
        <f t="shared" si="351"/>
        <v>0</v>
      </c>
      <c r="EA317" s="26"/>
      <c r="EB317" s="26"/>
      <c r="EC317" s="26"/>
      <c r="ED317" s="26"/>
      <c r="EE317" s="26"/>
      <c r="EF317" s="26"/>
      <c r="EG317" s="26"/>
      <c r="EH317" s="26"/>
      <c r="EI317" s="146"/>
      <c r="EL317" s="84">
        <f t="shared" si="352"/>
        <v>0</v>
      </c>
    </row>
    <row r="318" ht="30" customHeight="1" spans="1:144">
      <c r="A318" s="87" t="str">
        <f t="shared" si="332"/>
        <v>G35316241626</v>
      </c>
      <c r="B318" s="87">
        <f>VLOOKUP(A318,[1]大中修明细表!$A$10:$N$544,14,0)</f>
        <v>2</v>
      </c>
      <c r="C318" s="87" t="str">
        <f t="shared" si="333"/>
        <v>S305195.317197.317</v>
      </c>
      <c r="D318" s="87">
        <f>VLOOKUP(C318,[1]大中修明细表!$B$10:$N$544,13,0)</f>
        <v>2</v>
      </c>
      <c r="E318" s="87"/>
      <c r="F318" s="96">
        <v>289</v>
      </c>
      <c r="G318" s="26" t="s">
        <v>19</v>
      </c>
      <c r="H318" s="26" t="s">
        <v>1017</v>
      </c>
      <c r="I318" s="26">
        <v>430822</v>
      </c>
      <c r="J318" s="26" t="s">
        <v>807</v>
      </c>
      <c r="K318" s="26">
        <v>1624</v>
      </c>
      <c r="L318" s="26">
        <v>1626</v>
      </c>
      <c r="M318" s="26" t="s">
        <v>1018</v>
      </c>
      <c r="N318" s="26">
        <v>195.317</v>
      </c>
      <c r="O318" s="26">
        <v>197.317</v>
      </c>
      <c r="P318" s="26">
        <f>L318-K318</f>
        <v>2</v>
      </c>
      <c r="Q318" s="26">
        <f>L318-K318</f>
        <v>2</v>
      </c>
      <c r="R318" s="26" t="s">
        <v>172</v>
      </c>
      <c r="S318" s="26">
        <v>8</v>
      </c>
      <c r="T318" s="26">
        <v>8</v>
      </c>
      <c r="U318" s="26">
        <v>10</v>
      </c>
      <c r="V318" s="26" t="s">
        <v>140</v>
      </c>
      <c r="W318" s="26" t="s">
        <v>160</v>
      </c>
      <c r="X318" s="26" t="s">
        <v>161</v>
      </c>
      <c r="Y318" s="26">
        <f>IF(V318="中修",MIN(24,MIN(S318,U318)),IF(V318="大修",MIN(24,MIN(S318,U318)),""))</f>
        <v>8</v>
      </c>
      <c r="Z318" s="26">
        <v>20</v>
      </c>
      <c r="AA318" s="26" t="s">
        <v>161</v>
      </c>
      <c r="AB318" s="26" t="s">
        <v>144</v>
      </c>
      <c r="AC318" s="26">
        <v>20</v>
      </c>
      <c r="AD318" s="26" t="s">
        <v>145</v>
      </c>
      <c r="AE318" s="26">
        <v>9</v>
      </c>
      <c r="AF318" s="99"/>
      <c r="AG318" s="92">
        <v>215</v>
      </c>
      <c r="AH318" s="92">
        <f>ROUND(P318*1000*Y318*AG318/10000,0)</f>
        <v>344</v>
      </c>
      <c r="AI318" s="92">
        <f>ROUND(Q318*1000*Y318*AG318/10000,0)</f>
        <v>344</v>
      </c>
      <c r="AJ318" s="26">
        <f>IF(AL318&lt;&gt;"",ROUND(AI318*AL318,0),IF(AN318&lt;&gt;"",ROUND(AI318*AN318,0),"缺折扣系数"))</f>
        <v>344</v>
      </c>
      <c r="AK318" s="92">
        <v>2002</v>
      </c>
      <c r="AL318" s="26">
        <f>IF(AND(AK318&lt;&gt;"",AM318&lt;&gt;""),"确认折扣年度",IF($V318="大修",IF(AND($V318="大修",AK318="",AM318=""),1,IF(AK318&lt;&gt;"",LOOKUP(AK318,{1900,2016,2017,2018,2019,2020,2021,2022,2023,2024,2025},{1,0.9,0.8,0.7,0.6,0.5,0.4,0.3,0.2,0.1,0}),IF(AM318&lt;&gt;"",LOOKUP(AM318,{1900,2021,2022,2023,2024,2025},{1,0.8,0.6,0.4,0.2,0})))),""))</f>
        <v>1</v>
      </c>
      <c r="AM318" s="92"/>
      <c r="AN318" s="26" t="str">
        <f>IF(AND(AK318&lt;&gt;"",AM318&lt;&gt;""),"确认折扣年度",IF($V318="中修",IF(AND($V318="中修",AK318="",AM318=""),1,IF(AK318&lt;&gt;"",LOOKUP(AK318,{1900,2021,2022,2023,2024,2025},{1,0.8,0.6,0.4,0.2,0}),IF(AM318&lt;&gt;"",LOOKUP(AM318,{1900,2021,2022,2023,2024,2025},{1,0.8,0.6,0.4,0.2,0})))),""))</f>
        <v/>
      </c>
      <c r="AO318" s="26" t="s">
        <v>146</v>
      </c>
      <c r="AP318" s="26" t="s">
        <v>146</v>
      </c>
      <c r="AQ318" s="26" t="s">
        <v>274</v>
      </c>
      <c r="AR318" s="26" t="s">
        <v>1019</v>
      </c>
      <c r="AS318" s="26"/>
      <c r="AT318" s="26"/>
      <c r="AU318" s="26" t="s">
        <v>146</v>
      </c>
      <c r="AV318" s="26" t="s">
        <v>268</v>
      </c>
      <c r="AW318" s="26"/>
      <c r="AX318" s="110"/>
      <c r="AY318" s="110"/>
      <c r="AZ318" s="111"/>
      <c r="BA318" s="26">
        <v>215</v>
      </c>
      <c r="BB318" s="26">
        <v>344</v>
      </c>
      <c r="BC318" s="26">
        <v>275.2</v>
      </c>
      <c r="BD318" s="26">
        <v>0</v>
      </c>
      <c r="BE318" s="26" t="s">
        <v>150</v>
      </c>
      <c r="BF318" s="26" t="s">
        <v>150</v>
      </c>
      <c r="BG318" s="26" t="s">
        <v>1020</v>
      </c>
      <c r="BH318" s="26">
        <v>2002</v>
      </c>
      <c r="BI318" s="26" t="s">
        <v>150</v>
      </c>
      <c r="BJ318" s="26" t="s">
        <v>1021</v>
      </c>
      <c r="BK318" s="26" t="s">
        <v>150</v>
      </c>
      <c r="BL318" s="26" t="s">
        <v>150</v>
      </c>
      <c r="BM318" s="26"/>
      <c r="BN318" s="26"/>
      <c r="BO318" s="26"/>
      <c r="BP318" s="26"/>
      <c r="BQ318" s="26" t="s">
        <v>1018</v>
      </c>
      <c r="BR318" s="26">
        <v>195.317</v>
      </c>
      <c r="BS318" s="26">
        <v>197.317</v>
      </c>
      <c r="BT318" s="26">
        <f>SUM(BU318:BZ318)</f>
        <v>2</v>
      </c>
      <c r="BU318" s="26">
        <v>0</v>
      </c>
      <c r="BV318" s="26">
        <v>1</v>
      </c>
      <c r="BW318" s="26">
        <v>0</v>
      </c>
      <c r="BX318" s="26">
        <v>1</v>
      </c>
      <c r="BY318" s="26">
        <v>0</v>
      </c>
      <c r="BZ318" s="26"/>
      <c r="CA318" s="117"/>
      <c r="CB318" s="26" t="s">
        <v>166</v>
      </c>
      <c r="CC318" s="26">
        <v>0</v>
      </c>
      <c r="CD318" s="26">
        <v>1</v>
      </c>
      <c r="CE318" s="26">
        <v>0</v>
      </c>
      <c r="CF318" s="92">
        <f>CC318+CD318</f>
        <v>1</v>
      </c>
      <c r="CG318" s="84">
        <f>Q318-BU318-BV318-BW318-BX318-BY318-BZ318</f>
        <v>0</v>
      </c>
      <c r="CH318" s="124">
        <v>8</v>
      </c>
      <c r="CI318" s="84">
        <v>1</v>
      </c>
      <c r="CJ318" s="84"/>
      <c r="CK318" s="84">
        <v>262</v>
      </c>
      <c r="CL318" s="84"/>
      <c r="CM318" s="84"/>
      <c r="CN318" s="84"/>
      <c r="CO318" s="84"/>
      <c r="CP318" s="84"/>
      <c r="CQ318" s="84"/>
      <c r="CR318" s="84"/>
      <c r="CT318" s="84"/>
      <c r="CU318" s="84"/>
      <c r="CV318" s="84"/>
      <c r="CW318" s="84" t="str">
        <f>J318&amp;K318&amp;L318</f>
        <v>G35316241626</v>
      </c>
      <c r="CX318" s="84" t="s">
        <v>140</v>
      </c>
      <c r="CZ318" s="26"/>
      <c r="DA318" s="92">
        <v>2</v>
      </c>
      <c r="DB318" s="92"/>
      <c r="DC318" s="92"/>
      <c r="DD318" s="92"/>
      <c r="DE318" s="26"/>
      <c r="DF318" s="26"/>
      <c r="DG318" s="26" t="s">
        <v>1022</v>
      </c>
      <c r="DH318" s="26" t="s">
        <v>1023</v>
      </c>
      <c r="DI318" s="26" t="s">
        <v>1024</v>
      </c>
      <c r="DJ318" s="26">
        <v>2002</v>
      </c>
      <c r="DK318" s="26"/>
      <c r="DL318" s="26" t="s">
        <v>172</v>
      </c>
      <c r="DM318" s="26">
        <v>8</v>
      </c>
      <c r="DN318" s="26">
        <v>8</v>
      </c>
      <c r="DO318" s="26">
        <v>10</v>
      </c>
      <c r="DP318" s="26" t="b">
        <v>1</v>
      </c>
      <c r="DQ318" s="26">
        <v>1</v>
      </c>
      <c r="DR318" s="26" t="s">
        <v>149</v>
      </c>
      <c r="DS318" s="26" t="s">
        <v>167</v>
      </c>
      <c r="DT318" s="26" t="s">
        <v>150</v>
      </c>
      <c r="DU318" s="26" t="s">
        <v>150</v>
      </c>
      <c r="DV318" s="26" t="s">
        <v>150</v>
      </c>
      <c r="DW318" s="26"/>
      <c r="DX318" s="26"/>
      <c r="DY318" s="26"/>
      <c r="DZ318" s="26">
        <f t="shared" si="351"/>
        <v>2</v>
      </c>
      <c r="EA318" s="26">
        <v>2</v>
      </c>
      <c r="EB318" s="26">
        <v>0</v>
      </c>
      <c r="EC318" s="26">
        <v>1</v>
      </c>
      <c r="ED318" s="26">
        <v>0</v>
      </c>
      <c r="EE318" s="26">
        <v>0</v>
      </c>
      <c r="EF318" s="26">
        <v>1</v>
      </c>
      <c r="EG318" s="26">
        <v>0</v>
      </c>
      <c r="EH318" s="26">
        <v>0</v>
      </c>
      <c r="EI318" s="146">
        <f>P318-DZ318</f>
        <v>0</v>
      </c>
      <c r="EJ318" s="84">
        <f>L318-K318</f>
        <v>2</v>
      </c>
      <c r="EK318" s="84">
        <f>EJ318-DZ318</f>
        <v>0</v>
      </c>
      <c r="EL318" s="84">
        <f t="shared" si="352"/>
        <v>0</v>
      </c>
      <c r="EN318" s="84">
        <f t="shared" ref="EN318:EN329" si="354">EF318+EG318</f>
        <v>1</v>
      </c>
    </row>
    <row r="319" ht="30" customHeight="1" spans="1:142">
      <c r="A319" s="87" t="str">
        <f t="shared" si="332"/>
        <v/>
      </c>
      <c r="B319" s="87">
        <f>VLOOKUP(A319,[1]大中修明细表!$A$10:$N$544,14,0)</f>
        <v>22.9650000000001</v>
      </c>
      <c r="C319" s="87" t="str">
        <f t="shared" si="333"/>
        <v/>
      </c>
      <c r="D319" s="87">
        <f>VLOOKUP(C319,[1]大中修明细表!$B$10:$N$544,13,0)</f>
        <v>22.9650000000001</v>
      </c>
      <c r="E319" s="37"/>
      <c r="F319" s="16" t="s">
        <v>179</v>
      </c>
      <c r="G319" s="16" t="s">
        <v>180</v>
      </c>
      <c r="H319" s="26"/>
      <c r="I319" s="26"/>
      <c r="J319" s="26"/>
      <c r="K319" s="26"/>
      <c r="L319" s="26"/>
      <c r="M319" s="26"/>
      <c r="N319" s="26"/>
      <c r="O319" s="26"/>
      <c r="P319" s="16">
        <f>SUBTOTAL(9,P320:P320)</f>
        <v>2</v>
      </c>
      <c r="Q319" s="16">
        <f>SUBTOTAL(9,Q320:Q320)</f>
        <v>2</v>
      </c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98"/>
      <c r="AG319" s="104"/>
      <c r="AH319" s="16">
        <f t="shared" ref="AH319:AJ319" si="355">SUBTOTAL(9,AH320:AH320)</f>
        <v>112</v>
      </c>
      <c r="AI319" s="16">
        <f t="shared" si="355"/>
        <v>112</v>
      </c>
      <c r="AJ319" s="16">
        <f t="shared" si="355"/>
        <v>112</v>
      </c>
      <c r="AK319" s="92"/>
      <c r="AL319" s="26" t="str">
        <f>IF(AND(AK319&lt;&gt;"",AM319&lt;&gt;""),"确认折扣年度",IF($V319="大修",IF(AND($V319="大修",AK319="",AM319=""),1,IF(AK319&lt;&gt;"",LOOKUP(AK319,{1900,2016,2017,2018,2019,2020,2021,2022,2023,2024,2025},{1,0.9,0.8,0.7,0.6,0.5,0.4,0.3,0.2,0.1,0}),IF(AM319&lt;&gt;"",LOOKUP(AM319,{1900,2021,2022,2023,2024,2025},{1,0.8,0.6,0.4,0.2,0})))),""))</f>
        <v/>
      </c>
      <c r="AM319" s="92"/>
      <c r="AN319" s="26" t="str">
        <f>IF(AND(AK319&lt;&gt;"",AM319&lt;&gt;""),"确认折扣年度",IF($V319="中修",IF(AND($V319="中修",AK319="",AM319=""),1,IF(AK319&lt;&gt;"",LOOKUP(AK319,{1900,2021,2022,2023,2024,2025},{1,0.8,0.6,0.4,0.2,0}),IF(AM319&lt;&gt;"",LOOKUP(AM319,{1900,2021,2022,2023,2024,2025},{1,0.8,0.6,0.4,0.2,0})))),""))</f>
        <v/>
      </c>
      <c r="AO319" s="26"/>
      <c r="AP319" s="26"/>
      <c r="AQ319" s="26"/>
      <c r="AR319" s="26"/>
      <c r="AS319" s="26"/>
      <c r="AT319" s="26"/>
      <c r="AU319" s="26"/>
      <c r="AV319" s="26"/>
      <c r="AW319" s="26"/>
      <c r="AX319" s="110"/>
      <c r="AY319" s="110"/>
      <c r="AZ319" s="111"/>
      <c r="BA319" s="26"/>
      <c r="BB319" s="26"/>
      <c r="BC319" s="26"/>
      <c r="BD319" s="26"/>
      <c r="BE319" s="26"/>
      <c r="BF319" s="26"/>
      <c r="BG319" s="26"/>
      <c r="BH319" s="26"/>
      <c r="BI319" s="26"/>
      <c r="BJ319" s="26"/>
      <c r="BK319" s="26"/>
      <c r="BL319" s="26"/>
      <c r="BM319" s="26"/>
      <c r="BN319" s="26"/>
      <c r="BO319" s="26"/>
      <c r="BP319" s="26"/>
      <c r="BQ319" s="26"/>
      <c r="BR319" s="26"/>
      <c r="BS319" s="26"/>
      <c r="BT319" s="26"/>
      <c r="BU319" s="26"/>
      <c r="BV319" s="26"/>
      <c r="BW319" s="26"/>
      <c r="BX319" s="26"/>
      <c r="BY319" s="26"/>
      <c r="BZ319" s="26"/>
      <c r="CA319" s="117"/>
      <c r="CB319" s="26"/>
      <c r="CC319" s="26"/>
      <c r="CD319" s="26"/>
      <c r="CE319" s="26"/>
      <c r="CF319" s="84"/>
      <c r="CH319" s="124"/>
      <c r="CJ319" s="84"/>
      <c r="CL319" s="84"/>
      <c r="CM319" s="84"/>
      <c r="CN319" s="84"/>
      <c r="CO319" s="84"/>
      <c r="CP319" s="84"/>
      <c r="CQ319" s="84"/>
      <c r="CR319" s="84"/>
      <c r="CT319" s="84"/>
      <c r="CU319" s="84"/>
      <c r="CV319" s="84"/>
      <c r="CZ319" s="26"/>
      <c r="DA319" s="92">
        <v>2</v>
      </c>
      <c r="DB319" s="92"/>
      <c r="DC319" s="92"/>
      <c r="DD319" s="92"/>
      <c r="DE319" s="26"/>
      <c r="DF319" s="26"/>
      <c r="DG319" s="26"/>
      <c r="DH319" s="26"/>
      <c r="DI319" s="26"/>
      <c r="DJ319" s="26"/>
      <c r="DK319" s="26"/>
      <c r="DL319" s="26"/>
      <c r="DM319" s="26"/>
      <c r="DN319" s="26"/>
      <c r="DO319" s="26"/>
      <c r="DP319" s="26" t="b">
        <v>1</v>
      </c>
      <c r="DQ319" s="26">
        <v>0</v>
      </c>
      <c r="DR319" s="26"/>
      <c r="DS319" s="139"/>
      <c r="DT319" s="26"/>
      <c r="DU319" s="26"/>
      <c r="DV319" s="26"/>
      <c r="DW319" s="26"/>
      <c r="DX319" s="26"/>
      <c r="DY319" s="26"/>
      <c r="DZ319" s="26">
        <f t="shared" si="351"/>
        <v>0</v>
      </c>
      <c r="EA319" s="26">
        <v>1</v>
      </c>
      <c r="EB319" s="26">
        <v>0</v>
      </c>
      <c r="EC319" s="26"/>
      <c r="ED319" s="26"/>
      <c r="EE319" s="26"/>
      <c r="EF319" s="26"/>
      <c r="EG319" s="26"/>
      <c r="EH319" s="26"/>
      <c r="EI319" s="146"/>
      <c r="EL319" s="84">
        <f t="shared" si="352"/>
        <v>0</v>
      </c>
    </row>
    <row r="320" ht="30" customHeight="1" spans="1:144">
      <c r="A320" s="87" t="str">
        <f t="shared" si="332"/>
        <v>G35316061608</v>
      </c>
      <c r="B320" s="87">
        <f>VLOOKUP(A320,[1]大中修明细表!$A$10:$N$544,14,0)</f>
        <v>2</v>
      </c>
      <c r="C320" s="87" t="str">
        <f t="shared" si="333"/>
        <v>S305177.317179.317</v>
      </c>
      <c r="D320" s="87">
        <f>VLOOKUP(C320,[1]大中修明细表!$B$10:$N$544,13,0)</f>
        <v>2</v>
      </c>
      <c r="E320" s="87"/>
      <c r="F320" s="96">
        <v>290</v>
      </c>
      <c r="G320" s="26" t="s">
        <v>19</v>
      </c>
      <c r="H320" s="26" t="s">
        <v>1017</v>
      </c>
      <c r="I320" s="26">
        <v>430822</v>
      </c>
      <c r="J320" s="26" t="s">
        <v>807</v>
      </c>
      <c r="K320" s="26">
        <v>1606</v>
      </c>
      <c r="L320" s="26">
        <v>1608</v>
      </c>
      <c r="M320" s="26" t="s">
        <v>1018</v>
      </c>
      <c r="N320" s="26">
        <v>177.317</v>
      </c>
      <c r="O320" s="26">
        <v>179.317</v>
      </c>
      <c r="P320" s="26">
        <f>L320-K320</f>
        <v>2</v>
      </c>
      <c r="Q320" s="26">
        <f>L320-K320</f>
        <v>2</v>
      </c>
      <c r="R320" s="26" t="s">
        <v>172</v>
      </c>
      <c r="S320" s="26">
        <v>8</v>
      </c>
      <c r="T320" s="26">
        <v>8</v>
      </c>
      <c r="U320" s="26">
        <v>10</v>
      </c>
      <c r="V320" s="26" t="s">
        <v>182</v>
      </c>
      <c r="W320" s="26" t="s">
        <v>160</v>
      </c>
      <c r="X320" s="26" t="s">
        <v>183</v>
      </c>
      <c r="Y320" s="26">
        <f>IF(V320="中修",MIN(24,MIN(S320,U320)),IF(V320="大修",MIN(24,MIN(S320,U320)),""))</f>
        <v>8</v>
      </c>
      <c r="Z320" s="26"/>
      <c r="AA320" s="26" t="s">
        <v>184</v>
      </c>
      <c r="AB320" s="26"/>
      <c r="AC320" s="26"/>
      <c r="AD320" s="26" t="s">
        <v>145</v>
      </c>
      <c r="AE320" s="26">
        <v>4</v>
      </c>
      <c r="AF320" s="99"/>
      <c r="AG320" s="92">
        <v>70</v>
      </c>
      <c r="AH320" s="92">
        <f>ROUND(P320*1000*Y320*AG320/10000,0)</f>
        <v>112</v>
      </c>
      <c r="AI320" s="92">
        <f>ROUND(Q320*1000*Y320*AG320/10000,0)</f>
        <v>112</v>
      </c>
      <c r="AJ320" s="26">
        <f>IF(AL320&lt;&gt;"",ROUND(AI320*AL320,0),IF(AN320&lt;&gt;"",ROUND(AI320*AN320,0),"缺折扣系数"))</f>
        <v>112</v>
      </c>
      <c r="AK320" s="92">
        <v>2013</v>
      </c>
      <c r="AL320" s="26" t="str">
        <f>IF(AND(AK320&lt;&gt;"",AM320&lt;&gt;""),"确认折扣年度",IF($V320="大修",IF(AND($V320="大修",AK320="",AM320=""),1,IF(AK320&lt;&gt;"",LOOKUP(AK320,{1900,2016,2017,2018,2019,2020,2021,2022,2023,2024,2025},{1,0.9,0.8,0.7,0.6,0.5,0.4,0.3,0.2,0.1,0}),IF(AM320&lt;&gt;"",LOOKUP(AM320,{1900,2021,2022,2023,2024,2025},{1,0.8,0.6,0.4,0.2,0})))),""))</f>
        <v/>
      </c>
      <c r="AM320" s="92"/>
      <c r="AN320" s="26">
        <f>IF(AND(AK320&lt;&gt;"",AM320&lt;&gt;""),"确认折扣年度",IF($V320="中修",IF(AND($V320="中修",AK320="",AM320=""),1,IF(AK320&lt;&gt;"",LOOKUP(AK320,{1900,2021,2022,2023,2024,2025},{1,0.8,0.6,0.4,0.2,0}),IF(AM320&lt;&gt;"",LOOKUP(AM320,{1900,2021,2022,2023,2024,2025},{1,0.8,0.6,0.4,0.2,0})))),""))</f>
        <v>1</v>
      </c>
      <c r="AO320" s="26" t="s">
        <v>146</v>
      </c>
      <c r="AP320" s="26" t="s">
        <v>146</v>
      </c>
      <c r="AQ320" s="26" t="s">
        <v>147</v>
      </c>
      <c r="AR320" s="26" t="s">
        <v>1025</v>
      </c>
      <c r="AS320" s="26"/>
      <c r="AT320" s="26"/>
      <c r="AU320" s="26" t="s">
        <v>146</v>
      </c>
      <c r="AV320" s="26" t="s">
        <v>268</v>
      </c>
      <c r="AW320" s="26"/>
      <c r="AX320" s="110"/>
      <c r="AY320" s="110" t="s">
        <v>1026</v>
      </c>
      <c r="AZ320" s="111"/>
      <c r="BA320" s="26">
        <v>215</v>
      </c>
      <c r="BB320" s="26">
        <v>344</v>
      </c>
      <c r="BC320" s="26">
        <v>344</v>
      </c>
      <c r="BD320" s="26">
        <v>0</v>
      </c>
      <c r="BE320" s="26" t="s">
        <v>150</v>
      </c>
      <c r="BF320" s="26" t="s">
        <v>150</v>
      </c>
      <c r="BG320" s="26" t="s">
        <v>1027</v>
      </c>
      <c r="BH320" s="26">
        <v>2002</v>
      </c>
      <c r="BI320" s="26" t="s">
        <v>150</v>
      </c>
      <c r="BJ320" s="26" t="s">
        <v>1021</v>
      </c>
      <c r="BK320" s="26" t="s">
        <v>150</v>
      </c>
      <c r="BL320" s="26" t="s">
        <v>150</v>
      </c>
      <c r="BM320" s="26"/>
      <c r="BN320" s="26"/>
      <c r="BO320" s="26"/>
      <c r="BP320" s="26"/>
      <c r="BQ320" s="26" t="s">
        <v>1018</v>
      </c>
      <c r="BR320" s="26">
        <v>177.317</v>
      </c>
      <c r="BS320" s="26">
        <v>179.317</v>
      </c>
      <c r="BT320" s="26">
        <f>SUM(BU320:BZ320)</f>
        <v>2</v>
      </c>
      <c r="BU320" s="26">
        <v>0</v>
      </c>
      <c r="BV320" s="26">
        <v>0</v>
      </c>
      <c r="BW320" s="26">
        <v>2</v>
      </c>
      <c r="BX320" s="26">
        <v>0</v>
      </c>
      <c r="BY320" s="26">
        <v>0</v>
      </c>
      <c r="BZ320" s="26"/>
      <c r="CA320" s="117"/>
      <c r="CB320" s="26" t="s">
        <v>166</v>
      </c>
      <c r="CC320" s="26">
        <v>0</v>
      </c>
      <c r="CD320" s="26">
        <v>0</v>
      </c>
      <c r="CE320" s="26">
        <v>2</v>
      </c>
      <c r="CF320" s="92">
        <f>CC320+CD320</f>
        <v>0</v>
      </c>
      <c r="CG320" s="84">
        <f>Q320-BU320-BV320-BW320-BX320-BY320-BZ320</f>
        <v>0</v>
      </c>
      <c r="CH320" s="124">
        <v>8</v>
      </c>
      <c r="CI320" s="84">
        <v>2</v>
      </c>
      <c r="CJ320" s="84"/>
      <c r="CK320" s="84">
        <v>261</v>
      </c>
      <c r="CL320" s="84"/>
      <c r="CM320" s="84"/>
      <c r="CN320" s="84"/>
      <c r="CO320" s="84"/>
      <c r="CP320" s="84"/>
      <c r="CQ320" s="84"/>
      <c r="CR320" s="84"/>
      <c r="CT320" s="84"/>
      <c r="CU320" s="84"/>
      <c r="CV320" s="84"/>
      <c r="CW320" s="84" t="str">
        <f>J320&amp;K320&amp;L320</f>
        <v>G35316061608</v>
      </c>
      <c r="CX320" s="84" t="s">
        <v>182</v>
      </c>
      <c r="CZ320" s="26"/>
      <c r="DA320" s="92">
        <v>2</v>
      </c>
      <c r="DB320" s="92"/>
      <c r="DC320" s="92"/>
      <c r="DD320" s="92"/>
      <c r="DE320" s="26"/>
      <c r="DF320" s="26"/>
      <c r="DG320" s="26"/>
      <c r="DH320" s="26"/>
      <c r="DI320" s="26"/>
      <c r="DJ320" s="26">
        <v>2002</v>
      </c>
      <c r="DK320" s="26"/>
      <c r="DL320" s="26" t="s">
        <v>172</v>
      </c>
      <c r="DM320" s="26">
        <v>8</v>
      </c>
      <c r="DN320" s="26">
        <v>8</v>
      </c>
      <c r="DO320" s="26">
        <v>10</v>
      </c>
      <c r="DP320" s="26" t="b">
        <v>1</v>
      </c>
      <c r="DQ320" s="26">
        <v>1</v>
      </c>
      <c r="DR320" s="26" t="s">
        <v>149</v>
      </c>
      <c r="DS320" s="26" t="s">
        <v>167</v>
      </c>
      <c r="DT320" s="26" t="s">
        <v>150</v>
      </c>
      <c r="DU320" s="26" t="s">
        <v>150</v>
      </c>
      <c r="DV320" s="26" t="s">
        <v>150</v>
      </c>
      <c r="DW320" s="26"/>
      <c r="DX320" s="26"/>
      <c r="DY320" s="26"/>
      <c r="DZ320" s="26">
        <f t="shared" si="351"/>
        <v>2</v>
      </c>
      <c r="EA320" s="26">
        <v>2</v>
      </c>
      <c r="EB320" s="26">
        <v>0</v>
      </c>
      <c r="EC320" s="26">
        <v>0</v>
      </c>
      <c r="ED320" s="26">
        <v>0</v>
      </c>
      <c r="EE320" s="26">
        <v>2</v>
      </c>
      <c r="EF320" s="26">
        <v>0</v>
      </c>
      <c r="EG320" s="26">
        <v>0</v>
      </c>
      <c r="EH320" s="26">
        <v>0</v>
      </c>
      <c r="EI320" s="146">
        <f>P320-DZ320</f>
        <v>0</v>
      </c>
      <c r="EJ320" s="84">
        <f>L320-K320</f>
        <v>2</v>
      </c>
      <c r="EK320" s="84">
        <f>EJ320-DZ320</f>
        <v>0</v>
      </c>
      <c r="EL320" s="84">
        <f t="shared" si="352"/>
        <v>0</v>
      </c>
      <c r="EN320" s="84">
        <f t="shared" si="354"/>
        <v>0</v>
      </c>
    </row>
    <row r="321" ht="30" customHeight="1" spans="1:142">
      <c r="A321" s="87" t="str">
        <f t="shared" si="332"/>
        <v/>
      </c>
      <c r="B321" s="87">
        <f>VLOOKUP(A321,[1]大中修明细表!$A$10:$N$544,14,0)</f>
        <v>22.9650000000001</v>
      </c>
      <c r="C321" s="87" t="str">
        <f t="shared" si="333"/>
        <v/>
      </c>
      <c r="D321" s="87">
        <f>VLOOKUP(C321,[1]大中修明细表!$B$10:$N$544,13,0)</f>
        <v>22.9650000000001</v>
      </c>
      <c r="E321" s="87"/>
      <c r="F321" s="26" t="s">
        <v>1028</v>
      </c>
      <c r="G321" s="16" t="s">
        <v>1029</v>
      </c>
      <c r="H321" s="26"/>
      <c r="I321" s="26"/>
      <c r="J321" s="26"/>
      <c r="K321" s="26"/>
      <c r="L321" s="26"/>
      <c r="M321" s="26"/>
      <c r="N321" s="26"/>
      <c r="O321" s="26"/>
      <c r="P321" s="16">
        <f>SUBTOTAL(9,P323:P343)</f>
        <v>70.5470000000002</v>
      </c>
      <c r="Q321" s="16">
        <f>SUBTOTAL(9,Q323:Q343)</f>
        <v>70.5470000000002</v>
      </c>
      <c r="R321" s="16"/>
      <c r="S321" s="16"/>
      <c r="T321" s="16"/>
      <c r="U321" s="16"/>
      <c r="V321" s="16"/>
      <c r="W321" s="16"/>
      <c r="X321" s="16"/>
      <c r="Y321" s="16"/>
      <c r="Z321" s="98"/>
      <c r="AA321" s="16"/>
      <c r="AB321" s="16"/>
      <c r="AC321" s="16"/>
      <c r="AD321" s="16"/>
      <c r="AE321" s="16"/>
      <c r="AF321" s="98"/>
      <c r="AG321" s="104"/>
      <c r="AH321" s="16">
        <f>SUBTOTAL(9,AH323:AH343)</f>
        <v>9904</v>
      </c>
      <c r="AI321" s="16">
        <f>SUBTOTAL(9,AI323:AI343)</f>
        <v>9904</v>
      </c>
      <c r="AJ321" s="16">
        <f>SUBTOTAL(9,AJ323:AJ343)</f>
        <v>9904</v>
      </c>
      <c r="AK321" s="92"/>
      <c r="AL321" s="26" t="str">
        <f>IF(AND(AK321&lt;&gt;"",AM321&lt;&gt;""),"确认折扣年度",IF($V321="大修",IF(AND($V321="大修",AK321="",AM321=""),1,IF(AK321&lt;&gt;"",LOOKUP(AK321,{1900,2016,2017,2018,2019,2020,2021,2022,2023,2024,2025},{1,0.9,0.8,0.7,0.6,0.5,0.4,0.3,0.2,0.1,0}),IF(AM321&lt;&gt;"",LOOKUP(AM321,{1900,2021,2022,2023,2024,2025},{1,0.8,0.6,0.4,0.2,0})))),""))</f>
        <v/>
      </c>
      <c r="AM321" s="92"/>
      <c r="AN321" s="26" t="str">
        <f>IF(AND(AK321&lt;&gt;"",AM321&lt;&gt;""),"确认折扣年度",IF($V321="中修",IF(AND($V321="中修",AK321="",AM321=""),1,IF(AK321&lt;&gt;"",LOOKUP(AK321,{1900,2021,2022,2023,2024,2025},{1,0.8,0.6,0.4,0.2,0}),IF(AM321&lt;&gt;"",LOOKUP(AM321,{1900,2021,2022,2023,2024,2025},{1,0.8,0.6,0.4,0.2,0})))),""))</f>
        <v/>
      </c>
      <c r="AO321" s="26"/>
      <c r="AP321" s="26"/>
      <c r="AQ321" s="26"/>
      <c r="AR321" s="26"/>
      <c r="AS321" s="26"/>
      <c r="AT321" s="26"/>
      <c r="AU321" s="26"/>
      <c r="AV321" s="26"/>
      <c r="AW321" s="26"/>
      <c r="AX321" s="110"/>
      <c r="AY321" s="110"/>
      <c r="AZ321" s="111"/>
      <c r="BA321" s="26"/>
      <c r="BB321" s="26"/>
      <c r="BC321" s="26"/>
      <c r="BD321" s="26"/>
      <c r="BE321" s="26"/>
      <c r="BF321" s="26"/>
      <c r="BG321" s="26"/>
      <c r="BH321" s="26"/>
      <c r="BI321" s="26"/>
      <c r="BJ321" s="26"/>
      <c r="BK321" s="26"/>
      <c r="BL321" s="26"/>
      <c r="BM321" s="26"/>
      <c r="BN321" s="26"/>
      <c r="BO321" s="26"/>
      <c r="BP321" s="26"/>
      <c r="BQ321" s="26"/>
      <c r="BR321" s="26"/>
      <c r="BS321" s="26"/>
      <c r="BT321" s="26"/>
      <c r="BU321" s="26"/>
      <c r="BV321" s="26"/>
      <c r="BW321" s="26"/>
      <c r="BX321" s="26"/>
      <c r="BY321" s="26"/>
      <c r="BZ321" s="26"/>
      <c r="CA321" s="117"/>
      <c r="CB321" s="26"/>
      <c r="CC321" s="26"/>
      <c r="CD321" s="26"/>
      <c r="CE321" s="26"/>
      <c r="CF321" s="84"/>
      <c r="CH321" s="124"/>
      <c r="CJ321" s="84"/>
      <c r="CL321" s="84"/>
      <c r="CM321" s="84"/>
      <c r="CN321" s="84"/>
      <c r="CO321" s="84"/>
      <c r="CP321" s="84"/>
      <c r="CQ321" s="84"/>
      <c r="CR321" s="84"/>
      <c r="CT321" s="84"/>
      <c r="CU321" s="84"/>
      <c r="CV321" s="84"/>
      <c r="CZ321" s="26"/>
      <c r="DA321" s="16">
        <f>SUBTOTAL(9,DA323:DA343)</f>
        <v>49.7119999999999</v>
      </c>
      <c r="DB321" s="16"/>
      <c r="DC321" s="16"/>
      <c r="DD321" s="16"/>
      <c r="DE321" s="26"/>
      <c r="DF321" s="26"/>
      <c r="DG321" s="26"/>
      <c r="DH321" s="26"/>
      <c r="DI321" s="26"/>
      <c r="DJ321" s="26"/>
      <c r="DK321" s="26"/>
      <c r="DL321" s="26"/>
      <c r="DM321" s="26"/>
      <c r="DN321" s="26"/>
      <c r="DO321" s="26"/>
      <c r="DP321" s="26" t="b">
        <v>1</v>
      </c>
      <c r="DQ321" s="26">
        <v>0</v>
      </c>
      <c r="DR321" s="26"/>
      <c r="DS321" s="139"/>
      <c r="DT321" s="26"/>
      <c r="DU321" s="26"/>
      <c r="DV321" s="26"/>
      <c r="DW321" s="26"/>
      <c r="DX321" s="26"/>
      <c r="DY321" s="26"/>
      <c r="DZ321" s="26">
        <f t="shared" si="351"/>
        <v>0</v>
      </c>
      <c r="EA321" s="26">
        <v>1</v>
      </c>
      <c r="EB321" s="26">
        <v>0</v>
      </c>
      <c r="EC321" s="26"/>
      <c r="ED321" s="26"/>
      <c r="EE321" s="26"/>
      <c r="EF321" s="26"/>
      <c r="EG321" s="26"/>
      <c r="EH321" s="26"/>
      <c r="EI321" s="146"/>
      <c r="EL321" s="84">
        <f t="shared" si="352"/>
        <v>0</v>
      </c>
    </row>
    <row r="322" ht="30" customHeight="1" spans="1:142">
      <c r="A322" s="87" t="str">
        <f t="shared" si="332"/>
        <v/>
      </c>
      <c r="B322" s="87">
        <f>VLOOKUP(A322,[1]大中修明细表!$A$10:$N$544,14,0)</f>
        <v>22.9650000000001</v>
      </c>
      <c r="C322" s="87" t="str">
        <f t="shared" si="333"/>
        <v/>
      </c>
      <c r="D322" s="87">
        <f>VLOOKUP(C322,[1]大中修明细表!$B$10:$N$544,13,0)</f>
        <v>22.9650000000001</v>
      </c>
      <c r="E322" s="87"/>
      <c r="F322" s="26" t="s">
        <v>135</v>
      </c>
      <c r="G322" s="16" t="s">
        <v>136</v>
      </c>
      <c r="H322" s="26"/>
      <c r="I322" s="26"/>
      <c r="J322" s="26"/>
      <c r="K322" s="26"/>
      <c r="L322" s="26"/>
      <c r="M322" s="26"/>
      <c r="N322" s="26"/>
      <c r="O322" s="26"/>
      <c r="P322" s="16">
        <f>SUBTOTAL(9,P323:P329)</f>
        <v>24.1840000000003</v>
      </c>
      <c r="Q322" s="16">
        <f>SUBTOTAL(9,Q323:Q329)</f>
        <v>24.1840000000003</v>
      </c>
      <c r="R322" s="16"/>
      <c r="S322" s="16"/>
      <c r="T322" s="16"/>
      <c r="U322" s="16"/>
      <c r="V322" s="16"/>
      <c r="W322" s="16"/>
      <c r="X322" s="16"/>
      <c r="Y322" s="16"/>
      <c r="Z322" s="98"/>
      <c r="AA322" s="16"/>
      <c r="AB322" s="16"/>
      <c r="AC322" s="16"/>
      <c r="AD322" s="16"/>
      <c r="AE322" s="16"/>
      <c r="AF322" s="98"/>
      <c r="AG322" s="104"/>
      <c r="AH322" s="16">
        <f>SUBTOTAL(9,AH323:AH329)</f>
        <v>5672</v>
      </c>
      <c r="AI322" s="16">
        <f>SUBTOTAL(9,AI323:AI329)</f>
        <v>5672</v>
      </c>
      <c r="AJ322" s="16">
        <f>SUBTOTAL(9,AJ323:AJ329)</f>
        <v>5672</v>
      </c>
      <c r="AK322" s="92"/>
      <c r="AL322" s="26" t="str">
        <f>IF(AND(AK322&lt;&gt;"",AM322&lt;&gt;""),"确认折扣年度",IF($V322="大修",IF(AND($V322="大修",AK322="",AM322=""),1,IF(AK322&lt;&gt;"",LOOKUP(AK322,{1900,2016,2017,2018,2019,2020,2021,2022,2023,2024,2025},{1,0.9,0.8,0.7,0.6,0.5,0.4,0.3,0.2,0.1,0}),IF(AM322&lt;&gt;"",LOOKUP(AM322,{1900,2021,2022,2023,2024,2025},{1,0.8,0.6,0.4,0.2,0})))),""))</f>
        <v/>
      </c>
      <c r="AM322" s="92"/>
      <c r="AN322" s="26" t="str">
        <f>IF(AND(AK322&lt;&gt;"",AM322&lt;&gt;""),"确认折扣年度",IF($V322="中修",IF(AND($V322="中修",AK322="",AM322=""),1,IF(AK322&lt;&gt;"",LOOKUP(AK322,{1900,2021,2022,2023,2024,2025},{1,0.8,0.6,0.4,0.2,0}),IF(AM322&lt;&gt;"",LOOKUP(AM322,{1900,2021,2022,2023,2024,2025},{1,0.8,0.6,0.4,0.2,0})))),""))</f>
        <v/>
      </c>
      <c r="AO322" s="26"/>
      <c r="AP322" s="26"/>
      <c r="AQ322" s="26"/>
      <c r="AR322" s="26"/>
      <c r="AS322" s="26"/>
      <c r="AT322" s="26"/>
      <c r="AU322" s="26"/>
      <c r="AV322" s="26"/>
      <c r="AW322" s="26"/>
      <c r="AX322" s="110"/>
      <c r="AY322" s="110"/>
      <c r="AZ322" s="111"/>
      <c r="BA322" s="26"/>
      <c r="BB322" s="26"/>
      <c r="BC322" s="26"/>
      <c r="BD322" s="26"/>
      <c r="BE322" s="26"/>
      <c r="BF322" s="26"/>
      <c r="BG322" s="26"/>
      <c r="BH322" s="26"/>
      <c r="BI322" s="26"/>
      <c r="BJ322" s="26"/>
      <c r="BK322" s="26"/>
      <c r="BL322" s="26"/>
      <c r="BM322" s="26"/>
      <c r="BN322" s="26"/>
      <c r="BO322" s="26"/>
      <c r="BP322" s="26"/>
      <c r="BQ322" s="26"/>
      <c r="BR322" s="26"/>
      <c r="BS322" s="26"/>
      <c r="BT322" s="26"/>
      <c r="BU322" s="26"/>
      <c r="BV322" s="26"/>
      <c r="BW322" s="26"/>
      <c r="BX322" s="26"/>
      <c r="BY322" s="26"/>
      <c r="BZ322" s="26"/>
      <c r="CA322" s="117"/>
      <c r="CB322" s="26"/>
      <c r="CC322" s="26"/>
      <c r="CD322" s="26"/>
      <c r="CE322" s="26"/>
      <c r="CF322" s="84"/>
      <c r="CH322" s="124"/>
      <c r="CJ322" s="84"/>
      <c r="CL322" s="84"/>
      <c r="CM322" s="84"/>
      <c r="CN322" s="84"/>
      <c r="CO322" s="84"/>
      <c r="CP322" s="84"/>
      <c r="CQ322" s="84"/>
      <c r="CR322" s="84"/>
      <c r="CT322" s="84"/>
      <c r="CU322" s="84"/>
      <c r="CV322" s="84"/>
      <c r="CZ322" s="26"/>
      <c r="DA322" s="16">
        <f>SUBTOTAL(9,DA323:DA329)</f>
        <v>14.994</v>
      </c>
      <c r="DB322" s="16"/>
      <c r="DC322" s="16"/>
      <c r="DD322" s="16"/>
      <c r="DE322" s="26"/>
      <c r="DF322" s="26"/>
      <c r="DG322" s="26"/>
      <c r="DH322" s="26"/>
      <c r="DI322" s="26"/>
      <c r="DJ322" s="26"/>
      <c r="DK322" s="26"/>
      <c r="DL322" s="26"/>
      <c r="DM322" s="26"/>
      <c r="DN322" s="26"/>
      <c r="DO322" s="26"/>
      <c r="DP322" s="26" t="b">
        <v>1</v>
      </c>
      <c r="DQ322" s="26">
        <v>0</v>
      </c>
      <c r="DR322" s="26"/>
      <c r="DS322" s="139"/>
      <c r="DT322" s="26"/>
      <c r="DU322" s="26"/>
      <c r="DV322" s="26"/>
      <c r="DW322" s="26"/>
      <c r="DX322" s="26"/>
      <c r="DY322" s="26"/>
      <c r="DZ322" s="26">
        <f t="shared" si="351"/>
        <v>0</v>
      </c>
      <c r="EA322" s="26">
        <v>1</v>
      </c>
      <c r="EB322" s="26">
        <v>0</v>
      </c>
      <c r="EC322" s="26"/>
      <c r="ED322" s="26"/>
      <c r="EE322" s="26"/>
      <c r="EF322" s="26"/>
      <c r="EG322" s="26"/>
      <c r="EH322" s="26"/>
      <c r="EI322" s="146"/>
      <c r="EL322" s="84">
        <f t="shared" si="352"/>
        <v>0</v>
      </c>
    </row>
    <row r="323" ht="30" customHeight="1" spans="1:144">
      <c r="A323" s="87" t="str">
        <f t="shared" si="332"/>
        <v>G2073006.63011.635</v>
      </c>
      <c r="B323" s="87">
        <f>VLOOKUP(A323,[1]大中修明细表!$A$10:$N$544,14,0)</f>
        <v>5.03500000000031</v>
      </c>
      <c r="C323" s="87" t="str">
        <f t="shared" si="333"/>
        <v>G2072437.5452442.58</v>
      </c>
      <c r="D323" s="87">
        <f>VLOOKUP(C323,[1]大中修明细表!$B$10:$N$544,13,0)</f>
        <v>5.03500000000031</v>
      </c>
      <c r="E323" s="87"/>
      <c r="F323" s="96">
        <v>291</v>
      </c>
      <c r="G323" s="26" t="s">
        <v>20</v>
      </c>
      <c r="H323" s="26" t="s">
        <v>1030</v>
      </c>
      <c r="I323" s="26">
        <v>430923</v>
      </c>
      <c r="J323" s="26" t="s">
        <v>681</v>
      </c>
      <c r="K323" s="26">
        <v>3006.6</v>
      </c>
      <c r="L323" s="26">
        <v>3011.635</v>
      </c>
      <c r="M323" s="26" t="s">
        <v>681</v>
      </c>
      <c r="N323" s="26">
        <v>2437.545</v>
      </c>
      <c r="O323" s="26">
        <v>2442.58</v>
      </c>
      <c r="P323" s="26">
        <f>L323-K323</f>
        <v>5.03500000000031</v>
      </c>
      <c r="Q323" s="26">
        <f>L323-K323</f>
        <v>5.03500000000031</v>
      </c>
      <c r="R323" s="26" t="s">
        <v>139</v>
      </c>
      <c r="S323" s="26">
        <v>8.5</v>
      </c>
      <c r="T323" s="26">
        <v>9</v>
      </c>
      <c r="U323" s="26">
        <v>10</v>
      </c>
      <c r="V323" s="26" t="s">
        <v>140</v>
      </c>
      <c r="W323" s="26" t="s">
        <v>141</v>
      </c>
      <c r="X323" s="26" t="s">
        <v>142</v>
      </c>
      <c r="Y323" s="26">
        <f>IF(V323="中修",MIN(24,MIN(S323,U323)),IF(V323="大修",MIN(24,MIN(S323,U323)),""))</f>
        <v>8.5</v>
      </c>
      <c r="Z323" s="99"/>
      <c r="AA323" s="26" t="s">
        <v>143</v>
      </c>
      <c r="AB323" s="26" t="s">
        <v>144</v>
      </c>
      <c r="AC323" s="26">
        <v>30</v>
      </c>
      <c r="AD323" s="26" t="s">
        <v>145</v>
      </c>
      <c r="AE323" s="26">
        <v>9</v>
      </c>
      <c r="AF323" s="99"/>
      <c r="AG323" s="92">
        <v>220</v>
      </c>
      <c r="AH323" s="92">
        <f>ROUND(P323*1000*Y323*AG323/10000,0)</f>
        <v>942</v>
      </c>
      <c r="AI323" s="92">
        <f>ROUND(Q323*1000*Y323*AG323/10000,0)</f>
        <v>942</v>
      </c>
      <c r="AJ323" s="26">
        <f>IF(AL323&lt;&gt;"",ROUND(AI323*AL323,0),IF(AN323&lt;&gt;"",ROUND(AI323*AN323,0),"缺折扣系数"))</f>
        <v>942</v>
      </c>
      <c r="AK323" s="92">
        <v>2011</v>
      </c>
      <c r="AL323" s="26">
        <f>IF(AND(AK323&lt;&gt;"",AM323&lt;&gt;""),"确认折扣年度",IF($V323="大修",IF(AND($V323="大修",AK323="",AM323=""),1,IF(AK323&lt;&gt;"",LOOKUP(AK323,{1900,2016,2017,2018,2019,2020,2021,2022,2023,2024,2025},{1,0.9,0.8,0.7,0.6,0.5,0.4,0.3,0.2,0.1,0}),IF(AM323&lt;&gt;"",LOOKUP(AM323,{1900,2021,2022,2023,2024,2025},{1,0.8,0.6,0.4,0.2,0})))),""))</f>
        <v>1</v>
      </c>
      <c r="AM323" s="92"/>
      <c r="AN323" s="26" t="str">
        <f>IF(AND(AK323&lt;&gt;"",AM323&lt;&gt;""),"确认折扣年度",IF($V323="中修",IF(AND($V323="中修",AK323="",AM323=""),1,IF(AK323&lt;&gt;"",LOOKUP(AK323,{1900,2021,2022,2023,2024,2025},{1,0.8,0.6,0.4,0.2,0}),IF(AM323&lt;&gt;"",LOOKUP(AM323,{1900,2021,2022,2023,2024,2025},{1,0.8,0.6,0.4,0.2,0})))),""))</f>
        <v/>
      </c>
      <c r="AO323" s="26" t="s">
        <v>146</v>
      </c>
      <c r="AP323" s="26" t="s">
        <v>146</v>
      </c>
      <c r="AQ323" s="26" t="s">
        <v>147</v>
      </c>
      <c r="AR323" s="26" t="s">
        <v>1031</v>
      </c>
      <c r="AS323" s="26" t="s">
        <v>1032</v>
      </c>
      <c r="AT323" s="26"/>
      <c r="AU323" s="26" t="s">
        <v>175</v>
      </c>
      <c r="AV323" s="26" t="s">
        <v>176</v>
      </c>
      <c r="AW323" s="26"/>
      <c r="AX323" s="110"/>
      <c r="AY323" s="110" t="s">
        <v>1033</v>
      </c>
      <c r="AZ323" s="109"/>
      <c r="BA323" s="26">
        <v>220</v>
      </c>
      <c r="BB323" s="26">
        <v>941.55</v>
      </c>
      <c r="BC323" s="26">
        <v>941.55</v>
      </c>
      <c r="BD323" s="26">
        <v>0</v>
      </c>
      <c r="BE323" s="26" t="s">
        <v>149</v>
      </c>
      <c r="BF323" s="26" t="s">
        <v>150</v>
      </c>
      <c r="BG323" s="26"/>
      <c r="BH323" s="26">
        <v>2011</v>
      </c>
      <c r="BI323" s="26" t="s">
        <v>150</v>
      </c>
      <c r="BJ323" s="26" t="s">
        <v>1034</v>
      </c>
      <c r="BK323" s="26" t="s">
        <v>150</v>
      </c>
      <c r="BL323" s="26" t="s">
        <v>150</v>
      </c>
      <c r="BM323" s="26"/>
      <c r="BN323" s="26"/>
      <c r="BO323" s="26"/>
      <c r="BP323" s="26"/>
      <c r="BQ323" s="26" t="s">
        <v>681</v>
      </c>
      <c r="BR323" s="26">
        <v>2437.545</v>
      </c>
      <c r="BS323" s="26">
        <v>2442.58</v>
      </c>
      <c r="BT323" s="26">
        <f>SUM(BU323:BZ323)</f>
        <v>5.0350000000002</v>
      </c>
      <c r="BU323" s="26"/>
      <c r="BV323" s="26"/>
      <c r="BW323" s="26">
        <f>CE323+CF323</f>
        <v>5.0350000000002</v>
      </c>
      <c r="BX323" s="26">
        <v>0</v>
      </c>
      <c r="BY323" s="26">
        <v>0</v>
      </c>
      <c r="BZ323" s="26"/>
      <c r="CA323" s="117"/>
      <c r="CB323" s="26" t="s">
        <v>166</v>
      </c>
      <c r="CC323" s="26">
        <v>1.6550000000002</v>
      </c>
      <c r="CD323" s="26">
        <v>3.38</v>
      </c>
      <c r="CE323" s="26">
        <v>0</v>
      </c>
      <c r="CF323" s="92">
        <f>CC323+CD323</f>
        <v>5.0350000000002</v>
      </c>
      <c r="CG323" s="84">
        <f>Q323-BU323-BV323-BW323-BX323-BY323-BZ323</f>
        <v>1.09245945623115e-13</v>
      </c>
      <c r="CH323" s="124">
        <v>9</v>
      </c>
      <c r="CI323" s="84">
        <v>1</v>
      </c>
      <c r="CJ323" s="84"/>
      <c r="CK323" s="84">
        <v>292</v>
      </c>
      <c r="CL323" s="84"/>
      <c r="CM323" s="84"/>
      <c r="CN323" s="84"/>
      <c r="CO323" s="84"/>
      <c r="CP323" s="84"/>
      <c r="CQ323" s="84"/>
      <c r="CR323" s="84"/>
      <c r="CT323" s="84"/>
      <c r="CU323" s="84"/>
      <c r="CV323" s="84"/>
      <c r="CW323" s="84" t="str">
        <f>J323&amp;K323&amp;L323</f>
        <v>G2073006.63011.635</v>
      </c>
      <c r="CX323" s="84" t="s">
        <v>140</v>
      </c>
      <c r="CZ323" s="26" t="s">
        <v>455</v>
      </c>
      <c r="DA323" s="92">
        <v>0</v>
      </c>
      <c r="DB323" s="92"/>
      <c r="DC323" s="92"/>
      <c r="DD323" s="92"/>
      <c r="DE323" s="26"/>
      <c r="DF323" s="26"/>
      <c r="DG323" s="26"/>
      <c r="DH323" s="26"/>
      <c r="DI323" s="26" t="s">
        <v>1035</v>
      </c>
      <c r="DJ323" s="26">
        <v>1990</v>
      </c>
      <c r="DK323" s="26">
        <v>2011</v>
      </c>
      <c r="DL323" s="26" t="s">
        <v>139</v>
      </c>
      <c r="DM323" s="26">
        <v>9</v>
      </c>
      <c r="DN323" s="26">
        <v>8.5</v>
      </c>
      <c r="DO323" s="26">
        <v>10</v>
      </c>
      <c r="DP323" s="26" t="b">
        <v>0</v>
      </c>
      <c r="DQ323" s="26">
        <v>1</v>
      </c>
      <c r="DR323" s="26" t="s">
        <v>149</v>
      </c>
      <c r="DS323" s="26" t="s">
        <v>156</v>
      </c>
      <c r="DT323" s="26" t="s">
        <v>150</v>
      </c>
      <c r="DU323" s="26" t="s">
        <v>150</v>
      </c>
      <c r="DV323" s="26" t="s">
        <v>150</v>
      </c>
      <c r="DW323" s="26"/>
      <c r="DX323" s="26"/>
      <c r="DY323" s="26"/>
      <c r="DZ323" s="26">
        <f t="shared" si="351"/>
        <v>5.035</v>
      </c>
      <c r="EA323" s="26">
        <v>5.03500000000031</v>
      </c>
      <c r="EB323" s="26">
        <v>-1.10134124042816e-13</v>
      </c>
      <c r="EC323" s="26">
        <v>0</v>
      </c>
      <c r="ED323" s="26">
        <v>0</v>
      </c>
      <c r="EE323" s="26">
        <v>5.035</v>
      </c>
      <c r="EF323" s="26">
        <v>0</v>
      </c>
      <c r="EG323" s="26">
        <v>0</v>
      </c>
      <c r="EH323" s="26">
        <v>0</v>
      </c>
      <c r="EI323" s="146">
        <f>P323-DZ323</f>
        <v>3.09086090055644e-13</v>
      </c>
      <c r="EJ323" s="84">
        <f>L323-K323</f>
        <v>5.03500000000031</v>
      </c>
      <c r="EK323" s="84">
        <f>EJ323-DZ323</f>
        <v>3.09086090055644e-13</v>
      </c>
      <c r="EL323" s="84">
        <f t="shared" si="352"/>
        <v>-1.99840144432528e-13</v>
      </c>
      <c r="EN323" s="84">
        <f t="shared" si="354"/>
        <v>0</v>
      </c>
    </row>
    <row r="324" ht="30" customHeight="1" spans="1:144">
      <c r="A324" s="87" t="str">
        <f t="shared" si="332"/>
        <v>G354739740</v>
      </c>
      <c r="B324" s="87">
        <f>VLOOKUP(A324,[1]大中修明细表!$A$10:$N$544,14,0)</f>
        <v>1</v>
      </c>
      <c r="C324" s="87" t="str">
        <f t="shared" si="333"/>
        <v>S22544.80343.803</v>
      </c>
      <c r="D324" s="87">
        <f>VLOOKUP(C324,[1]大中修明细表!$B$10:$N$544,13,0)</f>
        <v>1</v>
      </c>
      <c r="E324" s="87"/>
      <c r="F324" s="96">
        <v>292</v>
      </c>
      <c r="G324" s="26" t="s">
        <v>20</v>
      </c>
      <c r="H324" s="26" t="s">
        <v>1030</v>
      </c>
      <c r="I324" s="26">
        <v>430923</v>
      </c>
      <c r="J324" s="26" t="s">
        <v>158</v>
      </c>
      <c r="K324" s="26">
        <v>739</v>
      </c>
      <c r="L324" s="26">
        <v>740</v>
      </c>
      <c r="M324" s="26" t="s">
        <v>1036</v>
      </c>
      <c r="N324" s="26">
        <v>44.803</v>
      </c>
      <c r="O324" s="26">
        <v>43.803</v>
      </c>
      <c r="P324" s="26">
        <f t="shared" ref="P324:P329" si="356">L324-K324</f>
        <v>1</v>
      </c>
      <c r="Q324" s="26">
        <f t="shared" ref="Q324:Q329" si="357">L324-K324</f>
        <v>1</v>
      </c>
      <c r="R324" s="26" t="s">
        <v>139</v>
      </c>
      <c r="S324" s="26">
        <v>7.5</v>
      </c>
      <c r="T324" s="26">
        <v>7.5</v>
      </c>
      <c r="U324" s="26">
        <v>8</v>
      </c>
      <c r="V324" s="26" t="s">
        <v>140</v>
      </c>
      <c r="W324" s="26" t="s">
        <v>141</v>
      </c>
      <c r="X324" s="26" t="s">
        <v>142</v>
      </c>
      <c r="Y324" s="26">
        <f t="shared" ref="Y324:Y329" si="358">IF(V324="中修",MIN(24,MIN(S324,U324)),IF(V324="大修",MIN(24,MIN(S324,U324)),""))</f>
        <v>7.5</v>
      </c>
      <c r="Z324" s="99"/>
      <c r="AA324" s="26" t="s">
        <v>143</v>
      </c>
      <c r="AB324" s="26" t="s">
        <v>144</v>
      </c>
      <c r="AC324" s="26">
        <v>30</v>
      </c>
      <c r="AD324" s="26" t="s">
        <v>145</v>
      </c>
      <c r="AE324" s="26">
        <v>9</v>
      </c>
      <c r="AF324" s="99"/>
      <c r="AG324" s="92">
        <v>220</v>
      </c>
      <c r="AH324" s="92">
        <f t="shared" ref="AH324:AH329" si="359">ROUND(P324*1000*Y324*AG324/10000,0)</f>
        <v>165</v>
      </c>
      <c r="AI324" s="92">
        <f t="shared" ref="AI324:AI329" si="360">ROUND(Q324*1000*Y324*AG324/10000,0)</f>
        <v>165</v>
      </c>
      <c r="AJ324" s="26">
        <f t="shared" ref="AJ324:AJ329" si="361">IF(AL324&lt;&gt;"",ROUND(AI324*AL324,0),IF(AN324&lt;&gt;"",ROUND(AI324*AN324,0),"缺折扣系数"))</f>
        <v>165</v>
      </c>
      <c r="AK324" s="92">
        <v>2003</v>
      </c>
      <c r="AL324" s="26">
        <f>IF(AND(AK324&lt;&gt;"",AM324&lt;&gt;""),"确认折扣年度",IF($V324="大修",IF(AND($V324="大修",AK324="",AM324=""),1,IF(AK324&lt;&gt;"",LOOKUP(AK324,{1900,2016,2017,2018,2019,2020,2021,2022,2023,2024,2025},{1,0.9,0.8,0.7,0.6,0.5,0.4,0.3,0.2,0.1,0}),IF(AM324&lt;&gt;"",LOOKUP(AM324,{1900,2021,2022,2023,2024,2025},{1,0.8,0.6,0.4,0.2,0})))),""))</f>
        <v>1</v>
      </c>
      <c r="AM324" s="92"/>
      <c r="AN324" s="26" t="str">
        <f>IF(AND(AK324&lt;&gt;"",AM324&lt;&gt;""),"确认折扣年度",IF($V324="中修",IF(AND($V324="中修",AK324="",AM324=""),1,IF(AK324&lt;&gt;"",LOOKUP(AK324,{1900,2021,2022,2023,2024,2025},{1,0.8,0.6,0.4,0.2,0}),IF(AM324&lt;&gt;"",LOOKUP(AM324,{1900,2021,2022,2023,2024,2025},{1,0.8,0.6,0.4,0.2,0})))),""))</f>
        <v/>
      </c>
      <c r="AO324" s="26" t="s">
        <v>146</v>
      </c>
      <c r="AP324" s="26" t="s">
        <v>146</v>
      </c>
      <c r="AQ324" s="26" t="s">
        <v>147</v>
      </c>
      <c r="AR324" s="26" t="s">
        <v>1037</v>
      </c>
      <c r="AS324" s="26" t="s">
        <v>1038</v>
      </c>
      <c r="AT324" s="26"/>
      <c r="AU324" s="26" t="s">
        <v>175</v>
      </c>
      <c r="AV324" s="26" t="s">
        <v>176</v>
      </c>
      <c r="AW324" s="26"/>
      <c r="AX324" s="110" t="s">
        <v>1039</v>
      </c>
      <c r="AY324" s="110"/>
      <c r="AZ324" s="111"/>
      <c r="BA324" s="26">
        <v>220</v>
      </c>
      <c r="BB324" s="26">
        <v>165</v>
      </c>
      <c r="BC324" s="26">
        <v>165</v>
      </c>
      <c r="BD324" s="26">
        <v>0</v>
      </c>
      <c r="BE324" s="26" t="s">
        <v>149</v>
      </c>
      <c r="BF324" s="26" t="s">
        <v>150</v>
      </c>
      <c r="BG324" s="26"/>
      <c r="BH324" s="26">
        <v>2003</v>
      </c>
      <c r="BI324" s="26" t="s">
        <v>150</v>
      </c>
      <c r="BJ324" s="26" t="s">
        <v>1040</v>
      </c>
      <c r="BK324" s="26" t="s">
        <v>150</v>
      </c>
      <c r="BL324" s="26" t="s">
        <v>150</v>
      </c>
      <c r="BM324" s="26"/>
      <c r="BN324" s="26"/>
      <c r="BO324" s="26"/>
      <c r="BP324" s="26"/>
      <c r="BQ324" s="26" t="s">
        <v>1036</v>
      </c>
      <c r="BR324" s="26">
        <v>44.803</v>
      </c>
      <c r="BS324" s="26">
        <v>43.803</v>
      </c>
      <c r="BT324" s="26">
        <f t="shared" ref="BT324:BT329" si="362">SUM(BU324:BZ324)</f>
        <v>1</v>
      </c>
      <c r="BU324" s="26"/>
      <c r="BV324" s="26"/>
      <c r="BW324" s="26">
        <f t="shared" ref="BW324:BW327" si="363">CE324+CF324</f>
        <v>1</v>
      </c>
      <c r="BX324" s="26">
        <v>0</v>
      </c>
      <c r="BY324" s="26">
        <v>0</v>
      </c>
      <c r="BZ324" s="26"/>
      <c r="CA324" s="117"/>
      <c r="CB324" s="26" t="s">
        <v>166</v>
      </c>
      <c r="CC324" s="26">
        <v>0</v>
      </c>
      <c r="CD324" s="26">
        <v>0</v>
      </c>
      <c r="CE324" s="26">
        <v>1</v>
      </c>
      <c r="CF324" s="92">
        <f t="shared" ref="CF324:CF329" si="364">CC324+CD324</f>
        <v>0</v>
      </c>
      <c r="CG324" s="84">
        <f t="shared" ref="CG324:CG329" si="365">Q324-BU324-BV324-BW324-BX324-BY324-BZ324</f>
        <v>0</v>
      </c>
      <c r="CH324" s="124">
        <v>9</v>
      </c>
      <c r="CI324" s="84">
        <v>1</v>
      </c>
      <c r="CJ324" s="84"/>
      <c r="CK324" s="84">
        <v>297</v>
      </c>
      <c r="CL324" s="84"/>
      <c r="CM324" s="84"/>
      <c r="CN324" s="84"/>
      <c r="CO324" s="84"/>
      <c r="CP324" s="84"/>
      <c r="CQ324" s="84"/>
      <c r="CR324" s="84"/>
      <c r="CT324" s="84"/>
      <c r="CU324" s="84"/>
      <c r="CV324" s="84"/>
      <c r="CW324" s="84" t="str">
        <f t="shared" ref="CW324:CW329" si="366">J324&amp;K324&amp;L324</f>
        <v>G354739740</v>
      </c>
      <c r="CX324" s="84" t="s">
        <v>140</v>
      </c>
      <c r="CZ324" s="26" t="s">
        <v>1041</v>
      </c>
      <c r="DA324" s="92">
        <v>0</v>
      </c>
      <c r="DB324" s="92"/>
      <c r="DC324" s="92"/>
      <c r="DD324" s="92"/>
      <c r="DE324" s="26"/>
      <c r="DF324" s="26"/>
      <c r="DG324" s="26"/>
      <c r="DH324" s="26"/>
      <c r="DI324" s="26"/>
      <c r="DJ324" s="26">
        <v>2003</v>
      </c>
      <c r="DK324" s="26"/>
      <c r="DL324" s="26" t="s">
        <v>139</v>
      </c>
      <c r="DM324" s="26">
        <v>7.5</v>
      </c>
      <c r="DN324" s="26">
        <v>7.5</v>
      </c>
      <c r="DO324" s="26">
        <v>8</v>
      </c>
      <c r="DP324" s="26" t="b">
        <v>1</v>
      </c>
      <c r="DQ324" s="26">
        <v>1</v>
      </c>
      <c r="DR324" s="26" t="s">
        <v>149</v>
      </c>
      <c r="DS324" s="26" t="s">
        <v>156</v>
      </c>
      <c r="DT324" s="26" t="s">
        <v>150</v>
      </c>
      <c r="DU324" s="26" t="s">
        <v>150</v>
      </c>
      <c r="DV324" s="26" t="s">
        <v>150</v>
      </c>
      <c r="DW324" s="26"/>
      <c r="DX324" s="26"/>
      <c r="DY324" s="26"/>
      <c r="DZ324" s="26">
        <f t="shared" si="351"/>
        <v>1</v>
      </c>
      <c r="EA324" s="26">
        <v>1</v>
      </c>
      <c r="EB324" s="26">
        <v>0</v>
      </c>
      <c r="EC324" s="26">
        <v>0</v>
      </c>
      <c r="ED324" s="26">
        <v>0</v>
      </c>
      <c r="EE324" s="26">
        <v>1</v>
      </c>
      <c r="EF324" s="26">
        <v>0</v>
      </c>
      <c r="EG324" s="26">
        <v>0</v>
      </c>
      <c r="EH324" s="26">
        <v>0</v>
      </c>
      <c r="EI324" s="146">
        <f t="shared" ref="EI324:EI329" si="367">P324-DZ324</f>
        <v>0</v>
      </c>
      <c r="EJ324" s="84">
        <f t="shared" ref="EJ324:EJ329" si="368">L324-K324</f>
        <v>1</v>
      </c>
      <c r="EK324" s="84">
        <f t="shared" ref="EK324:EK329" si="369">EJ324-DZ324</f>
        <v>0</v>
      </c>
      <c r="EL324" s="84">
        <f t="shared" si="352"/>
        <v>0</v>
      </c>
      <c r="EN324" s="84">
        <f t="shared" si="354"/>
        <v>0</v>
      </c>
    </row>
    <row r="325" ht="30" customHeight="1" spans="1:144">
      <c r="A325" s="87" t="str">
        <f t="shared" si="332"/>
        <v>G536178.642181.797</v>
      </c>
      <c r="B325" s="87">
        <f>VLOOKUP(A325,[1]大中修明细表!$A$10:$N$544,14,0)</f>
        <v>3.155</v>
      </c>
      <c r="C325" s="87" t="str">
        <f t="shared" si="333"/>
        <v>S308264.223267.378</v>
      </c>
      <c r="D325" s="87">
        <f>VLOOKUP(C325,[1]大中修明细表!$B$10:$N$544,13,0)</f>
        <v>3.155</v>
      </c>
      <c r="E325" s="87"/>
      <c r="F325" s="96">
        <v>293</v>
      </c>
      <c r="G325" s="26" t="s">
        <v>20</v>
      </c>
      <c r="H325" s="26" t="s">
        <v>1042</v>
      </c>
      <c r="I325" s="26">
        <v>430922</v>
      </c>
      <c r="J325" s="26" t="s">
        <v>1043</v>
      </c>
      <c r="K325" s="26">
        <v>178.642</v>
      </c>
      <c r="L325" s="26">
        <v>181.797</v>
      </c>
      <c r="M325" s="26" t="s">
        <v>759</v>
      </c>
      <c r="N325" s="26">
        <v>264.223</v>
      </c>
      <c r="O325" s="26">
        <v>267.378</v>
      </c>
      <c r="P325" s="26">
        <f t="shared" si="356"/>
        <v>3.155</v>
      </c>
      <c r="Q325" s="26">
        <f t="shared" si="357"/>
        <v>3.155</v>
      </c>
      <c r="R325" s="26" t="s">
        <v>196</v>
      </c>
      <c r="S325" s="26">
        <v>23</v>
      </c>
      <c r="T325" s="26">
        <v>23</v>
      </c>
      <c r="U325" s="26">
        <v>25</v>
      </c>
      <c r="V325" s="26" t="s">
        <v>140</v>
      </c>
      <c r="W325" s="26" t="s">
        <v>141</v>
      </c>
      <c r="X325" s="26" t="s">
        <v>142</v>
      </c>
      <c r="Y325" s="26">
        <f t="shared" si="358"/>
        <v>23</v>
      </c>
      <c r="Z325" s="99"/>
      <c r="AA325" s="26" t="s">
        <v>143</v>
      </c>
      <c r="AB325" s="26" t="s">
        <v>144</v>
      </c>
      <c r="AC325" s="26">
        <v>30</v>
      </c>
      <c r="AD325" s="26" t="s">
        <v>145</v>
      </c>
      <c r="AE325" s="26">
        <v>9</v>
      </c>
      <c r="AF325" s="99"/>
      <c r="AG325" s="92">
        <v>220</v>
      </c>
      <c r="AH325" s="92">
        <f t="shared" si="359"/>
        <v>1596</v>
      </c>
      <c r="AI325" s="92">
        <f t="shared" si="360"/>
        <v>1596</v>
      </c>
      <c r="AJ325" s="26">
        <f t="shared" si="361"/>
        <v>1596</v>
      </c>
      <c r="AK325" s="92">
        <v>2013</v>
      </c>
      <c r="AL325" s="26">
        <f>IF(AND(AK325&lt;&gt;"",AM325&lt;&gt;""),"确认折扣年度",IF($V325="大修",IF(AND($V325="大修",AK325="",AM325=""),1,IF(AK325&lt;&gt;"",LOOKUP(AK325,{1900,2016,2017,2018,2019,2020,2021,2022,2023,2024,2025},{1,0.9,0.8,0.7,0.6,0.5,0.4,0.3,0.2,0.1,0}),IF(AM325&lt;&gt;"",LOOKUP(AM325,{1900,2021,2022,2023,2024,2025},{1,0.8,0.6,0.4,0.2,0})))),""))</f>
        <v>1</v>
      </c>
      <c r="AM325" s="92"/>
      <c r="AN325" s="26" t="str">
        <f>IF(AND(AK325&lt;&gt;"",AM325&lt;&gt;""),"确认折扣年度",IF($V325="中修",IF(AND($V325="中修",AK325="",AM325=""),1,IF(AK325&lt;&gt;"",LOOKUP(AK325,{1900,2021,2022,2023,2024,2025},{1,0.8,0.6,0.4,0.2,0}),IF(AM325&lt;&gt;"",LOOKUP(AM325,{1900,2021,2022,2023,2024,2025},{1,0.8,0.6,0.4,0.2,0})))),""))</f>
        <v/>
      </c>
      <c r="AO325" s="26" t="s">
        <v>146</v>
      </c>
      <c r="AP325" s="26" t="s">
        <v>146</v>
      </c>
      <c r="AQ325" s="26" t="s">
        <v>274</v>
      </c>
      <c r="AR325" s="26" t="s">
        <v>1044</v>
      </c>
      <c r="AS325" s="26" t="s">
        <v>1045</v>
      </c>
      <c r="AT325" s="26"/>
      <c r="AU325" s="26" t="s">
        <v>146</v>
      </c>
      <c r="AV325" s="26" t="s">
        <v>268</v>
      </c>
      <c r="AW325" s="26"/>
      <c r="AX325" s="110" t="s">
        <v>1046</v>
      </c>
      <c r="AY325" s="110"/>
      <c r="AZ325" s="109"/>
      <c r="BA325" s="26">
        <v>220</v>
      </c>
      <c r="BB325" s="26">
        <v>1596.43</v>
      </c>
      <c r="BC325" s="26">
        <v>1596.43</v>
      </c>
      <c r="BD325" s="26">
        <v>0</v>
      </c>
      <c r="BE325" s="26" t="s">
        <v>149</v>
      </c>
      <c r="BF325" s="26" t="s">
        <v>150</v>
      </c>
      <c r="BG325" s="26"/>
      <c r="BH325" s="26">
        <v>2013</v>
      </c>
      <c r="BI325" s="26" t="s">
        <v>150</v>
      </c>
      <c r="BJ325" s="26" t="s">
        <v>1047</v>
      </c>
      <c r="BK325" s="26" t="s">
        <v>150</v>
      </c>
      <c r="BL325" s="26" t="s">
        <v>150</v>
      </c>
      <c r="BM325" s="26"/>
      <c r="BN325" s="26"/>
      <c r="BO325" s="26"/>
      <c r="BP325" s="26"/>
      <c r="BQ325" s="26" t="s">
        <v>759</v>
      </c>
      <c r="BR325" s="26">
        <v>264.134</v>
      </c>
      <c r="BS325" s="26">
        <v>267.289</v>
      </c>
      <c r="BT325" s="26">
        <f t="shared" si="362"/>
        <v>3.155</v>
      </c>
      <c r="BU325" s="26">
        <v>0</v>
      </c>
      <c r="BV325" s="26">
        <v>0.108000000000004</v>
      </c>
      <c r="BW325" s="26">
        <v>3.047</v>
      </c>
      <c r="BX325" s="26">
        <v>0</v>
      </c>
      <c r="BY325" s="26">
        <v>0</v>
      </c>
      <c r="BZ325" s="26"/>
      <c r="CA325" s="117"/>
      <c r="CB325" s="26" t="s">
        <v>166</v>
      </c>
      <c r="CC325" s="26">
        <v>0</v>
      </c>
      <c r="CD325" s="26">
        <v>0.108000000000004</v>
      </c>
      <c r="CE325" s="26">
        <v>3.047</v>
      </c>
      <c r="CF325" s="84"/>
      <c r="CG325" s="84">
        <f t="shared" si="365"/>
        <v>-3.10862446895044e-15</v>
      </c>
      <c r="CH325" s="124">
        <v>9</v>
      </c>
      <c r="CI325" s="84">
        <v>1</v>
      </c>
      <c r="CJ325" s="84"/>
      <c r="CK325" s="84">
        <v>283</v>
      </c>
      <c r="CL325" s="84"/>
      <c r="CM325" s="84"/>
      <c r="CN325" s="84"/>
      <c r="CO325" s="84"/>
      <c r="CP325" s="84"/>
      <c r="CQ325" s="84"/>
      <c r="CR325" s="84"/>
      <c r="CT325" s="84"/>
      <c r="CU325" s="84"/>
      <c r="CV325" s="84"/>
      <c r="CW325" s="84" t="str">
        <f t="shared" si="366"/>
        <v>G536178.642181.797</v>
      </c>
      <c r="CX325" s="84" t="s">
        <v>140</v>
      </c>
      <c r="CZ325" s="26" t="s">
        <v>419</v>
      </c>
      <c r="DA325" s="92">
        <v>0</v>
      </c>
      <c r="DB325" s="92"/>
      <c r="DC325" s="92" t="s">
        <v>298</v>
      </c>
      <c r="DD325" s="92" t="s">
        <v>175</v>
      </c>
      <c r="DE325" s="26"/>
      <c r="DF325" s="26"/>
      <c r="DG325" s="26"/>
      <c r="DH325" s="26"/>
      <c r="DI325" s="26"/>
      <c r="DJ325" s="26">
        <v>2013</v>
      </c>
      <c r="DK325" s="26"/>
      <c r="DL325" s="26" t="s">
        <v>196</v>
      </c>
      <c r="DM325" s="26">
        <v>23</v>
      </c>
      <c r="DN325" s="26">
        <v>23</v>
      </c>
      <c r="DO325" s="26">
        <v>25</v>
      </c>
      <c r="DP325" s="26" t="b">
        <v>1</v>
      </c>
      <c r="DQ325" s="26">
        <v>1</v>
      </c>
      <c r="DR325" s="26" t="s">
        <v>149</v>
      </c>
      <c r="DS325" s="26" t="s">
        <v>156</v>
      </c>
      <c r="DT325" s="26" t="s">
        <v>150</v>
      </c>
      <c r="DU325" s="26" t="s">
        <v>150</v>
      </c>
      <c r="DV325" s="26" t="s">
        <v>150</v>
      </c>
      <c r="DW325" s="26"/>
      <c r="DX325" s="26"/>
      <c r="DY325" s="26"/>
      <c r="DZ325" s="26">
        <f t="shared" si="351"/>
        <v>3.155</v>
      </c>
      <c r="EA325" s="26">
        <v>3.155</v>
      </c>
      <c r="EB325" s="26">
        <v>0</v>
      </c>
      <c r="EC325" s="26">
        <v>0</v>
      </c>
      <c r="ED325" s="26">
        <v>0.108000000000004</v>
      </c>
      <c r="EE325" s="26">
        <v>3.047</v>
      </c>
      <c r="EF325" s="26">
        <v>0</v>
      </c>
      <c r="EG325" s="26">
        <v>0</v>
      </c>
      <c r="EH325" s="26">
        <v>0</v>
      </c>
      <c r="EI325" s="146">
        <f t="shared" si="367"/>
        <v>0</v>
      </c>
      <c r="EJ325" s="84">
        <f t="shared" si="368"/>
        <v>3.155</v>
      </c>
      <c r="EK325" s="84">
        <f t="shared" si="369"/>
        <v>0</v>
      </c>
      <c r="EL325" s="84">
        <f t="shared" si="352"/>
        <v>0</v>
      </c>
      <c r="EN325" s="84">
        <f t="shared" si="354"/>
        <v>0</v>
      </c>
    </row>
    <row r="326" ht="30" customHeight="1" spans="1:144">
      <c r="A326" s="87" t="str">
        <f t="shared" si="332"/>
        <v>S21851.15951.79</v>
      </c>
      <c r="B326" s="87">
        <f>VLOOKUP(A326,[1]大中修明细表!$A$10:$N$544,14,0)</f>
        <v>0.631</v>
      </c>
      <c r="C326" s="87" t="str">
        <f t="shared" si="333"/>
        <v>S20271.83172.462</v>
      </c>
      <c r="D326" s="87">
        <f>VLOOKUP(C326,[1]大中修明细表!$B$10:$N$544,13,0)</f>
        <v>0.631</v>
      </c>
      <c r="E326" s="87"/>
      <c r="F326" s="96">
        <v>294</v>
      </c>
      <c r="G326" s="26" t="s">
        <v>20</v>
      </c>
      <c r="H326" s="26" t="s">
        <v>1048</v>
      </c>
      <c r="I326" s="26">
        <v>430921</v>
      </c>
      <c r="J326" s="26" t="s">
        <v>708</v>
      </c>
      <c r="K326" s="26">
        <v>51.159</v>
      </c>
      <c r="L326" s="26">
        <v>51.79</v>
      </c>
      <c r="M326" s="26" t="s">
        <v>170</v>
      </c>
      <c r="N326" s="26">
        <v>71.831</v>
      </c>
      <c r="O326" s="26">
        <v>72.462</v>
      </c>
      <c r="P326" s="26">
        <f t="shared" si="356"/>
        <v>0.631</v>
      </c>
      <c r="Q326" s="26">
        <f t="shared" si="357"/>
        <v>0.631</v>
      </c>
      <c r="R326" s="26" t="s">
        <v>139</v>
      </c>
      <c r="S326" s="26">
        <v>9</v>
      </c>
      <c r="T326" s="26">
        <v>9</v>
      </c>
      <c r="U326" s="26">
        <v>12</v>
      </c>
      <c r="V326" s="26" t="s">
        <v>140</v>
      </c>
      <c r="W326" s="26" t="s">
        <v>141</v>
      </c>
      <c r="X326" s="26" t="s">
        <v>142</v>
      </c>
      <c r="Y326" s="26">
        <f t="shared" si="358"/>
        <v>9</v>
      </c>
      <c r="Z326" s="99"/>
      <c r="AA326" s="26" t="s">
        <v>143</v>
      </c>
      <c r="AB326" s="26" t="s">
        <v>144</v>
      </c>
      <c r="AC326" s="26">
        <v>30</v>
      </c>
      <c r="AD326" s="26" t="s">
        <v>145</v>
      </c>
      <c r="AE326" s="26">
        <v>9</v>
      </c>
      <c r="AF326" s="99"/>
      <c r="AG326" s="92">
        <v>220</v>
      </c>
      <c r="AH326" s="92">
        <f t="shared" si="359"/>
        <v>125</v>
      </c>
      <c r="AI326" s="92">
        <f t="shared" si="360"/>
        <v>125</v>
      </c>
      <c r="AJ326" s="26">
        <f t="shared" si="361"/>
        <v>125</v>
      </c>
      <c r="AK326" s="92">
        <v>1971</v>
      </c>
      <c r="AL326" s="26">
        <f>IF(AND(AK326&lt;&gt;"",AM326&lt;&gt;""),"确认折扣年度",IF($V326="大修",IF(AND($V326="大修",AK326="",AM326=""),1,IF(AK326&lt;&gt;"",LOOKUP(AK326,{1900,2016,2017,2018,2019,2020,2021,2022,2023,2024,2025},{1,0.9,0.8,0.7,0.6,0.5,0.4,0.3,0.2,0.1,0}),IF(AM326&lt;&gt;"",LOOKUP(AM326,{1900,2021,2022,2023,2024,2025},{1,0.8,0.6,0.4,0.2,0})))),""))</f>
        <v>1</v>
      </c>
      <c r="AM326" s="92"/>
      <c r="AN326" s="26" t="str">
        <f>IF(AND(AK326&lt;&gt;"",AM326&lt;&gt;""),"确认折扣年度",IF($V326="中修",IF(AND($V326="中修",AK326="",AM326=""),1,IF(AK326&lt;&gt;"",LOOKUP(AK326,{1900,2021,2022,2023,2024,2025},{1,0.8,0.6,0.4,0.2,0}),IF(AM326&lt;&gt;"",LOOKUP(AM326,{1900,2021,2022,2023,2024,2025},{1,0.8,0.6,0.4,0.2,0})))),""))</f>
        <v/>
      </c>
      <c r="AO326" s="26" t="s">
        <v>146</v>
      </c>
      <c r="AP326" s="26" t="s">
        <v>146</v>
      </c>
      <c r="AQ326" s="26" t="s">
        <v>147</v>
      </c>
      <c r="AR326" s="26" t="s">
        <v>1049</v>
      </c>
      <c r="AS326" s="26"/>
      <c r="AT326" s="26"/>
      <c r="AU326" s="26" t="s">
        <v>146</v>
      </c>
      <c r="AV326" s="26" t="s">
        <v>147</v>
      </c>
      <c r="AW326" s="26"/>
      <c r="AX326" s="110" t="s">
        <v>1050</v>
      </c>
      <c r="AY326" s="110"/>
      <c r="AZ326" s="111"/>
      <c r="BA326" s="26">
        <v>220</v>
      </c>
      <c r="BB326" s="26">
        <v>124.94</v>
      </c>
      <c r="BC326" s="26">
        <v>87.46</v>
      </c>
      <c r="BD326" s="26">
        <v>0</v>
      </c>
      <c r="BE326" s="26" t="s">
        <v>149</v>
      </c>
      <c r="BF326" s="26" t="s">
        <v>150</v>
      </c>
      <c r="BG326" s="26"/>
      <c r="BH326" s="26">
        <v>1971</v>
      </c>
      <c r="BI326" s="26" t="s">
        <v>150</v>
      </c>
      <c r="BJ326" s="26" t="s">
        <v>1051</v>
      </c>
      <c r="BK326" s="26" t="s">
        <v>150</v>
      </c>
      <c r="BL326" s="26" t="s">
        <v>150</v>
      </c>
      <c r="BM326" s="26"/>
      <c r="BN326" s="26"/>
      <c r="BO326" s="26"/>
      <c r="BP326" s="26"/>
      <c r="BQ326" s="26" t="s">
        <v>170</v>
      </c>
      <c r="BR326" s="26">
        <v>67.957</v>
      </c>
      <c r="BS326" s="26">
        <v>68.588</v>
      </c>
      <c r="BT326" s="26">
        <f t="shared" si="362"/>
        <v>0.631</v>
      </c>
      <c r="BU326" s="26"/>
      <c r="BV326" s="26"/>
      <c r="BW326" s="26">
        <f t="shared" si="363"/>
        <v>0.631</v>
      </c>
      <c r="BX326" s="26">
        <v>0</v>
      </c>
      <c r="BY326" s="26">
        <v>0</v>
      </c>
      <c r="BZ326" s="26"/>
      <c r="CA326" s="117"/>
      <c r="CB326" s="26" t="s">
        <v>166</v>
      </c>
      <c r="CC326" s="26">
        <v>0</v>
      </c>
      <c r="CD326" s="26">
        <v>0.631</v>
      </c>
      <c r="CE326" s="26">
        <v>0</v>
      </c>
      <c r="CF326" s="92">
        <f t="shared" si="364"/>
        <v>0.631</v>
      </c>
      <c r="CG326" s="84">
        <f t="shared" si="365"/>
        <v>0</v>
      </c>
      <c r="CH326" s="124">
        <v>9</v>
      </c>
      <c r="CI326" s="84">
        <v>1</v>
      </c>
      <c r="CJ326" s="84"/>
      <c r="CK326" s="84">
        <v>276</v>
      </c>
      <c r="CL326" s="84"/>
      <c r="CM326" s="84"/>
      <c r="CN326" s="84"/>
      <c r="CO326" s="84"/>
      <c r="CP326" s="84"/>
      <c r="CQ326" s="84"/>
      <c r="CR326" s="84"/>
      <c r="CT326" s="84"/>
      <c r="CU326" s="84"/>
      <c r="CV326" s="84"/>
      <c r="CW326" s="84" t="str">
        <f t="shared" si="366"/>
        <v>S21851.15951.79</v>
      </c>
      <c r="CX326" s="84" t="s">
        <v>140</v>
      </c>
      <c r="CZ326" s="26"/>
      <c r="DA326" s="92">
        <v>0.631</v>
      </c>
      <c r="DB326" s="92"/>
      <c r="DC326" s="92"/>
      <c r="DD326" s="92"/>
      <c r="DE326" s="26"/>
      <c r="DF326" s="26"/>
      <c r="DG326" s="26"/>
      <c r="DH326" s="26"/>
      <c r="DI326" s="26"/>
      <c r="DJ326" s="26">
        <v>1971</v>
      </c>
      <c r="DK326" s="26"/>
      <c r="DL326" s="26" t="s">
        <v>139</v>
      </c>
      <c r="DM326" s="26">
        <v>9</v>
      </c>
      <c r="DN326" s="26">
        <v>9</v>
      </c>
      <c r="DO326" s="26">
        <v>12</v>
      </c>
      <c r="DP326" s="26" t="b">
        <v>1</v>
      </c>
      <c r="DQ326" s="26">
        <v>1</v>
      </c>
      <c r="DR326" s="26" t="s">
        <v>149</v>
      </c>
      <c r="DS326" s="26" t="s">
        <v>156</v>
      </c>
      <c r="DT326" s="26" t="s">
        <v>150</v>
      </c>
      <c r="DU326" s="26" t="s">
        <v>150</v>
      </c>
      <c r="DV326" s="26" t="s">
        <v>150</v>
      </c>
      <c r="DW326" s="26"/>
      <c r="DX326" s="26"/>
      <c r="DY326" s="26"/>
      <c r="DZ326" s="26">
        <f t="shared" si="351"/>
        <v>0.631</v>
      </c>
      <c r="EA326" s="26">
        <v>0.631</v>
      </c>
      <c r="EB326" s="26">
        <v>0</v>
      </c>
      <c r="EC326" s="26">
        <v>0</v>
      </c>
      <c r="ED326" s="26">
        <v>0</v>
      </c>
      <c r="EE326" s="26">
        <v>0.631</v>
      </c>
      <c r="EF326" s="26">
        <v>0</v>
      </c>
      <c r="EG326" s="26">
        <v>0</v>
      </c>
      <c r="EH326" s="26">
        <v>0</v>
      </c>
      <c r="EI326" s="146">
        <f t="shared" si="367"/>
        <v>0</v>
      </c>
      <c r="EJ326" s="84">
        <f t="shared" si="368"/>
        <v>0.631</v>
      </c>
      <c r="EK326" s="84">
        <f t="shared" si="369"/>
        <v>0</v>
      </c>
      <c r="EL326" s="84">
        <f t="shared" si="352"/>
        <v>0</v>
      </c>
      <c r="EN326" s="84">
        <f t="shared" si="354"/>
        <v>0</v>
      </c>
    </row>
    <row r="327" ht="30" customHeight="1" spans="1:144">
      <c r="A327" s="87" t="str">
        <f t="shared" si="332"/>
        <v>S2185563</v>
      </c>
      <c r="B327" s="87">
        <f>VLOOKUP(A327,[1]大中修明细表!$A$10:$N$544,14,0)</f>
        <v>8</v>
      </c>
      <c r="C327" s="87" t="str">
        <f t="shared" si="333"/>
        <v>S20275.67283.672</v>
      </c>
      <c r="D327" s="87">
        <f>VLOOKUP(C327,[1]大中修明细表!$B$10:$N$544,13,0)</f>
        <v>8</v>
      </c>
      <c r="E327" s="87"/>
      <c r="F327" s="96">
        <v>295</v>
      </c>
      <c r="G327" s="26" t="s">
        <v>20</v>
      </c>
      <c r="H327" s="26" t="s">
        <v>1048</v>
      </c>
      <c r="I327" s="26">
        <v>430921</v>
      </c>
      <c r="J327" s="26" t="s">
        <v>708</v>
      </c>
      <c r="K327" s="26">
        <v>55</v>
      </c>
      <c r="L327" s="26">
        <v>63</v>
      </c>
      <c r="M327" s="26" t="s">
        <v>170</v>
      </c>
      <c r="N327" s="26">
        <v>75.672</v>
      </c>
      <c r="O327" s="26">
        <v>83.672</v>
      </c>
      <c r="P327" s="26">
        <f t="shared" si="356"/>
        <v>8</v>
      </c>
      <c r="Q327" s="26">
        <f t="shared" si="357"/>
        <v>8</v>
      </c>
      <c r="R327" s="26" t="s">
        <v>139</v>
      </c>
      <c r="S327" s="26">
        <v>9</v>
      </c>
      <c r="T327" s="26">
        <v>9</v>
      </c>
      <c r="U327" s="26">
        <v>9.5</v>
      </c>
      <c r="V327" s="26" t="s">
        <v>140</v>
      </c>
      <c r="W327" s="26" t="s">
        <v>141</v>
      </c>
      <c r="X327" s="26" t="s">
        <v>142</v>
      </c>
      <c r="Y327" s="26">
        <f t="shared" si="358"/>
        <v>9</v>
      </c>
      <c r="Z327" s="99"/>
      <c r="AA327" s="26" t="s">
        <v>143</v>
      </c>
      <c r="AB327" s="26" t="s">
        <v>144</v>
      </c>
      <c r="AC327" s="26">
        <v>30</v>
      </c>
      <c r="AD327" s="26" t="s">
        <v>145</v>
      </c>
      <c r="AE327" s="26">
        <v>9</v>
      </c>
      <c r="AF327" s="99"/>
      <c r="AG327" s="92">
        <v>220</v>
      </c>
      <c r="AH327" s="92">
        <f t="shared" si="359"/>
        <v>1584</v>
      </c>
      <c r="AI327" s="92">
        <f t="shared" si="360"/>
        <v>1584</v>
      </c>
      <c r="AJ327" s="26">
        <f t="shared" si="361"/>
        <v>1584</v>
      </c>
      <c r="AK327" s="92">
        <v>2007</v>
      </c>
      <c r="AL327" s="26">
        <f>IF(AND(AK327&lt;&gt;"",AM327&lt;&gt;""),"确认折扣年度",IF($V327="大修",IF(AND($V327="大修",AK327="",AM327=""),1,IF(AK327&lt;&gt;"",LOOKUP(AK327,{1900,2016,2017,2018,2019,2020,2021,2022,2023,2024,2025},{1,0.9,0.8,0.7,0.6,0.5,0.4,0.3,0.2,0.1,0}),IF(AM327&lt;&gt;"",LOOKUP(AM327,{1900,2021,2022,2023,2024,2025},{1,0.8,0.6,0.4,0.2,0})))),""))</f>
        <v>1</v>
      </c>
      <c r="AM327" s="92"/>
      <c r="AN327" s="26" t="str">
        <f>IF(AND(AK327&lt;&gt;"",AM327&lt;&gt;""),"确认折扣年度",IF($V327="中修",IF(AND($V327="中修",AK327="",AM327=""),1,IF(AK327&lt;&gt;"",LOOKUP(AK327,{1900,2021,2022,2023,2024,2025},{1,0.8,0.6,0.4,0.2,0}),IF(AM327&lt;&gt;"",LOOKUP(AM327,{1900,2021,2022,2023,2024,2025},{1,0.8,0.6,0.4,0.2,0})))),""))</f>
        <v/>
      </c>
      <c r="AO327" s="26" t="s">
        <v>146</v>
      </c>
      <c r="AP327" s="26" t="s">
        <v>146</v>
      </c>
      <c r="AQ327" s="26" t="s">
        <v>147</v>
      </c>
      <c r="AR327" s="26" t="s">
        <v>1052</v>
      </c>
      <c r="AS327" s="26"/>
      <c r="AT327" s="26"/>
      <c r="AU327" s="26" t="s">
        <v>146</v>
      </c>
      <c r="AV327" s="26" t="s">
        <v>147</v>
      </c>
      <c r="AW327" s="26"/>
      <c r="AX327" s="110" t="s">
        <v>1050</v>
      </c>
      <c r="AY327" s="110"/>
      <c r="AZ327" s="111"/>
      <c r="BA327" s="26">
        <v>220</v>
      </c>
      <c r="BB327" s="26">
        <v>1584</v>
      </c>
      <c r="BC327" s="26">
        <v>1108.8</v>
      </c>
      <c r="BD327" s="26">
        <v>0</v>
      </c>
      <c r="BE327" s="26" t="s">
        <v>149</v>
      </c>
      <c r="BF327" s="26" t="s">
        <v>150</v>
      </c>
      <c r="BG327" s="26"/>
      <c r="BH327" s="26">
        <v>2007</v>
      </c>
      <c r="BI327" s="26" t="s">
        <v>150</v>
      </c>
      <c r="BJ327" s="26" t="s">
        <v>1053</v>
      </c>
      <c r="BK327" s="26" t="s">
        <v>150</v>
      </c>
      <c r="BL327" s="26" t="s">
        <v>150</v>
      </c>
      <c r="BM327" s="26"/>
      <c r="BN327" s="26"/>
      <c r="BO327" s="26"/>
      <c r="BP327" s="26"/>
      <c r="BQ327" s="26" t="s">
        <v>170</v>
      </c>
      <c r="BR327" s="26">
        <v>75.672</v>
      </c>
      <c r="BS327" s="26">
        <v>83.672</v>
      </c>
      <c r="BT327" s="26">
        <f t="shared" si="362"/>
        <v>8</v>
      </c>
      <c r="BU327" s="26"/>
      <c r="BV327" s="26"/>
      <c r="BW327" s="26">
        <f t="shared" si="363"/>
        <v>8</v>
      </c>
      <c r="BX327" s="26">
        <v>0</v>
      </c>
      <c r="BY327" s="26">
        <v>0</v>
      </c>
      <c r="BZ327" s="26"/>
      <c r="CA327" s="117"/>
      <c r="CB327" s="26" t="s">
        <v>166</v>
      </c>
      <c r="CC327" s="26">
        <v>0</v>
      </c>
      <c r="CD327" s="26">
        <v>7</v>
      </c>
      <c r="CE327" s="26">
        <v>1</v>
      </c>
      <c r="CF327" s="92">
        <f t="shared" si="364"/>
        <v>7</v>
      </c>
      <c r="CG327" s="84">
        <f t="shared" si="365"/>
        <v>0</v>
      </c>
      <c r="CH327" s="124">
        <v>9</v>
      </c>
      <c r="CI327" s="84">
        <v>1</v>
      </c>
      <c r="CJ327" s="84"/>
      <c r="CK327" s="84">
        <v>277</v>
      </c>
      <c r="CL327" s="84"/>
      <c r="CM327" s="84"/>
      <c r="CN327" s="84"/>
      <c r="CO327" s="84"/>
      <c r="CP327" s="84"/>
      <c r="CQ327" s="84"/>
      <c r="CR327" s="84"/>
      <c r="CT327" s="84"/>
      <c r="CU327" s="84"/>
      <c r="CV327" s="84"/>
      <c r="CW327" s="84" t="str">
        <f t="shared" si="366"/>
        <v>S2185563</v>
      </c>
      <c r="CX327" s="84" t="s">
        <v>140</v>
      </c>
      <c r="CZ327" s="26"/>
      <c r="DA327" s="92">
        <v>8</v>
      </c>
      <c r="DB327" s="92"/>
      <c r="DC327" s="92"/>
      <c r="DD327" s="92"/>
      <c r="DE327" s="26"/>
      <c r="DF327" s="26"/>
      <c r="DG327" s="26"/>
      <c r="DH327" s="26"/>
      <c r="DI327" s="26"/>
      <c r="DJ327" s="26" t="s">
        <v>1054</v>
      </c>
      <c r="DK327" s="26"/>
      <c r="DL327" s="26" t="s">
        <v>139</v>
      </c>
      <c r="DM327" s="26">
        <v>9</v>
      </c>
      <c r="DN327" s="26">
        <v>9</v>
      </c>
      <c r="DO327" s="26">
        <v>9.5</v>
      </c>
      <c r="DP327" s="26" t="b">
        <v>1</v>
      </c>
      <c r="DQ327" s="26">
        <v>1</v>
      </c>
      <c r="DR327" s="26" t="s">
        <v>149</v>
      </c>
      <c r="DS327" s="26" t="s">
        <v>156</v>
      </c>
      <c r="DT327" s="26" t="s">
        <v>150</v>
      </c>
      <c r="DU327" s="26" t="s">
        <v>150</v>
      </c>
      <c r="DV327" s="26" t="s">
        <v>150</v>
      </c>
      <c r="DW327" s="26"/>
      <c r="DX327" s="26"/>
      <c r="DY327" s="26"/>
      <c r="DZ327" s="26">
        <f t="shared" si="351"/>
        <v>8</v>
      </c>
      <c r="EA327" s="26">
        <v>8</v>
      </c>
      <c r="EB327" s="26">
        <v>0</v>
      </c>
      <c r="EC327" s="26">
        <v>0</v>
      </c>
      <c r="ED327" s="26">
        <v>0</v>
      </c>
      <c r="EE327" s="26">
        <v>8</v>
      </c>
      <c r="EF327" s="26">
        <v>0</v>
      </c>
      <c r="EG327" s="26">
        <v>0</v>
      </c>
      <c r="EH327" s="26">
        <v>0</v>
      </c>
      <c r="EI327" s="146">
        <f t="shared" si="367"/>
        <v>0</v>
      </c>
      <c r="EJ327" s="84">
        <f t="shared" si="368"/>
        <v>8</v>
      </c>
      <c r="EK327" s="84">
        <f t="shared" si="369"/>
        <v>0</v>
      </c>
      <c r="EL327" s="84">
        <f t="shared" si="352"/>
        <v>0</v>
      </c>
      <c r="EN327" s="84">
        <f t="shared" si="354"/>
        <v>0</v>
      </c>
    </row>
    <row r="328" ht="30" customHeight="1" spans="1:144">
      <c r="A328" s="87" t="str">
        <f t="shared" si="332"/>
        <v>S2186363.503</v>
      </c>
      <c r="B328" s="87">
        <f>VLOOKUP(A328,[1]大中修明细表!$A$10:$N$544,14,0)</f>
        <v>0.503</v>
      </c>
      <c r="C328" s="87" t="str">
        <f t="shared" si="333"/>
        <v>S20283.67284.175</v>
      </c>
      <c r="D328" s="87">
        <f>VLOOKUP(C328,[1]大中修明细表!$B$10:$N$544,13,0)</f>
        <v>0.503</v>
      </c>
      <c r="E328" s="87"/>
      <c r="F328" s="96">
        <v>296</v>
      </c>
      <c r="G328" s="26" t="s">
        <v>20</v>
      </c>
      <c r="H328" s="26" t="s">
        <v>1048</v>
      </c>
      <c r="I328" s="26">
        <v>430921</v>
      </c>
      <c r="J328" s="26" t="s">
        <v>708</v>
      </c>
      <c r="K328" s="26">
        <v>63</v>
      </c>
      <c r="L328" s="26">
        <v>63.503</v>
      </c>
      <c r="M328" s="26" t="s">
        <v>170</v>
      </c>
      <c r="N328" s="26">
        <v>83.672</v>
      </c>
      <c r="O328" s="26">
        <v>84.175</v>
      </c>
      <c r="P328" s="26">
        <f t="shared" si="356"/>
        <v>0.503</v>
      </c>
      <c r="Q328" s="26">
        <f t="shared" si="357"/>
        <v>0.503</v>
      </c>
      <c r="R328" s="26" t="s">
        <v>139</v>
      </c>
      <c r="S328" s="26">
        <v>9</v>
      </c>
      <c r="T328" s="26">
        <v>9</v>
      </c>
      <c r="U328" s="26">
        <v>9.5</v>
      </c>
      <c r="V328" s="26" t="s">
        <v>140</v>
      </c>
      <c r="W328" s="26" t="s">
        <v>141</v>
      </c>
      <c r="X328" s="26" t="s">
        <v>142</v>
      </c>
      <c r="Y328" s="26">
        <f t="shared" si="358"/>
        <v>9</v>
      </c>
      <c r="Z328" s="99"/>
      <c r="AA328" s="26" t="s">
        <v>143</v>
      </c>
      <c r="AB328" s="26" t="s">
        <v>144</v>
      </c>
      <c r="AC328" s="26">
        <v>30</v>
      </c>
      <c r="AD328" s="26" t="s">
        <v>145</v>
      </c>
      <c r="AE328" s="26">
        <v>9</v>
      </c>
      <c r="AF328" s="99"/>
      <c r="AG328" s="92">
        <v>220</v>
      </c>
      <c r="AH328" s="92">
        <f t="shared" si="359"/>
        <v>100</v>
      </c>
      <c r="AI328" s="92">
        <f t="shared" si="360"/>
        <v>100</v>
      </c>
      <c r="AJ328" s="26">
        <f t="shared" si="361"/>
        <v>100</v>
      </c>
      <c r="AK328" s="92">
        <v>2002</v>
      </c>
      <c r="AL328" s="26">
        <f>IF(AND(AK328&lt;&gt;"",AM328&lt;&gt;""),"确认折扣年度",IF($V328="大修",IF(AND($V328="大修",AK328="",AM328=""),1,IF(AK328&lt;&gt;"",LOOKUP(AK328,{1900,2016,2017,2018,2019,2020,2021,2022,2023,2024,2025},{1,0.9,0.8,0.7,0.6,0.5,0.4,0.3,0.2,0.1,0}),IF(AM328&lt;&gt;"",LOOKUP(AM328,{1900,2021,2022,2023,2024,2025},{1,0.8,0.6,0.4,0.2,0})))),""))</f>
        <v>1</v>
      </c>
      <c r="AM328" s="92"/>
      <c r="AN328" s="26" t="str">
        <f>IF(AND(AK328&lt;&gt;"",AM328&lt;&gt;""),"确认折扣年度",IF($V328="中修",IF(AND($V328="中修",AK328="",AM328=""),1,IF(AK328&lt;&gt;"",LOOKUP(AK328,{1900,2021,2022,2023,2024,2025},{1,0.8,0.6,0.4,0.2,0}),IF(AM328&lt;&gt;"",LOOKUP(AM328,{1900,2021,2022,2023,2024,2025},{1,0.8,0.6,0.4,0.2,0})))),""))</f>
        <v/>
      </c>
      <c r="AO328" s="26" t="s">
        <v>146</v>
      </c>
      <c r="AP328" s="26" t="s">
        <v>146</v>
      </c>
      <c r="AQ328" s="26" t="s">
        <v>268</v>
      </c>
      <c r="AR328" s="26" t="s">
        <v>703</v>
      </c>
      <c r="AS328" s="26"/>
      <c r="AT328" s="26"/>
      <c r="AU328" s="26" t="s">
        <v>146</v>
      </c>
      <c r="AV328" s="26" t="s">
        <v>268</v>
      </c>
      <c r="AW328" s="26"/>
      <c r="AX328" s="110" t="s">
        <v>1055</v>
      </c>
      <c r="AY328" s="110"/>
      <c r="AZ328" s="111"/>
      <c r="BA328" s="26">
        <v>220</v>
      </c>
      <c r="BB328" s="26">
        <v>99.59</v>
      </c>
      <c r="BC328" s="26">
        <v>69.72</v>
      </c>
      <c r="BD328" s="26">
        <v>0</v>
      </c>
      <c r="BE328" s="26" t="s">
        <v>149</v>
      </c>
      <c r="BF328" s="26" t="s">
        <v>150</v>
      </c>
      <c r="BG328" s="26"/>
      <c r="BH328" s="26">
        <v>2002</v>
      </c>
      <c r="BI328" s="26" t="s">
        <v>150</v>
      </c>
      <c r="BJ328" s="26" t="s">
        <v>1056</v>
      </c>
      <c r="BK328" s="26" t="s">
        <v>150</v>
      </c>
      <c r="BL328" s="26" t="s">
        <v>150</v>
      </c>
      <c r="BM328" s="26"/>
      <c r="BN328" s="26"/>
      <c r="BO328" s="26"/>
      <c r="BP328" s="26"/>
      <c r="BQ328" s="26" t="s">
        <v>170</v>
      </c>
      <c r="BR328" s="26">
        <v>83.672</v>
      </c>
      <c r="BS328" s="26">
        <v>84.175</v>
      </c>
      <c r="BT328" s="26">
        <f t="shared" si="362"/>
        <v>0.503</v>
      </c>
      <c r="BU328" s="26">
        <v>0</v>
      </c>
      <c r="BV328" s="26">
        <v>0.503</v>
      </c>
      <c r="BW328" s="26">
        <v>0</v>
      </c>
      <c r="BX328" s="26">
        <v>0</v>
      </c>
      <c r="BY328" s="26">
        <v>0</v>
      </c>
      <c r="BZ328" s="26"/>
      <c r="CA328" s="117"/>
      <c r="CB328" s="26" t="s">
        <v>166</v>
      </c>
      <c r="CC328" s="26">
        <v>0</v>
      </c>
      <c r="CD328" s="26">
        <v>0.503</v>
      </c>
      <c r="CE328" s="26">
        <v>0</v>
      </c>
      <c r="CF328" s="92">
        <f t="shared" si="364"/>
        <v>0.503</v>
      </c>
      <c r="CG328" s="84">
        <f t="shared" si="365"/>
        <v>0</v>
      </c>
      <c r="CH328" s="124">
        <v>9</v>
      </c>
      <c r="CI328" s="84">
        <v>1</v>
      </c>
      <c r="CJ328" s="84"/>
      <c r="CK328" s="84">
        <v>278</v>
      </c>
      <c r="CL328" s="84"/>
      <c r="CM328" s="84"/>
      <c r="CN328" s="84"/>
      <c r="CO328" s="84"/>
      <c r="CP328" s="84"/>
      <c r="CQ328" s="84"/>
      <c r="CR328" s="84"/>
      <c r="CT328" s="84"/>
      <c r="CU328" s="84"/>
      <c r="CV328" s="84"/>
      <c r="CW328" s="84" t="str">
        <f t="shared" si="366"/>
        <v>S2186363.503</v>
      </c>
      <c r="CX328" s="84" t="s">
        <v>140</v>
      </c>
      <c r="CZ328" s="26"/>
      <c r="DA328" s="92">
        <v>0.503</v>
      </c>
      <c r="DB328" s="92"/>
      <c r="DC328" s="92"/>
      <c r="DD328" s="92"/>
      <c r="DE328" s="26"/>
      <c r="DF328" s="26"/>
      <c r="DG328" s="26"/>
      <c r="DH328" s="26"/>
      <c r="DI328" s="26"/>
      <c r="DJ328" s="26">
        <v>2002</v>
      </c>
      <c r="DK328" s="26"/>
      <c r="DL328" s="26" t="s">
        <v>139</v>
      </c>
      <c r="DM328" s="26">
        <v>9</v>
      </c>
      <c r="DN328" s="26">
        <v>9</v>
      </c>
      <c r="DO328" s="26">
        <v>9.5</v>
      </c>
      <c r="DP328" s="26" t="b">
        <v>1</v>
      </c>
      <c r="DQ328" s="26">
        <v>1</v>
      </c>
      <c r="DR328" s="26" t="s">
        <v>149</v>
      </c>
      <c r="DS328" s="26" t="s">
        <v>156</v>
      </c>
      <c r="DT328" s="26" t="s">
        <v>150</v>
      </c>
      <c r="DU328" s="26" t="s">
        <v>150</v>
      </c>
      <c r="DV328" s="26" t="s">
        <v>150</v>
      </c>
      <c r="DW328" s="26"/>
      <c r="DX328" s="26"/>
      <c r="DY328" s="26"/>
      <c r="DZ328" s="26">
        <f t="shared" si="351"/>
        <v>0.503</v>
      </c>
      <c r="EA328" s="26">
        <v>0.503</v>
      </c>
      <c r="EB328" s="26">
        <v>0</v>
      </c>
      <c r="EC328" s="26">
        <v>0.503</v>
      </c>
      <c r="ED328" s="26">
        <v>0</v>
      </c>
      <c r="EE328" s="26">
        <v>0</v>
      </c>
      <c r="EF328" s="26">
        <v>0</v>
      </c>
      <c r="EG328" s="26">
        <v>0</v>
      </c>
      <c r="EH328" s="26">
        <v>0</v>
      </c>
      <c r="EI328" s="146">
        <f t="shared" si="367"/>
        <v>0</v>
      </c>
      <c r="EJ328" s="84">
        <f t="shared" si="368"/>
        <v>0.503</v>
      </c>
      <c r="EK328" s="84">
        <f t="shared" si="369"/>
        <v>0</v>
      </c>
      <c r="EL328" s="84">
        <f t="shared" si="352"/>
        <v>0</v>
      </c>
      <c r="EN328" s="84">
        <f t="shared" si="354"/>
        <v>0</v>
      </c>
    </row>
    <row r="329" ht="30" customHeight="1" spans="1:144">
      <c r="A329" s="87" t="str">
        <f t="shared" si="332"/>
        <v>S21863.50369.363</v>
      </c>
      <c r="B329" s="87">
        <f>VLOOKUP(A329,[1]大中修明细表!$A$10:$N$544,14,0)</f>
        <v>5.86</v>
      </c>
      <c r="C329" s="87" t="str">
        <f t="shared" si="333"/>
        <v>S20284.17590.035</v>
      </c>
      <c r="D329" s="87">
        <f>VLOOKUP(C329,[1]大中修明细表!$B$10:$N$544,13,0)</f>
        <v>5.86</v>
      </c>
      <c r="E329" s="87"/>
      <c r="F329" s="96">
        <v>297</v>
      </c>
      <c r="G329" s="26" t="s">
        <v>20</v>
      </c>
      <c r="H329" s="26" t="s">
        <v>1048</v>
      </c>
      <c r="I329" s="26">
        <v>430921</v>
      </c>
      <c r="J329" s="26" t="s">
        <v>708</v>
      </c>
      <c r="K329" s="26">
        <v>63.503</v>
      </c>
      <c r="L329" s="26">
        <v>69.363</v>
      </c>
      <c r="M329" s="26" t="s">
        <v>170</v>
      </c>
      <c r="N329" s="26">
        <v>84.175</v>
      </c>
      <c r="O329" s="26">
        <v>90.035</v>
      </c>
      <c r="P329" s="26">
        <f t="shared" si="356"/>
        <v>5.86</v>
      </c>
      <c r="Q329" s="26">
        <f t="shared" si="357"/>
        <v>5.86</v>
      </c>
      <c r="R329" s="26" t="s">
        <v>139</v>
      </c>
      <c r="S329" s="26">
        <v>9</v>
      </c>
      <c r="T329" s="26">
        <v>9</v>
      </c>
      <c r="U329" s="26">
        <v>12</v>
      </c>
      <c r="V329" s="26" t="s">
        <v>140</v>
      </c>
      <c r="W329" s="26" t="s">
        <v>141</v>
      </c>
      <c r="X329" s="26" t="s">
        <v>142</v>
      </c>
      <c r="Y329" s="26">
        <f t="shared" si="358"/>
        <v>9</v>
      </c>
      <c r="Z329" s="99"/>
      <c r="AA329" s="26" t="s">
        <v>143</v>
      </c>
      <c r="AB329" s="26" t="s">
        <v>144</v>
      </c>
      <c r="AC329" s="26">
        <v>30</v>
      </c>
      <c r="AD329" s="26" t="s">
        <v>145</v>
      </c>
      <c r="AE329" s="26">
        <v>9</v>
      </c>
      <c r="AF329" s="99"/>
      <c r="AG329" s="92">
        <v>220</v>
      </c>
      <c r="AH329" s="92">
        <f t="shared" si="359"/>
        <v>1160</v>
      </c>
      <c r="AI329" s="92">
        <f t="shared" si="360"/>
        <v>1160</v>
      </c>
      <c r="AJ329" s="26">
        <f t="shared" si="361"/>
        <v>1160</v>
      </c>
      <c r="AK329" s="92">
        <v>2004</v>
      </c>
      <c r="AL329" s="26">
        <f>IF(AND(AK329&lt;&gt;"",AM329&lt;&gt;""),"确认折扣年度",IF($V329="大修",IF(AND($V329="大修",AK329="",AM329=""),1,IF(AK329&lt;&gt;"",LOOKUP(AK329,{1900,2016,2017,2018,2019,2020,2021,2022,2023,2024,2025},{1,0.9,0.8,0.7,0.6,0.5,0.4,0.3,0.2,0.1,0}),IF(AM329&lt;&gt;"",LOOKUP(AM329,{1900,2021,2022,2023,2024,2025},{1,0.8,0.6,0.4,0.2,0})))),""))</f>
        <v>1</v>
      </c>
      <c r="AM329" s="92"/>
      <c r="AN329" s="26" t="str">
        <f>IF(AND(AK329&lt;&gt;"",AM329&lt;&gt;""),"确认折扣年度",IF($V329="中修",IF(AND($V329="中修",AK329="",AM329=""),1,IF(AK329&lt;&gt;"",LOOKUP(AK329,{1900,2021,2022,2023,2024,2025},{1,0.8,0.6,0.4,0.2,0}),IF(AM329&lt;&gt;"",LOOKUP(AM329,{1900,2021,2022,2023,2024,2025},{1,0.8,0.6,0.4,0.2,0})))),""))</f>
        <v/>
      </c>
      <c r="AO329" s="26" t="s">
        <v>146</v>
      </c>
      <c r="AP329" s="26" t="s">
        <v>146</v>
      </c>
      <c r="AQ329" s="26" t="s">
        <v>268</v>
      </c>
      <c r="AR329" s="26" t="s">
        <v>703</v>
      </c>
      <c r="AS329" s="26" t="s">
        <v>1057</v>
      </c>
      <c r="AT329" s="26"/>
      <c r="AU329" s="26" t="s">
        <v>146</v>
      </c>
      <c r="AV329" s="26" t="s">
        <v>268</v>
      </c>
      <c r="AW329" s="26"/>
      <c r="AX329" s="110"/>
      <c r="AY329" s="110" t="s">
        <v>1058</v>
      </c>
      <c r="AZ329" s="111"/>
      <c r="BA329" s="26">
        <v>220</v>
      </c>
      <c r="BB329" s="26">
        <v>1160.28</v>
      </c>
      <c r="BC329" s="26">
        <v>1160.28</v>
      </c>
      <c r="BD329" s="26">
        <v>0</v>
      </c>
      <c r="BE329" s="26" t="s">
        <v>149</v>
      </c>
      <c r="BF329" s="26" t="s">
        <v>150</v>
      </c>
      <c r="BG329" s="26"/>
      <c r="BH329" s="26">
        <v>2004</v>
      </c>
      <c r="BI329" s="26" t="s">
        <v>150</v>
      </c>
      <c r="BJ329" s="26" t="s">
        <v>1059</v>
      </c>
      <c r="BK329" s="26" t="s">
        <v>150</v>
      </c>
      <c r="BL329" s="26" t="s">
        <v>1060</v>
      </c>
      <c r="BM329" s="26"/>
      <c r="BN329" s="26"/>
      <c r="BO329" s="26"/>
      <c r="BP329" s="26"/>
      <c r="BQ329" s="26" t="s">
        <v>170</v>
      </c>
      <c r="BR329" s="26">
        <v>84.175</v>
      </c>
      <c r="BS329" s="26">
        <v>90.035</v>
      </c>
      <c r="BT329" s="26">
        <f t="shared" si="362"/>
        <v>5.86</v>
      </c>
      <c r="BU329" s="26">
        <v>1.22</v>
      </c>
      <c r="BV329" s="26">
        <v>4.64</v>
      </c>
      <c r="BW329" s="26">
        <v>0</v>
      </c>
      <c r="BX329" s="26">
        <v>0</v>
      </c>
      <c r="BY329" s="26">
        <v>0</v>
      </c>
      <c r="BZ329" s="26"/>
      <c r="CA329" s="117"/>
      <c r="CB329" s="26" t="s">
        <v>166</v>
      </c>
      <c r="CC329" s="26">
        <v>1.22</v>
      </c>
      <c r="CD329" s="26">
        <v>4.64</v>
      </c>
      <c r="CE329" s="26">
        <v>0</v>
      </c>
      <c r="CF329" s="92">
        <f t="shared" si="364"/>
        <v>5.86</v>
      </c>
      <c r="CG329" s="84">
        <f t="shared" si="365"/>
        <v>0</v>
      </c>
      <c r="CH329" s="124">
        <v>9</v>
      </c>
      <c r="CI329" s="84">
        <v>1</v>
      </c>
      <c r="CJ329" s="84"/>
      <c r="CK329" s="84">
        <v>279</v>
      </c>
      <c r="CL329" s="84"/>
      <c r="CM329" s="84"/>
      <c r="CN329" s="84"/>
      <c r="CO329" s="84"/>
      <c r="CP329" s="84"/>
      <c r="CQ329" s="84"/>
      <c r="CR329" s="84"/>
      <c r="CT329" s="84"/>
      <c r="CU329" s="84"/>
      <c r="CV329" s="84"/>
      <c r="CW329" s="84" t="str">
        <f t="shared" si="366"/>
        <v>S21863.50369.363</v>
      </c>
      <c r="CX329" s="84" t="s">
        <v>140</v>
      </c>
      <c r="CZ329" s="26"/>
      <c r="DA329" s="92">
        <v>5.86</v>
      </c>
      <c r="DB329" s="92"/>
      <c r="DC329" s="92"/>
      <c r="DD329" s="92"/>
      <c r="DE329" s="26"/>
      <c r="DF329" s="26"/>
      <c r="DG329" s="26"/>
      <c r="DH329" s="26"/>
      <c r="DI329" s="26" t="s">
        <v>1061</v>
      </c>
      <c r="DJ329" s="26" t="s">
        <v>1062</v>
      </c>
      <c r="DK329" s="26"/>
      <c r="DL329" s="26" t="s">
        <v>139</v>
      </c>
      <c r="DM329" s="26">
        <v>9</v>
      </c>
      <c r="DN329" s="26">
        <v>9</v>
      </c>
      <c r="DO329" s="26">
        <v>12</v>
      </c>
      <c r="DP329" s="26" t="b">
        <v>1</v>
      </c>
      <c r="DQ329" s="26">
        <v>1</v>
      </c>
      <c r="DR329" s="26" t="s">
        <v>149</v>
      </c>
      <c r="DS329" s="26" t="s">
        <v>156</v>
      </c>
      <c r="DT329" s="26" t="s">
        <v>150</v>
      </c>
      <c r="DU329" s="26" t="s">
        <v>150</v>
      </c>
      <c r="DV329" s="26" t="s">
        <v>1060</v>
      </c>
      <c r="DW329" s="26"/>
      <c r="DX329" s="26"/>
      <c r="DY329" s="26"/>
      <c r="DZ329" s="26">
        <f t="shared" si="351"/>
        <v>5.86</v>
      </c>
      <c r="EA329" s="26">
        <v>5.86</v>
      </c>
      <c r="EB329" s="26">
        <v>0</v>
      </c>
      <c r="EC329" s="26"/>
      <c r="ED329" s="26">
        <v>0</v>
      </c>
      <c r="EE329" s="26">
        <v>5.86</v>
      </c>
      <c r="EF329" s="26">
        <v>0</v>
      </c>
      <c r="EG329" s="26">
        <v>0</v>
      </c>
      <c r="EH329" s="26">
        <v>0</v>
      </c>
      <c r="EI329" s="146">
        <f t="shared" si="367"/>
        <v>0</v>
      </c>
      <c r="EJ329" s="84">
        <f t="shared" si="368"/>
        <v>5.86</v>
      </c>
      <c r="EK329" s="84">
        <f t="shared" si="369"/>
        <v>0</v>
      </c>
      <c r="EL329" s="84">
        <f t="shared" si="352"/>
        <v>5.86</v>
      </c>
      <c r="EN329" s="84">
        <f t="shared" si="354"/>
        <v>0</v>
      </c>
    </row>
    <row r="330" ht="30" customHeight="1" spans="1:142">
      <c r="A330" s="87" t="str">
        <f t="shared" si="332"/>
        <v/>
      </c>
      <c r="B330" s="87">
        <f>VLOOKUP(A330,[1]大中修明细表!$A$10:$N$544,14,0)</f>
        <v>22.9650000000001</v>
      </c>
      <c r="C330" s="87" t="str">
        <f t="shared" si="333"/>
        <v/>
      </c>
      <c r="D330" s="87">
        <f>VLOOKUP(C330,[1]大中修明细表!$B$10:$N$544,13,0)</f>
        <v>22.9650000000001</v>
      </c>
      <c r="E330" s="37"/>
      <c r="F330" s="16" t="s">
        <v>179</v>
      </c>
      <c r="G330" s="16" t="s">
        <v>180</v>
      </c>
      <c r="H330" s="26"/>
      <c r="I330" s="26"/>
      <c r="J330" s="26"/>
      <c r="K330" s="26"/>
      <c r="L330" s="26"/>
      <c r="M330" s="26"/>
      <c r="N330" s="26"/>
      <c r="O330" s="26"/>
      <c r="P330" s="16">
        <f>SUBTOTAL(9,P331:P343)</f>
        <v>46.3629999999999</v>
      </c>
      <c r="Q330" s="16">
        <f>SUBTOTAL(9,Q331:Q343)</f>
        <v>46.3629999999999</v>
      </c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98"/>
      <c r="AG330" s="104"/>
      <c r="AH330" s="16">
        <f>SUBTOTAL(9,AH331:AH343)</f>
        <v>4232</v>
      </c>
      <c r="AI330" s="16">
        <f>SUBTOTAL(9,AI331:AI343)</f>
        <v>4232</v>
      </c>
      <c r="AJ330" s="16">
        <f>SUBTOTAL(9,AJ331:AJ343)</f>
        <v>4232</v>
      </c>
      <c r="AK330" s="92"/>
      <c r="AL330" s="26" t="str">
        <f>IF(AND(AK330&lt;&gt;"",AM330&lt;&gt;""),"确认折扣年度",IF($V330="大修",IF(AND($V330="大修",AK330="",AM330=""),1,IF(AK330&lt;&gt;"",LOOKUP(AK330,{1900,2016,2017,2018,2019,2020,2021,2022,2023,2024,2025},{1,0.9,0.8,0.7,0.6,0.5,0.4,0.3,0.2,0.1,0}),IF(AM330&lt;&gt;"",LOOKUP(AM330,{1900,2021,2022,2023,2024,2025},{1,0.8,0.6,0.4,0.2,0})))),""))</f>
        <v/>
      </c>
      <c r="AM330" s="92"/>
      <c r="AN330" s="26" t="str">
        <f>IF(AND(AK330&lt;&gt;"",AM330&lt;&gt;""),"确认折扣年度",IF($V330="中修",IF(AND($V330="中修",AK330="",AM330=""),1,IF(AK330&lt;&gt;"",LOOKUP(AK330,{1900,2021,2022,2023,2024,2025},{1,0.8,0.6,0.4,0.2,0}),IF(AM330&lt;&gt;"",LOOKUP(AM330,{1900,2021,2022,2023,2024,2025},{1,0.8,0.6,0.4,0.2,0})))),""))</f>
        <v/>
      </c>
      <c r="AO330" s="26"/>
      <c r="AP330" s="26"/>
      <c r="AQ330" s="26"/>
      <c r="AR330" s="26"/>
      <c r="AS330" s="26"/>
      <c r="AT330" s="26"/>
      <c r="AU330" s="26"/>
      <c r="AV330" s="26"/>
      <c r="AW330" s="26"/>
      <c r="AX330" s="110"/>
      <c r="AY330" s="110"/>
      <c r="AZ330" s="111"/>
      <c r="BA330" s="26"/>
      <c r="BB330" s="26"/>
      <c r="BC330" s="26"/>
      <c r="BD330" s="26"/>
      <c r="BE330" s="26"/>
      <c r="BF330" s="26"/>
      <c r="BG330" s="26"/>
      <c r="BH330" s="26"/>
      <c r="BI330" s="26"/>
      <c r="BJ330" s="26"/>
      <c r="BK330" s="26"/>
      <c r="BL330" s="26"/>
      <c r="BM330" s="26"/>
      <c r="BN330" s="26"/>
      <c r="BO330" s="26"/>
      <c r="BP330" s="26"/>
      <c r="BQ330" s="26"/>
      <c r="BR330" s="26"/>
      <c r="BS330" s="26"/>
      <c r="BT330" s="26"/>
      <c r="BU330" s="26"/>
      <c r="BV330" s="26"/>
      <c r="BW330" s="26"/>
      <c r="BX330" s="26"/>
      <c r="BY330" s="26"/>
      <c r="BZ330" s="26"/>
      <c r="CA330" s="117"/>
      <c r="CB330" s="26"/>
      <c r="CC330" s="26"/>
      <c r="CD330" s="26"/>
      <c r="CE330" s="26"/>
      <c r="CF330" s="84"/>
      <c r="CH330" s="124"/>
      <c r="CJ330" s="84"/>
      <c r="CL330" s="84"/>
      <c r="CM330" s="84"/>
      <c r="CN330" s="84"/>
      <c r="CO330" s="84"/>
      <c r="CP330" s="84"/>
      <c r="CQ330" s="84"/>
      <c r="CR330" s="84"/>
      <c r="CT330" s="84"/>
      <c r="CU330" s="84"/>
      <c r="CV330" s="84"/>
      <c r="CZ330" s="26"/>
      <c r="DA330" s="16">
        <f>SUBTOTAL(9,DA331:DA343)</f>
        <v>34.7179999999999</v>
      </c>
      <c r="DB330" s="16"/>
      <c r="DC330" s="16"/>
      <c r="DD330" s="16"/>
      <c r="DE330" s="26"/>
      <c r="DF330" s="26"/>
      <c r="DG330" s="26"/>
      <c r="DH330" s="26"/>
      <c r="DI330" s="26"/>
      <c r="DJ330" s="26"/>
      <c r="DK330" s="26"/>
      <c r="DL330" s="26"/>
      <c r="DM330" s="26"/>
      <c r="DN330" s="26"/>
      <c r="DO330" s="26"/>
      <c r="DP330" s="26" t="b">
        <v>1</v>
      </c>
      <c r="DQ330" s="26">
        <v>0</v>
      </c>
      <c r="DR330" s="26"/>
      <c r="DS330" s="139"/>
      <c r="DT330" s="26"/>
      <c r="DU330" s="26"/>
      <c r="DV330" s="26"/>
      <c r="DW330" s="26"/>
      <c r="DX330" s="26"/>
      <c r="DY330" s="26"/>
      <c r="DZ330" s="26">
        <f t="shared" si="351"/>
        <v>0</v>
      </c>
      <c r="EA330" s="26">
        <v>1</v>
      </c>
      <c r="EB330" s="26">
        <v>0</v>
      </c>
      <c r="EC330" s="26"/>
      <c r="ED330" s="26"/>
      <c r="EE330" s="26"/>
      <c r="EF330" s="26"/>
      <c r="EG330" s="26"/>
      <c r="EH330" s="26"/>
      <c r="EI330" s="146"/>
      <c r="EL330" s="84">
        <f t="shared" si="352"/>
        <v>0</v>
      </c>
    </row>
    <row r="331" ht="30" customHeight="1" spans="1:144">
      <c r="A331" s="87" t="str">
        <f t="shared" si="332"/>
        <v>G2342027.2452028.245</v>
      </c>
      <c r="B331" s="87">
        <f>VLOOKUP(A331,[1]大中修明细表!$A$10:$N$544,14,0)</f>
        <v>1</v>
      </c>
      <c r="C331" s="87" t="str">
        <f t="shared" si="333"/>
        <v>G2342027.2452028.245</v>
      </c>
      <c r="D331" s="87">
        <f>VLOOKUP(C331,[1]大中修明细表!$B$10:$N$544,13,0)</f>
        <v>1</v>
      </c>
      <c r="E331" s="87"/>
      <c r="F331" s="96">
        <v>298</v>
      </c>
      <c r="G331" s="26" t="s">
        <v>20</v>
      </c>
      <c r="H331" s="26" t="s">
        <v>1048</v>
      </c>
      <c r="I331" s="26">
        <v>430921</v>
      </c>
      <c r="J331" s="26" t="s">
        <v>138</v>
      </c>
      <c r="K331" s="26">
        <v>2027.245</v>
      </c>
      <c r="L331" s="26">
        <v>2028.245</v>
      </c>
      <c r="M331" s="26" t="s">
        <v>138</v>
      </c>
      <c r="N331" s="26">
        <v>2027.245</v>
      </c>
      <c r="O331" s="26">
        <v>2028.245</v>
      </c>
      <c r="P331" s="26">
        <f t="shared" ref="P331:P343" si="370">L331-K331</f>
        <v>1</v>
      </c>
      <c r="Q331" s="26">
        <f>L331-K331</f>
        <v>1</v>
      </c>
      <c r="R331" s="26" t="s">
        <v>196</v>
      </c>
      <c r="S331" s="26">
        <v>24</v>
      </c>
      <c r="T331" s="26">
        <v>35</v>
      </c>
      <c r="U331" s="26">
        <v>52</v>
      </c>
      <c r="V331" s="26" t="s">
        <v>182</v>
      </c>
      <c r="W331" s="26" t="s">
        <v>160</v>
      </c>
      <c r="X331" s="26" t="s">
        <v>183</v>
      </c>
      <c r="Y331" s="26">
        <f t="shared" ref="Y331:Y343" si="371">IF(V331="中修",MIN(24,MIN(S331,U331)),IF(V331="大修",MIN(24,MIN(S331,U331)),""))</f>
        <v>24</v>
      </c>
      <c r="Z331" s="26"/>
      <c r="AA331" s="26" t="s">
        <v>184</v>
      </c>
      <c r="AB331" s="26"/>
      <c r="AC331" s="26"/>
      <c r="AD331" s="26" t="s">
        <v>145</v>
      </c>
      <c r="AE331" s="26">
        <v>4</v>
      </c>
      <c r="AF331" s="99"/>
      <c r="AG331" s="92">
        <v>70</v>
      </c>
      <c r="AH331" s="92">
        <f t="shared" ref="AH331:AH343" si="372">ROUND(P331*1000*Y331*AG331/10000,0)</f>
        <v>168</v>
      </c>
      <c r="AI331" s="92">
        <f t="shared" ref="AI331:AI343" si="373">ROUND(Q331*1000*Y331*AG331/10000,0)</f>
        <v>168</v>
      </c>
      <c r="AJ331" s="26">
        <f t="shared" ref="AJ331:AJ343" si="374">IF(AL331&lt;&gt;"",ROUND(AI331*AL331,0),IF(AN331&lt;&gt;"",ROUND(AI331*AN331,0),"缺折扣系数"))</f>
        <v>168</v>
      </c>
      <c r="AK331" s="92">
        <v>2018</v>
      </c>
      <c r="AL331" s="26" t="str">
        <f>IF(AND(AK331&lt;&gt;"",AM331&lt;&gt;""),"确认折扣年度",IF($V331="大修",IF(AND($V331="大修",AK331="",AM331=""),1,IF(AK331&lt;&gt;"",LOOKUP(AK331,{1900,2016,2017,2018,2019,2020,2021,2022,2023,2024,2025},{1,0.9,0.8,0.7,0.6,0.5,0.4,0.3,0.2,0.1,0}),IF(AM331&lt;&gt;"",LOOKUP(AM331,{1900,2021,2022,2023,2024,2025},{1,0.8,0.6,0.4,0.2,0})))),""))</f>
        <v/>
      </c>
      <c r="AM331" s="92"/>
      <c r="AN331" s="26">
        <f>IF(AND(AK331&lt;&gt;"",AM331&lt;&gt;""),"确认折扣年度",IF($V331="中修",IF(AND($V331="中修",AK331="",AM331=""),1,IF(AK331&lt;&gt;"",LOOKUP(AK331,{1900,2021,2022,2023,2024,2025},{1,0.8,0.6,0.4,0.2,0}),IF(AM331&lt;&gt;"",LOOKUP(AM331,{1900,2021,2022,2023,2024,2025},{1,0.8,0.6,0.4,0.2,0})))),""))</f>
        <v>1</v>
      </c>
      <c r="AO331" s="26" t="s">
        <v>146</v>
      </c>
      <c r="AP331" s="26" t="s">
        <v>146</v>
      </c>
      <c r="AQ331" s="26" t="s">
        <v>147</v>
      </c>
      <c r="AR331" s="26" t="s">
        <v>348</v>
      </c>
      <c r="AS331" s="26"/>
      <c r="AT331" s="26"/>
      <c r="AU331" s="26" t="s">
        <v>146</v>
      </c>
      <c r="AV331" s="26" t="s">
        <v>147</v>
      </c>
      <c r="AW331" s="26"/>
      <c r="AX331" s="110" t="s">
        <v>1063</v>
      </c>
      <c r="AY331" s="110"/>
      <c r="AZ331" s="111"/>
      <c r="BA331" s="26">
        <v>85</v>
      </c>
      <c r="BB331" s="26">
        <v>204</v>
      </c>
      <c r="BC331" s="26">
        <v>204</v>
      </c>
      <c r="BD331" s="26">
        <v>0</v>
      </c>
      <c r="BE331" s="26" t="s">
        <v>149</v>
      </c>
      <c r="BF331" s="26" t="s">
        <v>150</v>
      </c>
      <c r="BG331" s="26"/>
      <c r="BH331" s="26">
        <v>2018</v>
      </c>
      <c r="BI331" s="26" t="s">
        <v>150</v>
      </c>
      <c r="BJ331" s="26" t="s">
        <v>1064</v>
      </c>
      <c r="BK331" s="26" t="s">
        <v>150</v>
      </c>
      <c r="BL331" s="26" t="s">
        <v>150</v>
      </c>
      <c r="BM331" s="26"/>
      <c r="BN331" s="26"/>
      <c r="BO331" s="26"/>
      <c r="BP331" s="26"/>
      <c r="BQ331" s="26"/>
      <c r="BR331" s="26"/>
      <c r="BS331" s="26"/>
      <c r="BT331" s="26">
        <f t="shared" ref="BT331:BT343" si="375">SUM(BU331:BZ331)</f>
        <v>1</v>
      </c>
      <c r="BU331" s="26"/>
      <c r="BV331" s="26"/>
      <c r="BW331" s="26">
        <f>CE331+CF331</f>
        <v>1</v>
      </c>
      <c r="BX331" s="26">
        <v>0</v>
      </c>
      <c r="BY331" s="26">
        <v>0</v>
      </c>
      <c r="BZ331" s="26"/>
      <c r="CA331" s="117"/>
      <c r="CB331" s="26" t="s">
        <v>166</v>
      </c>
      <c r="CC331" s="26">
        <v>0</v>
      </c>
      <c r="CD331" s="26">
        <v>1</v>
      </c>
      <c r="CE331" s="26">
        <v>0</v>
      </c>
      <c r="CF331" s="92">
        <f>CC331+CD331</f>
        <v>1</v>
      </c>
      <c r="CG331" s="84">
        <f>Q331-BU331-BV331-BW331-BX331-BY331-BZ331</f>
        <v>0</v>
      </c>
      <c r="CH331" s="124">
        <v>9</v>
      </c>
      <c r="CI331" s="84">
        <v>2</v>
      </c>
      <c r="CJ331" s="84"/>
      <c r="CK331" s="84">
        <v>267</v>
      </c>
      <c r="CL331" s="84"/>
      <c r="CM331" s="84"/>
      <c r="CN331" s="84"/>
      <c r="CO331" s="84"/>
      <c r="CP331" s="84"/>
      <c r="CQ331" s="84"/>
      <c r="CR331" s="84"/>
      <c r="CT331" s="84"/>
      <c r="CU331" s="84"/>
      <c r="CV331" s="84"/>
      <c r="CW331" s="84" t="str">
        <f>J331&amp;K331&amp;L331</f>
        <v>G2342027.2452028.245</v>
      </c>
      <c r="CX331" s="84" t="s">
        <v>182</v>
      </c>
      <c r="CZ331" s="26"/>
      <c r="DA331" s="92">
        <v>1</v>
      </c>
      <c r="DB331" s="92"/>
      <c r="DC331" s="92"/>
      <c r="DD331" s="92"/>
      <c r="DE331" s="26"/>
      <c r="DF331" s="26"/>
      <c r="DG331" s="26"/>
      <c r="DH331" s="26"/>
      <c r="DI331" s="26"/>
      <c r="DJ331" s="26">
        <v>2008</v>
      </c>
      <c r="DK331" s="26">
        <v>2018</v>
      </c>
      <c r="DL331" s="26" t="s">
        <v>196</v>
      </c>
      <c r="DM331" s="26">
        <v>35</v>
      </c>
      <c r="DN331" s="26">
        <v>24</v>
      </c>
      <c r="DO331" s="26">
        <v>52</v>
      </c>
      <c r="DP331" s="26" t="b">
        <v>0</v>
      </c>
      <c r="DQ331" s="26">
        <v>1</v>
      </c>
      <c r="DR331" s="26" t="s">
        <v>149</v>
      </c>
      <c r="DS331" s="26" t="s">
        <v>167</v>
      </c>
      <c r="DT331" s="26" t="s">
        <v>150</v>
      </c>
      <c r="DU331" s="26" t="s">
        <v>150</v>
      </c>
      <c r="DV331" s="26" t="s">
        <v>150</v>
      </c>
      <c r="DW331" s="26"/>
      <c r="DX331" s="26"/>
      <c r="DY331" s="26"/>
      <c r="DZ331" s="26">
        <f t="shared" si="351"/>
        <v>1</v>
      </c>
      <c r="EA331" s="26">
        <v>1</v>
      </c>
      <c r="EB331" s="26">
        <v>0</v>
      </c>
      <c r="EC331" s="26">
        <v>0</v>
      </c>
      <c r="ED331" s="26">
        <v>0</v>
      </c>
      <c r="EE331" s="26">
        <v>1</v>
      </c>
      <c r="EF331" s="26">
        <v>0</v>
      </c>
      <c r="EG331" s="26">
        <v>0</v>
      </c>
      <c r="EH331" s="26">
        <v>0</v>
      </c>
      <c r="EI331" s="146">
        <f t="shared" ref="EI331:EI343" si="376">P331-DZ331</f>
        <v>0</v>
      </c>
      <c r="EJ331" s="84">
        <f t="shared" ref="EJ331:EJ343" si="377">L331-K331</f>
        <v>1</v>
      </c>
      <c r="EK331" s="84">
        <f t="shared" ref="EK331:EK343" si="378">EJ331-DZ331</f>
        <v>0</v>
      </c>
      <c r="EL331" s="84">
        <f t="shared" si="352"/>
        <v>0</v>
      </c>
      <c r="EN331" s="84">
        <f t="shared" ref="EN331:EN343" si="379">EF331+EG331</f>
        <v>0</v>
      </c>
    </row>
    <row r="332" ht="30" customHeight="1" spans="1:144">
      <c r="A332" s="87" t="str">
        <f t="shared" si="332"/>
        <v>G2342096.3642097.533</v>
      </c>
      <c r="B332" s="87">
        <f>VLOOKUP(A332,[1]大中修明细表!$A$10:$N$544,14,0)</f>
        <v>1.16899999999987</v>
      </c>
      <c r="C332" s="87" t="str">
        <f t="shared" si="333"/>
        <v>S20467.42268.591</v>
      </c>
      <c r="D332" s="87">
        <f>VLOOKUP(C332,[1]大中修明细表!$B$10:$N$544,13,0)</f>
        <v>1.16899999999987</v>
      </c>
      <c r="E332" s="87"/>
      <c r="F332" s="96">
        <v>299</v>
      </c>
      <c r="G332" s="26" t="s">
        <v>20</v>
      </c>
      <c r="H332" s="26" t="s">
        <v>1065</v>
      </c>
      <c r="I332" s="26">
        <v>430981</v>
      </c>
      <c r="J332" s="26" t="s">
        <v>138</v>
      </c>
      <c r="K332" s="26">
        <v>2096.364</v>
      </c>
      <c r="L332" s="26">
        <v>2097.533</v>
      </c>
      <c r="M332" s="26" t="s">
        <v>219</v>
      </c>
      <c r="N332" s="26">
        <v>67.422</v>
      </c>
      <c r="O332" s="26">
        <v>68.591</v>
      </c>
      <c r="P332" s="26">
        <f t="shared" si="370"/>
        <v>1.16899999999987</v>
      </c>
      <c r="Q332" s="26">
        <f>L332-K332</f>
        <v>1.16899999999987</v>
      </c>
      <c r="R332" s="26" t="s">
        <v>196</v>
      </c>
      <c r="S332" s="26">
        <v>24</v>
      </c>
      <c r="T332" s="26">
        <v>24</v>
      </c>
      <c r="U332" s="26">
        <v>25</v>
      </c>
      <c r="V332" s="26" t="s">
        <v>182</v>
      </c>
      <c r="W332" s="26" t="s">
        <v>160</v>
      </c>
      <c r="X332" s="26" t="s">
        <v>183</v>
      </c>
      <c r="Y332" s="26">
        <f t="shared" si="371"/>
        <v>24</v>
      </c>
      <c r="Z332" s="26"/>
      <c r="AA332" s="26" t="s">
        <v>184</v>
      </c>
      <c r="AB332" s="26"/>
      <c r="AC332" s="26"/>
      <c r="AD332" s="26" t="s">
        <v>145</v>
      </c>
      <c r="AE332" s="26">
        <v>4</v>
      </c>
      <c r="AF332" s="99"/>
      <c r="AG332" s="92">
        <v>70</v>
      </c>
      <c r="AH332" s="92">
        <f t="shared" si="372"/>
        <v>196</v>
      </c>
      <c r="AI332" s="92">
        <f t="shared" si="373"/>
        <v>196</v>
      </c>
      <c r="AJ332" s="26">
        <f t="shared" si="374"/>
        <v>196</v>
      </c>
      <c r="AK332" s="92">
        <v>2017</v>
      </c>
      <c r="AL332" s="26" t="str">
        <f>IF(AND(AK332&lt;&gt;"",AM332&lt;&gt;""),"确认折扣年度",IF($V332="大修",IF(AND($V332="大修",AK332="",AM332=""),1,IF(AK332&lt;&gt;"",LOOKUP(AK332,{1900,2016,2017,2018,2019,2020,2021,2022,2023,2024,2025},{1,0.9,0.8,0.7,0.6,0.5,0.4,0.3,0.2,0.1,0}),IF(AM332&lt;&gt;"",LOOKUP(AM332,{1900,2021,2022,2023,2024,2025},{1,0.8,0.6,0.4,0.2,0})))),""))</f>
        <v/>
      </c>
      <c r="AM332" s="92"/>
      <c r="AN332" s="26">
        <f>IF(AND(AK332&lt;&gt;"",AM332&lt;&gt;""),"确认折扣年度",IF($V332="中修",IF(AND($V332="中修",AK332="",AM332=""),1,IF(AK332&lt;&gt;"",LOOKUP(AK332,{1900,2021,2022,2023,2024,2025},{1,0.8,0.6,0.4,0.2,0}),IF(AM332&lt;&gt;"",LOOKUP(AM332,{1900,2021,2022,2023,2024,2025},{1,0.8,0.6,0.4,0.2,0})))),""))</f>
        <v>1</v>
      </c>
      <c r="AO332" s="26" t="s">
        <v>146</v>
      </c>
      <c r="AP332" s="26" t="s">
        <v>146</v>
      </c>
      <c r="AQ332" s="26" t="s">
        <v>147</v>
      </c>
      <c r="AR332" s="26" t="s">
        <v>1066</v>
      </c>
      <c r="AS332" s="26"/>
      <c r="AT332" s="26"/>
      <c r="AU332" s="26" t="s">
        <v>146</v>
      </c>
      <c r="AV332" s="26" t="s">
        <v>147</v>
      </c>
      <c r="AW332" s="26"/>
      <c r="AX332" s="110" t="s">
        <v>1067</v>
      </c>
      <c r="AY332" s="110"/>
      <c r="AZ332" s="111"/>
      <c r="BA332" s="26">
        <v>85</v>
      </c>
      <c r="BB332" s="26">
        <v>238.48</v>
      </c>
      <c r="BC332" s="26">
        <v>238.48</v>
      </c>
      <c r="BD332" s="26">
        <v>0</v>
      </c>
      <c r="BE332" s="26" t="s">
        <v>149</v>
      </c>
      <c r="BF332" s="26" t="s">
        <v>150</v>
      </c>
      <c r="BG332" s="26" t="s">
        <v>1068</v>
      </c>
      <c r="BH332" s="26">
        <v>2017</v>
      </c>
      <c r="BI332" s="26" t="s">
        <v>150</v>
      </c>
      <c r="BJ332" s="26" t="s">
        <v>1069</v>
      </c>
      <c r="BK332" s="26" t="s">
        <v>150</v>
      </c>
      <c r="BL332" s="26" t="s">
        <v>1070</v>
      </c>
      <c r="BM332" s="26"/>
      <c r="BN332" s="26"/>
      <c r="BO332" s="26"/>
      <c r="BP332" s="26"/>
      <c r="BQ332" s="26" t="s">
        <v>219</v>
      </c>
      <c r="BR332" s="26">
        <v>67.422</v>
      </c>
      <c r="BS332" s="26">
        <v>68.591</v>
      </c>
      <c r="BT332" s="26">
        <f t="shared" si="375"/>
        <v>1.16899999999987</v>
      </c>
      <c r="BU332" s="26"/>
      <c r="BV332" s="26"/>
      <c r="BW332" s="26">
        <f>CE332+CF332</f>
        <v>1.16899999999987</v>
      </c>
      <c r="BX332" s="26">
        <v>0</v>
      </c>
      <c r="BY332" s="26">
        <v>0</v>
      </c>
      <c r="BZ332" s="26"/>
      <c r="CA332" s="117"/>
      <c r="CB332" s="26" t="s">
        <v>166</v>
      </c>
      <c r="CC332" s="26">
        <v>0</v>
      </c>
      <c r="CD332" s="26">
        <v>1.16899999999987</v>
      </c>
      <c r="CE332" s="26">
        <v>0</v>
      </c>
      <c r="CF332" s="92">
        <f>CC332+CD332</f>
        <v>1.16899999999987</v>
      </c>
      <c r="CG332" s="84">
        <f>Q332-BU332-BV332-BW332-BX332-BY332-BZ332</f>
        <v>0</v>
      </c>
      <c r="CH332" s="124">
        <v>9</v>
      </c>
      <c r="CI332" s="84">
        <v>2</v>
      </c>
      <c r="CJ332" s="84"/>
      <c r="CK332" s="84">
        <v>309</v>
      </c>
      <c r="CL332" s="84"/>
      <c r="CM332" s="84"/>
      <c r="CN332" s="84"/>
      <c r="CO332" s="84"/>
      <c r="CP332" s="84"/>
      <c r="CQ332" s="84"/>
      <c r="CR332" s="84"/>
      <c r="CT332" s="84"/>
      <c r="CU332" s="84"/>
      <c r="CV332" s="84"/>
      <c r="CW332" s="84" t="str">
        <f>J332&amp;K332&amp;L332</f>
        <v>G2342096.3642097.533</v>
      </c>
      <c r="CX332" s="84" t="s">
        <v>182</v>
      </c>
      <c r="CZ332" s="26"/>
      <c r="DA332" s="92">
        <v>1.16899999999987</v>
      </c>
      <c r="DB332" s="92"/>
      <c r="DC332" s="92"/>
      <c r="DD332" s="92"/>
      <c r="DE332" s="26"/>
      <c r="DF332" s="26" t="s">
        <v>1071</v>
      </c>
      <c r="DG332" s="26"/>
      <c r="DH332" s="26" t="s">
        <v>1071</v>
      </c>
      <c r="DI332" s="26"/>
      <c r="DJ332" s="26">
        <v>1979</v>
      </c>
      <c r="DK332" s="26">
        <v>2017</v>
      </c>
      <c r="DL332" s="26" t="s">
        <v>196</v>
      </c>
      <c r="DM332" s="26">
        <v>24</v>
      </c>
      <c r="DN332" s="26">
        <v>24</v>
      </c>
      <c r="DO332" s="26">
        <v>25</v>
      </c>
      <c r="DP332" s="26" t="b">
        <v>1</v>
      </c>
      <c r="DQ332" s="26">
        <v>1</v>
      </c>
      <c r="DR332" s="26" t="s">
        <v>149</v>
      </c>
      <c r="DS332" s="26" t="s">
        <v>167</v>
      </c>
      <c r="DT332" s="26" t="s">
        <v>150</v>
      </c>
      <c r="DU332" s="26" t="s">
        <v>150</v>
      </c>
      <c r="DV332" s="26" t="s">
        <v>1070</v>
      </c>
      <c r="DW332" s="26"/>
      <c r="DX332" s="26"/>
      <c r="DY332" s="26"/>
      <c r="DZ332" s="26">
        <f t="shared" si="351"/>
        <v>1.169</v>
      </c>
      <c r="EA332" s="26">
        <v>1.16899999999987</v>
      </c>
      <c r="EB332" s="26">
        <v>0</v>
      </c>
      <c r="EC332" s="26">
        <v>0</v>
      </c>
      <c r="ED332" s="26">
        <v>0</v>
      </c>
      <c r="EE332" s="26">
        <v>1.169</v>
      </c>
      <c r="EF332" s="26">
        <v>0</v>
      </c>
      <c r="EG332" s="26">
        <v>0</v>
      </c>
      <c r="EH332" s="26">
        <v>0</v>
      </c>
      <c r="EI332" s="146">
        <f t="shared" si="376"/>
        <v>-1.31006316905768e-13</v>
      </c>
      <c r="EJ332" s="84">
        <f t="shared" si="377"/>
        <v>1.16899999999987</v>
      </c>
      <c r="EK332" s="84">
        <f t="shared" si="378"/>
        <v>-1.31006316905768e-13</v>
      </c>
      <c r="EL332" s="84">
        <f t="shared" si="352"/>
        <v>1.30118138486068e-13</v>
      </c>
      <c r="EN332" s="84">
        <f t="shared" si="379"/>
        <v>0</v>
      </c>
    </row>
    <row r="333" ht="30" customHeight="1" spans="1:144">
      <c r="A333" s="87" t="str">
        <f t="shared" si="332"/>
        <v>G3531219.5551224.477</v>
      </c>
      <c r="B333" s="87">
        <f>VLOOKUP(A333,[1]大中修明细表!$A$10:$N$544,14,0)</f>
        <v>4.92200000000003</v>
      </c>
      <c r="C333" s="87" t="str">
        <f t="shared" si="333"/>
        <v>G3531219.5551224.477</v>
      </c>
      <c r="D333" s="87">
        <f>VLOOKUP(C333,[1]大中修明细表!$B$10:$N$544,13,0)</f>
        <v>4.92200000000003</v>
      </c>
      <c r="E333" s="87"/>
      <c r="F333" s="96">
        <v>300</v>
      </c>
      <c r="G333" s="26" t="s">
        <v>20</v>
      </c>
      <c r="H333" s="26" t="s">
        <v>1048</v>
      </c>
      <c r="I333" s="26">
        <v>430921</v>
      </c>
      <c r="J333" s="26" t="s">
        <v>807</v>
      </c>
      <c r="K333" s="26">
        <v>1219.555</v>
      </c>
      <c r="L333" s="26">
        <v>1224.477</v>
      </c>
      <c r="M333" s="26" t="s">
        <v>807</v>
      </c>
      <c r="N333" s="26">
        <v>1219.555</v>
      </c>
      <c r="O333" s="26">
        <v>1224.477</v>
      </c>
      <c r="P333" s="26">
        <f t="shared" si="370"/>
        <v>4.92200000000003</v>
      </c>
      <c r="Q333" s="26">
        <f>L333-K333</f>
        <v>4.92200000000003</v>
      </c>
      <c r="R333" s="26" t="s">
        <v>139</v>
      </c>
      <c r="S333" s="26">
        <v>10.5</v>
      </c>
      <c r="T333" s="26">
        <v>10.5</v>
      </c>
      <c r="U333" s="26">
        <v>12</v>
      </c>
      <c r="V333" s="26" t="s">
        <v>182</v>
      </c>
      <c r="W333" s="26" t="s">
        <v>160</v>
      </c>
      <c r="X333" s="26" t="s">
        <v>183</v>
      </c>
      <c r="Y333" s="26">
        <f t="shared" si="371"/>
        <v>10.5</v>
      </c>
      <c r="Z333" s="26"/>
      <c r="AA333" s="26" t="s">
        <v>184</v>
      </c>
      <c r="AB333" s="26"/>
      <c r="AC333" s="26"/>
      <c r="AD333" s="26" t="s">
        <v>145</v>
      </c>
      <c r="AE333" s="26">
        <v>4</v>
      </c>
      <c r="AF333" s="99"/>
      <c r="AG333" s="92">
        <v>70</v>
      </c>
      <c r="AH333" s="92">
        <f t="shared" si="372"/>
        <v>362</v>
      </c>
      <c r="AI333" s="92">
        <f t="shared" si="373"/>
        <v>362</v>
      </c>
      <c r="AJ333" s="26">
        <f t="shared" si="374"/>
        <v>362</v>
      </c>
      <c r="AK333" s="92">
        <v>2017</v>
      </c>
      <c r="AL333" s="26" t="str">
        <f>IF(AND(AK333&lt;&gt;"",AM333&lt;&gt;""),"确认折扣年度",IF($V333="大修",IF(AND($V333="大修",AK333="",AM333=""),1,IF(AK333&lt;&gt;"",LOOKUP(AK333,{1900,2016,2017,2018,2019,2020,2021,2022,2023,2024,2025},{1,0.9,0.8,0.7,0.6,0.5,0.4,0.3,0.2,0.1,0}),IF(AM333&lt;&gt;"",LOOKUP(AM333,{1900,2021,2022,2023,2024,2025},{1,0.8,0.6,0.4,0.2,0})))),""))</f>
        <v/>
      </c>
      <c r="AM333" s="92"/>
      <c r="AN333" s="26">
        <f>IF(AND(AK333&lt;&gt;"",AM333&lt;&gt;""),"确认折扣年度",IF($V333="中修",IF(AND($V333="中修",AK333="",AM333=""),1,IF(AK333&lt;&gt;"",LOOKUP(AK333,{1900,2021,2022,2023,2024,2025},{1,0.8,0.6,0.4,0.2,0}),IF(AM333&lt;&gt;"",LOOKUP(AM333,{1900,2021,2022,2023,2024,2025},{1,0.8,0.6,0.4,0.2,0})))),""))</f>
        <v>1</v>
      </c>
      <c r="AO333" s="26" t="s">
        <v>146</v>
      </c>
      <c r="AP333" s="26" t="s">
        <v>146</v>
      </c>
      <c r="AQ333" s="26" t="s">
        <v>147</v>
      </c>
      <c r="AR333" s="26" t="s">
        <v>717</v>
      </c>
      <c r="AS333" s="26"/>
      <c r="AT333" s="26"/>
      <c r="AU333" s="26" t="s">
        <v>146</v>
      </c>
      <c r="AV333" s="26" t="s">
        <v>147</v>
      </c>
      <c r="AW333" s="26"/>
      <c r="AX333" s="110"/>
      <c r="AY333" s="110"/>
      <c r="AZ333" s="111"/>
      <c r="BA333" s="26">
        <v>85</v>
      </c>
      <c r="BB333" s="26">
        <v>439.29</v>
      </c>
      <c r="BC333" s="26">
        <v>439.29</v>
      </c>
      <c r="BD333" s="26">
        <v>0</v>
      </c>
      <c r="BE333" s="26" t="s">
        <v>149</v>
      </c>
      <c r="BF333" s="26" t="s">
        <v>150</v>
      </c>
      <c r="BG333" s="26"/>
      <c r="BH333" s="26">
        <v>2017</v>
      </c>
      <c r="BI333" s="26" t="s">
        <v>150</v>
      </c>
      <c r="BJ333" s="26" t="s">
        <v>1072</v>
      </c>
      <c r="BK333" s="26" t="s">
        <v>150</v>
      </c>
      <c r="BL333" s="26" t="s">
        <v>1073</v>
      </c>
      <c r="BM333" s="26"/>
      <c r="BN333" s="26"/>
      <c r="BO333" s="26"/>
      <c r="BP333" s="26"/>
      <c r="BQ333" s="26"/>
      <c r="BR333" s="26"/>
      <c r="BS333" s="26"/>
      <c r="BT333" s="26">
        <f t="shared" si="375"/>
        <v>4.92200000000009</v>
      </c>
      <c r="BU333" s="26"/>
      <c r="BV333" s="26"/>
      <c r="BW333" s="26">
        <f>CE333+CF333</f>
        <v>4.92200000000009</v>
      </c>
      <c r="BX333" s="26">
        <v>0</v>
      </c>
      <c r="BY333" s="26">
        <v>0</v>
      </c>
      <c r="BZ333" s="26"/>
      <c r="CA333" s="117"/>
      <c r="CB333" s="26" t="s">
        <v>166</v>
      </c>
      <c r="CC333" s="26">
        <v>3.92200000000009</v>
      </c>
      <c r="CD333" s="26">
        <v>1</v>
      </c>
      <c r="CE333" s="26">
        <v>0</v>
      </c>
      <c r="CF333" s="92">
        <f>CC333+CD333</f>
        <v>4.92200000000009</v>
      </c>
      <c r="CG333" s="84">
        <f>Q333-BU333-BV333-BW333-BX333-BY333-BZ333</f>
        <v>-6.3948846218409e-14</v>
      </c>
      <c r="CH333" s="124">
        <v>9</v>
      </c>
      <c r="CI333" s="84">
        <v>2</v>
      </c>
      <c r="CJ333" s="84"/>
      <c r="CK333" s="84">
        <v>274</v>
      </c>
      <c r="CL333" s="84"/>
      <c r="CM333" s="84"/>
      <c r="CN333" s="84"/>
      <c r="CO333" s="84"/>
      <c r="CP333" s="84"/>
      <c r="CQ333" s="84"/>
      <c r="CR333" s="84"/>
      <c r="CT333" s="84"/>
      <c r="CU333" s="84"/>
      <c r="CV333" s="84"/>
      <c r="CW333" s="84" t="str">
        <f>J333&amp;K333&amp;L333</f>
        <v>G3531219.5551224.477</v>
      </c>
      <c r="CX333" s="84" t="s">
        <v>182</v>
      </c>
      <c r="CZ333" s="26"/>
      <c r="DA333" s="92">
        <v>4.92200000000003</v>
      </c>
      <c r="DB333" s="92"/>
      <c r="DC333" s="92"/>
      <c r="DD333" s="92"/>
      <c r="DE333" s="26"/>
      <c r="DF333" s="26"/>
      <c r="DG333" s="26"/>
      <c r="DH333" s="26"/>
      <c r="DI333" s="26"/>
      <c r="DJ333" s="26">
        <v>2017</v>
      </c>
      <c r="DK333" s="26"/>
      <c r="DL333" s="26" t="s">
        <v>139</v>
      </c>
      <c r="DM333" s="26">
        <v>10.5</v>
      </c>
      <c r="DN333" s="26">
        <v>10.5</v>
      </c>
      <c r="DO333" s="26">
        <v>12</v>
      </c>
      <c r="DP333" s="26" t="b">
        <v>1</v>
      </c>
      <c r="DQ333" s="26">
        <v>1</v>
      </c>
      <c r="DR333" s="26" t="s">
        <v>149</v>
      </c>
      <c r="DS333" s="26" t="s">
        <v>167</v>
      </c>
      <c r="DT333" s="26" t="s">
        <v>150</v>
      </c>
      <c r="DU333" s="26" t="s">
        <v>150</v>
      </c>
      <c r="DV333" s="26" t="s">
        <v>1073</v>
      </c>
      <c r="DW333" s="26"/>
      <c r="DX333" s="26"/>
      <c r="DY333" s="26"/>
      <c r="DZ333" s="26">
        <f t="shared" si="351"/>
        <v>4.922</v>
      </c>
      <c r="EA333" s="26">
        <v>4.92200000000003</v>
      </c>
      <c r="EB333" s="26">
        <v>6.03961325396085e-14</v>
      </c>
      <c r="EC333" s="26">
        <v>0</v>
      </c>
      <c r="ED333" s="26">
        <v>0</v>
      </c>
      <c r="EE333" s="26">
        <v>4.922</v>
      </c>
      <c r="EF333" s="26">
        <v>0</v>
      </c>
      <c r="EG333" s="26">
        <v>0</v>
      </c>
      <c r="EH333" s="26">
        <v>0</v>
      </c>
      <c r="EI333" s="146">
        <f t="shared" si="376"/>
        <v>2.57571741713036e-14</v>
      </c>
      <c r="EJ333" s="84">
        <f t="shared" si="377"/>
        <v>4.92200000000003</v>
      </c>
      <c r="EK333" s="84">
        <f t="shared" si="378"/>
        <v>2.57571741713036e-14</v>
      </c>
      <c r="EL333" s="84">
        <f t="shared" si="352"/>
        <v>-8.97060203897126e-14</v>
      </c>
      <c r="EN333" s="84">
        <f t="shared" si="379"/>
        <v>0</v>
      </c>
    </row>
    <row r="334" ht="30" customHeight="1" spans="1:144">
      <c r="A334" s="87" t="str">
        <f t="shared" si="332"/>
        <v>G3531224.4771225.967</v>
      </c>
      <c r="B334" s="87">
        <f>VLOOKUP(A334,[1]大中修明细表!$A$10:$N$544,14,0)</f>
        <v>1.49000000000001</v>
      </c>
      <c r="C334" s="87" t="str">
        <f t="shared" si="333"/>
        <v>G3531224.4771225.967</v>
      </c>
      <c r="D334" s="87">
        <f>VLOOKUP(C334,[1]大中修明细表!$B$10:$N$544,13,0)</f>
        <v>1.49000000000001</v>
      </c>
      <c r="E334" s="87"/>
      <c r="F334" s="96">
        <v>301</v>
      </c>
      <c r="G334" s="26" t="s">
        <v>20</v>
      </c>
      <c r="H334" s="26" t="s">
        <v>1048</v>
      </c>
      <c r="I334" s="26">
        <v>430921</v>
      </c>
      <c r="J334" s="26" t="s">
        <v>807</v>
      </c>
      <c r="K334" s="26">
        <v>1224.477</v>
      </c>
      <c r="L334" s="26">
        <v>1225.967</v>
      </c>
      <c r="M334" s="26" t="s">
        <v>807</v>
      </c>
      <c r="N334" s="26">
        <v>1224.477</v>
      </c>
      <c r="O334" s="26">
        <v>1225.967</v>
      </c>
      <c r="P334" s="26">
        <f t="shared" si="370"/>
        <v>1.49000000000001</v>
      </c>
      <c r="Q334" s="26">
        <f>L334-K334</f>
        <v>1.49000000000001</v>
      </c>
      <c r="R334" s="26" t="s">
        <v>139</v>
      </c>
      <c r="S334" s="26">
        <v>10.5</v>
      </c>
      <c r="T334" s="26">
        <v>10.5</v>
      </c>
      <c r="U334" s="26">
        <v>12</v>
      </c>
      <c r="V334" s="26" t="s">
        <v>182</v>
      </c>
      <c r="W334" s="26" t="s">
        <v>160</v>
      </c>
      <c r="X334" s="26" t="s">
        <v>183</v>
      </c>
      <c r="Y334" s="26">
        <f t="shared" si="371"/>
        <v>10.5</v>
      </c>
      <c r="Z334" s="26"/>
      <c r="AA334" s="26" t="s">
        <v>184</v>
      </c>
      <c r="AB334" s="26"/>
      <c r="AC334" s="26"/>
      <c r="AD334" s="26" t="s">
        <v>145</v>
      </c>
      <c r="AE334" s="26">
        <v>4</v>
      </c>
      <c r="AF334" s="99"/>
      <c r="AG334" s="92">
        <v>70</v>
      </c>
      <c r="AH334" s="92">
        <f t="shared" si="372"/>
        <v>110</v>
      </c>
      <c r="AI334" s="92">
        <f t="shared" si="373"/>
        <v>110</v>
      </c>
      <c r="AJ334" s="26">
        <f t="shared" si="374"/>
        <v>110</v>
      </c>
      <c r="AK334" s="92">
        <v>2017</v>
      </c>
      <c r="AL334" s="26" t="str">
        <f>IF(AND(AK334&lt;&gt;"",AM334&lt;&gt;""),"确认折扣年度",IF($V334="大修",IF(AND($V334="大修",AK334="",AM334=""),1,IF(AK334&lt;&gt;"",LOOKUP(AK334,{1900,2016,2017,2018,2019,2020,2021,2022,2023,2024,2025},{1,0.9,0.8,0.7,0.6,0.5,0.4,0.3,0.2,0.1,0}),IF(AM334&lt;&gt;"",LOOKUP(AM334,{1900,2021,2022,2023,2024,2025},{1,0.8,0.6,0.4,0.2,0})))),""))</f>
        <v/>
      </c>
      <c r="AM334" s="92"/>
      <c r="AN334" s="26">
        <f>IF(AND(AK334&lt;&gt;"",AM334&lt;&gt;""),"确认折扣年度",IF($V334="中修",IF(AND($V334="中修",AK334="",AM334=""),1,IF(AK334&lt;&gt;"",LOOKUP(AK334,{1900,2021,2022,2023,2024,2025},{1,0.8,0.6,0.4,0.2,0}),IF(AM334&lt;&gt;"",LOOKUP(AM334,{1900,2021,2022,2023,2024,2025},{1,0.8,0.6,0.4,0.2,0})))),""))</f>
        <v>1</v>
      </c>
      <c r="AO334" s="26" t="s">
        <v>146</v>
      </c>
      <c r="AP334" s="26" t="s">
        <v>146</v>
      </c>
      <c r="AQ334" s="26" t="s">
        <v>147</v>
      </c>
      <c r="AR334" s="26" t="s">
        <v>717</v>
      </c>
      <c r="AS334" s="26" t="s">
        <v>1074</v>
      </c>
      <c r="AT334" s="26"/>
      <c r="AU334" s="26" t="s">
        <v>146</v>
      </c>
      <c r="AV334" s="26" t="s">
        <v>147</v>
      </c>
      <c r="AW334" s="26"/>
      <c r="AX334" s="110" t="s">
        <v>1005</v>
      </c>
      <c r="AY334" s="110"/>
      <c r="AZ334" s="111"/>
      <c r="BA334" s="26">
        <v>85</v>
      </c>
      <c r="BB334" s="26">
        <v>132.98</v>
      </c>
      <c r="BC334" s="26">
        <v>132.98</v>
      </c>
      <c r="BD334" s="26">
        <v>0</v>
      </c>
      <c r="BE334" s="26" t="s">
        <v>149</v>
      </c>
      <c r="BF334" s="26" t="s">
        <v>150</v>
      </c>
      <c r="BG334" s="26"/>
      <c r="BH334" s="26">
        <v>2017</v>
      </c>
      <c r="BI334" s="26" t="s">
        <v>150</v>
      </c>
      <c r="BJ334" s="26" t="s">
        <v>1072</v>
      </c>
      <c r="BK334" s="26" t="s">
        <v>150</v>
      </c>
      <c r="BL334" s="26" t="s">
        <v>1073</v>
      </c>
      <c r="BM334" s="26"/>
      <c r="BN334" s="26"/>
      <c r="BO334" s="26"/>
      <c r="BP334" s="26"/>
      <c r="BQ334" s="26"/>
      <c r="BR334" s="26"/>
      <c r="BS334" s="26"/>
      <c r="BT334" s="26">
        <f t="shared" si="375"/>
        <v>1.49000000000001</v>
      </c>
      <c r="BU334" s="26"/>
      <c r="BV334" s="26"/>
      <c r="BW334" s="26">
        <f>CE334+CF334</f>
        <v>1.49000000000001</v>
      </c>
      <c r="BX334" s="26">
        <v>0</v>
      </c>
      <c r="BY334" s="26">
        <v>0</v>
      </c>
      <c r="BZ334" s="26"/>
      <c r="CA334" s="117"/>
      <c r="CB334" s="26" t="s">
        <v>166</v>
      </c>
      <c r="CC334" s="26">
        <v>0.522999999999911</v>
      </c>
      <c r="CD334" s="26">
        <v>0.967000000000098</v>
      </c>
      <c r="CE334" s="26">
        <v>0</v>
      </c>
      <c r="CF334" s="92">
        <f>CC334+CD334</f>
        <v>1.49000000000001</v>
      </c>
      <c r="CG334" s="84">
        <f>Q334-BU334-BV334-BW334-BX334-BY334-BZ334</f>
        <v>0</v>
      </c>
      <c r="CH334" s="124">
        <v>9</v>
      </c>
      <c r="CI334" s="84">
        <v>2</v>
      </c>
      <c r="CJ334" s="84"/>
      <c r="CK334" s="84">
        <v>275</v>
      </c>
      <c r="CL334" s="84"/>
      <c r="CM334" s="84"/>
      <c r="CN334" s="84"/>
      <c r="CO334" s="84"/>
      <c r="CP334" s="84"/>
      <c r="CQ334" s="84"/>
      <c r="CR334" s="84"/>
      <c r="CT334" s="84"/>
      <c r="CU334" s="84"/>
      <c r="CV334" s="84"/>
      <c r="CW334" s="84" t="str">
        <f>J334&amp;K334&amp;L334</f>
        <v>G3531224.4771225.967</v>
      </c>
      <c r="CX334" s="84" t="s">
        <v>182</v>
      </c>
      <c r="CZ334" s="26"/>
      <c r="DA334" s="92">
        <v>1.49000000000001</v>
      </c>
      <c r="DB334" s="92"/>
      <c r="DC334" s="92"/>
      <c r="DD334" s="92"/>
      <c r="DE334" s="26"/>
      <c r="DF334" s="26"/>
      <c r="DG334" s="26"/>
      <c r="DH334" s="26"/>
      <c r="DI334" s="26"/>
      <c r="DJ334" s="26">
        <v>2017</v>
      </c>
      <c r="DK334" s="26"/>
      <c r="DL334" s="26" t="s">
        <v>139</v>
      </c>
      <c r="DM334" s="26">
        <v>10.5</v>
      </c>
      <c r="DN334" s="26">
        <v>10.5</v>
      </c>
      <c r="DO334" s="26">
        <v>12</v>
      </c>
      <c r="DP334" s="26" t="b">
        <v>1</v>
      </c>
      <c r="DQ334" s="26">
        <v>1</v>
      </c>
      <c r="DR334" s="26" t="s">
        <v>149</v>
      </c>
      <c r="DS334" s="26" t="s">
        <v>167</v>
      </c>
      <c r="DT334" s="26" t="s">
        <v>150</v>
      </c>
      <c r="DU334" s="26" t="s">
        <v>150</v>
      </c>
      <c r="DV334" s="26" t="s">
        <v>1073</v>
      </c>
      <c r="DW334" s="26"/>
      <c r="DX334" s="26"/>
      <c r="DY334" s="26"/>
      <c r="DZ334" s="26">
        <f t="shared" si="351"/>
        <v>1.49</v>
      </c>
      <c r="EA334" s="26">
        <v>1.49000000000001</v>
      </c>
      <c r="EB334" s="26">
        <v>0</v>
      </c>
      <c r="EC334" s="26">
        <v>0</v>
      </c>
      <c r="ED334" s="26">
        <v>0</v>
      </c>
      <c r="EE334" s="26">
        <v>1.49</v>
      </c>
      <c r="EF334" s="26">
        <v>0</v>
      </c>
      <c r="EG334" s="26">
        <v>0</v>
      </c>
      <c r="EH334" s="26">
        <v>0</v>
      </c>
      <c r="EI334" s="146">
        <f t="shared" si="376"/>
        <v>9.10382880192628e-15</v>
      </c>
      <c r="EJ334" s="84">
        <f t="shared" si="377"/>
        <v>1.49000000000001</v>
      </c>
      <c r="EK334" s="84">
        <f t="shared" si="378"/>
        <v>9.10382880192628e-15</v>
      </c>
      <c r="EL334" s="84">
        <f t="shared" si="352"/>
        <v>-9.10382880192628e-15</v>
      </c>
      <c r="EN334" s="84">
        <f t="shared" si="379"/>
        <v>0</v>
      </c>
    </row>
    <row r="335" ht="30" customHeight="1" spans="1:144">
      <c r="A335" s="87" t="str">
        <f t="shared" si="332"/>
        <v>G536171174.058</v>
      </c>
      <c r="B335" s="87">
        <f>VLOOKUP(A335,[1]大中修明细表!$A$10:$N$544,14,0)</f>
        <v>3.05799999999999</v>
      </c>
      <c r="C335" s="87" t="str">
        <f t="shared" si="333"/>
        <v>S308256.581259.639</v>
      </c>
      <c r="D335" s="87">
        <f>VLOOKUP(C335,[1]大中修明细表!$B$10:$N$544,13,0)</f>
        <v>3.05799999999999</v>
      </c>
      <c r="E335" s="87"/>
      <c r="F335" s="96">
        <v>302</v>
      </c>
      <c r="G335" s="26" t="s">
        <v>20</v>
      </c>
      <c r="H335" s="26" t="s">
        <v>1042</v>
      </c>
      <c r="I335" s="26">
        <v>430922</v>
      </c>
      <c r="J335" s="26" t="s">
        <v>1043</v>
      </c>
      <c r="K335" s="26">
        <v>171</v>
      </c>
      <c r="L335" s="26">
        <v>174.058</v>
      </c>
      <c r="M335" s="26" t="s">
        <v>759</v>
      </c>
      <c r="N335" s="26">
        <v>256.581</v>
      </c>
      <c r="O335" s="26">
        <v>259.639</v>
      </c>
      <c r="P335" s="26">
        <f t="shared" si="370"/>
        <v>3.05799999999999</v>
      </c>
      <c r="Q335" s="26">
        <f t="shared" ref="Q335:Q343" si="380">L335-K335</f>
        <v>3.05799999999999</v>
      </c>
      <c r="R335" s="26" t="s">
        <v>196</v>
      </c>
      <c r="S335" s="26">
        <v>20.25</v>
      </c>
      <c r="T335" s="26">
        <v>28</v>
      </c>
      <c r="U335" s="26">
        <v>28</v>
      </c>
      <c r="V335" s="26" t="s">
        <v>182</v>
      </c>
      <c r="W335" s="26" t="s">
        <v>160</v>
      </c>
      <c r="X335" s="26" t="s">
        <v>183</v>
      </c>
      <c r="Y335" s="26">
        <f t="shared" si="371"/>
        <v>20.25</v>
      </c>
      <c r="Z335" s="26"/>
      <c r="AA335" s="26" t="s">
        <v>184</v>
      </c>
      <c r="AB335" s="26"/>
      <c r="AC335" s="26"/>
      <c r="AD335" s="26" t="s">
        <v>145</v>
      </c>
      <c r="AE335" s="26">
        <v>4</v>
      </c>
      <c r="AF335" s="99"/>
      <c r="AG335" s="92">
        <v>70</v>
      </c>
      <c r="AH335" s="92">
        <f t="shared" si="372"/>
        <v>433</v>
      </c>
      <c r="AI335" s="92">
        <f t="shared" si="373"/>
        <v>433</v>
      </c>
      <c r="AJ335" s="26">
        <f t="shared" si="374"/>
        <v>433</v>
      </c>
      <c r="AK335" s="92">
        <f>BH335</f>
        <v>2016</v>
      </c>
      <c r="AL335" s="26" t="str">
        <f>IF(AND(AK335&lt;&gt;"",AM335&lt;&gt;""),"确认折扣年度",IF($V335="大修",IF(AND($V335="大修",AK335="",AM335=""),1,IF(AK335&lt;&gt;"",LOOKUP(AK335,{1900,2016,2017,2018,2019,2020,2021,2022,2023,2024,2025},{1,0.9,0.8,0.7,0.6,0.5,0.4,0.3,0.2,0.1,0}),IF(AM335&lt;&gt;"",LOOKUP(AM335,{1900,2021,2022,2023,2024,2025},{1,0.8,0.6,0.4,0.2,0})))),""))</f>
        <v/>
      </c>
      <c r="AM335" s="92"/>
      <c r="AN335" s="26">
        <f>IF(AND(AK335&lt;&gt;"",AM335&lt;&gt;""),"确认折扣年度",IF($V335="中修",IF(AND($V335="中修",AK335="",AM335=""),1,IF(AK335&lt;&gt;"",LOOKUP(AK335,{1900,2021,2022,2023,2024,2025},{1,0.8,0.6,0.4,0.2,0}),IF(AM335&lt;&gt;"",LOOKUP(AM335,{1900,2021,2022,2023,2024,2025},{1,0.8,0.6,0.4,0.2,0})))),""))</f>
        <v>1</v>
      </c>
      <c r="AO335" s="26" t="s">
        <v>146</v>
      </c>
      <c r="AP335" s="26" t="s">
        <v>146</v>
      </c>
      <c r="AQ335" s="26" t="s">
        <v>197</v>
      </c>
      <c r="AR335" s="26" t="s">
        <v>1075</v>
      </c>
      <c r="AS335" s="26" t="s">
        <v>1076</v>
      </c>
      <c r="AT335" s="26"/>
      <c r="AU335" s="26" t="s">
        <v>175</v>
      </c>
      <c r="AV335" s="26" t="s">
        <v>372</v>
      </c>
      <c r="AW335" s="26"/>
      <c r="AX335" s="113" t="s">
        <v>1077</v>
      </c>
      <c r="AY335" s="110" t="s">
        <v>1078</v>
      </c>
      <c r="AZ335" s="111"/>
      <c r="BA335" s="26">
        <v>85</v>
      </c>
      <c r="BB335" s="26">
        <v>623.83</v>
      </c>
      <c r="BC335" s="26">
        <v>374.3</v>
      </c>
      <c r="BD335" s="26">
        <v>0</v>
      </c>
      <c r="BE335" s="26" t="s">
        <v>149</v>
      </c>
      <c r="BF335" s="26" t="s">
        <v>150</v>
      </c>
      <c r="BG335" s="26" t="s">
        <v>1079</v>
      </c>
      <c r="BH335" s="26">
        <v>2016</v>
      </c>
      <c r="BI335" s="26" t="s">
        <v>150</v>
      </c>
      <c r="BJ335" s="26" t="s">
        <v>1080</v>
      </c>
      <c r="BK335" s="26" t="s">
        <v>150</v>
      </c>
      <c r="BL335" s="26" t="s">
        <v>150</v>
      </c>
      <c r="BM335" s="26"/>
      <c r="BN335" s="26"/>
      <c r="BO335" s="26"/>
      <c r="BP335" s="26"/>
      <c r="BQ335" s="26" t="s">
        <v>759</v>
      </c>
      <c r="BR335" s="26">
        <v>256.581</v>
      </c>
      <c r="BS335" s="26">
        <v>259.639</v>
      </c>
      <c r="BT335" s="26">
        <f t="shared" si="375"/>
        <v>3.05799999999999</v>
      </c>
      <c r="BU335" s="26"/>
      <c r="BV335" s="26"/>
      <c r="BW335" s="26">
        <f t="shared" ref="BW335:BW338" si="381">CE335+CF335</f>
        <v>3.05799999999999</v>
      </c>
      <c r="BX335" s="26">
        <v>0</v>
      </c>
      <c r="BY335" s="26">
        <v>0</v>
      </c>
      <c r="BZ335" s="26"/>
      <c r="CA335" s="117"/>
      <c r="CB335" s="26" t="s">
        <v>166</v>
      </c>
      <c r="CC335" s="26">
        <v>0</v>
      </c>
      <c r="CD335" s="26">
        <v>1.05799999999999</v>
      </c>
      <c r="CE335" s="26">
        <v>2</v>
      </c>
      <c r="CF335" s="92">
        <f t="shared" ref="CF335:CF343" si="382">CC335+CD335</f>
        <v>1.05799999999999</v>
      </c>
      <c r="CG335" s="84">
        <f t="shared" ref="CG335:CG343" si="383">Q335-BU335-BV335-BW335-BX335-BY335-BZ335</f>
        <v>2.66453525910038e-15</v>
      </c>
      <c r="CH335" s="124">
        <v>9</v>
      </c>
      <c r="CI335" s="84">
        <v>2</v>
      </c>
      <c r="CJ335" s="84"/>
      <c r="CK335" s="84">
        <v>281</v>
      </c>
      <c r="CL335" s="84"/>
      <c r="CM335" s="84"/>
      <c r="CN335" s="84"/>
      <c r="CO335" s="84"/>
      <c r="CP335" s="84"/>
      <c r="CQ335" s="84"/>
      <c r="CR335" s="84"/>
      <c r="CT335" s="84"/>
      <c r="CU335" s="84"/>
      <c r="CV335" s="84"/>
      <c r="CW335" s="84" t="str">
        <f t="shared" ref="CW335:CW343" si="384">J335&amp;K335&amp;L335</f>
        <v>G536171174.058</v>
      </c>
      <c r="CX335" s="84" t="s">
        <v>182</v>
      </c>
      <c r="CZ335" s="26" t="s">
        <v>1081</v>
      </c>
      <c r="DA335" s="92">
        <v>0</v>
      </c>
      <c r="DB335" s="92"/>
      <c r="DC335" s="92" t="s">
        <v>1082</v>
      </c>
      <c r="DD335" s="92"/>
      <c r="DE335" s="26" t="s">
        <v>1083</v>
      </c>
      <c r="DF335" s="26" t="s">
        <v>1084</v>
      </c>
      <c r="DG335" s="26" t="s">
        <v>1084</v>
      </c>
      <c r="DH335" s="26" t="s">
        <v>1085</v>
      </c>
      <c r="DI335" s="26" t="s">
        <v>1086</v>
      </c>
      <c r="DJ335" s="26">
        <v>1998</v>
      </c>
      <c r="DK335" s="26">
        <v>2016</v>
      </c>
      <c r="DL335" s="26" t="s">
        <v>196</v>
      </c>
      <c r="DM335" s="26">
        <v>28</v>
      </c>
      <c r="DN335" s="26">
        <v>20.25</v>
      </c>
      <c r="DO335" s="26">
        <v>28</v>
      </c>
      <c r="DP335" s="26" t="b">
        <v>0</v>
      </c>
      <c r="DQ335" s="26">
        <v>1</v>
      </c>
      <c r="DR335" s="26" t="s">
        <v>149</v>
      </c>
      <c r="DS335" s="26" t="s">
        <v>167</v>
      </c>
      <c r="DT335" s="26" t="s">
        <v>150</v>
      </c>
      <c r="DU335" s="26" t="s">
        <v>150</v>
      </c>
      <c r="DV335" s="26" t="s">
        <v>150</v>
      </c>
      <c r="DW335" s="26"/>
      <c r="DX335" s="26"/>
      <c r="DY335" s="26"/>
      <c r="DZ335" s="26">
        <f t="shared" si="351"/>
        <v>3.058</v>
      </c>
      <c r="EA335" s="26">
        <v>3.05799999999999</v>
      </c>
      <c r="EB335" s="26">
        <v>0</v>
      </c>
      <c r="EC335" s="26">
        <v>0</v>
      </c>
      <c r="ED335" s="26">
        <v>0</v>
      </c>
      <c r="EE335" s="26">
        <v>3.058</v>
      </c>
      <c r="EF335" s="26">
        <v>0</v>
      </c>
      <c r="EG335" s="26">
        <v>0</v>
      </c>
      <c r="EH335" s="26">
        <v>0</v>
      </c>
      <c r="EI335" s="146">
        <f t="shared" si="376"/>
        <v>-7.105427357601e-15</v>
      </c>
      <c r="EJ335" s="84">
        <f t="shared" si="377"/>
        <v>3.05799999999999</v>
      </c>
      <c r="EK335" s="84">
        <f t="shared" si="378"/>
        <v>-7.105427357601e-15</v>
      </c>
      <c r="EL335" s="84">
        <f t="shared" si="352"/>
        <v>9.76996261670138e-15</v>
      </c>
      <c r="EN335" s="84">
        <f t="shared" si="379"/>
        <v>0</v>
      </c>
    </row>
    <row r="336" ht="45" customHeight="1" spans="1:144">
      <c r="A336" s="87" t="str">
        <f t="shared" si="332"/>
        <v>G536174.058178.642</v>
      </c>
      <c r="B336" s="87">
        <f>VLOOKUP(A336,[1]大中修明细表!$A$10:$N$544,14,0)</f>
        <v>4.584</v>
      </c>
      <c r="C336" s="87" t="str">
        <f t="shared" si="333"/>
        <v>S308259.639264.223</v>
      </c>
      <c r="D336" s="87">
        <f>VLOOKUP(C336,[1]大中修明细表!$B$10:$N$544,13,0)</f>
        <v>4.584</v>
      </c>
      <c r="E336" s="87"/>
      <c r="F336" s="96">
        <v>303</v>
      </c>
      <c r="G336" s="26" t="s">
        <v>20</v>
      </c>
      <c r="H336" s="26" t="s">
        <v>1042</v>
      </c>
      <c r="I336" s="26">
        <v>430922</v>
      </c>
      <c r="J336" s="26" t="s">
        <v>1043</v>
      </c>
      <c r="K336" s="26">
        <v>174.058</v>
      </c>
      <c r="L336" s="26">
        <v>178.642</v>
      </c>
      <c r="M336" s="26" t="s">
        <v>759</v>
      </c>
      <c r="N336" s="26">
        <v>259.639</v>
      </c>
      <c r="O336" s="26">
        <v>264.223</v>
      </c>
      <c r="P336" s="26">
        <f t="shared" si="370"/>
        <v>4.584</v>
      </c>
      <c r="Q336" s="26">
        <f t="shared" si="380"/>
        <v>4.584</v>
      </c>
      <c r="R336" s="26" t="s">
        <v>196</v>
      </c>
      <c r="S336" s="26">
        <v>20.25</v>
      </c>
      <c r="T336" s="26">
        <v>28</v>
      </c>
      <c r="U336" s="26">
        <v>54</v>
      </c>
      <c r="V336" s="26" t="s">
        <v>182</v>
      </c>
      <c r="W336" s="26" t="s">
        <v>160</v>
      </c>
      <c r="X336" s="26" t="s">
        <v>183</v>
      </c>
      <c r="Y336" s="26">
        <f t="shared" si="371"/>
        <v>20.25</v>
      </c>
      <c r="Z336" s="26"/>
      <c r="AA336" s="26" t="s">
        <v>184</v>
      </c>
      <c r="AB336" s="26"/>
      <c r="AC336" s="26"/>
      <c r="AD336" s="26" t="s">
        <v>145</v>
      </c>
      <c r="AE336" s="26">
        <v>4</v>
      </c>
      <c r="AF336" s="99"/>
      <c r="AG336" s="92">
        <v>70</v>
      </c>
      <c r="AH336" s="92">
        <f t="shared" si="372"/>
        <v>650</v>
      </c>
      <c r="AI336" s="92">
        <f t="shared" si="373"/>
        <v>650</v>
      </c>
      <c r="AJ336" s="26">
        <f t="shared" si="374"/>
        <v>650</v>
      </c>
      <c r="AK336" s="92">
        <f>BH336</f>
        <v>2013</v>
      </c>
      <c r="AL336" s="26" t="str">
        <f>IF(AND(AK336&lt;&gt;"",AM336&lt;&gt;""),"确认折扣年度",IF($V336="大修",IF(AND($V336="大修",AK336="",AM336=""),1,IF(AK336&lt;&gt;"",LOOKUP(AK336,{1900,2016,2017,2018,2019,2020,2021,2022,2023,2024,2025},{1,0.9,0.8,0.7,0.6,0.5,0.4,0.3,0.2,0.1,0}),IF(AM336&lt;&gt;"",LOOKUP(AM336,{1900,2021,2022,2023,2024,2025},{1,0.8,0.6,0.4,0.2,0})))),""))</f>
        <v/>
      </c>
      <c r="AM336" s="92"/>
      <c r="AN336" s="26">
        <f>IF(AND(AK336&lt;&gt;"",AM336&lt;&gt;""),"确认折扣年度",IF($V336="中修",IF(AND($V336="中修",AK336="",AM336=""),1,IF(AK336&lt;&gt;"",LOOKUP(AK336,{1900,2021,2022,2023,2024,2025},{1,0.8,0.6,0.4,0.2,0}),IF(AM336&lt;&gt;"",LOOKUP(AM336,{1900,2021,2022,2023,2024,2025},{1,0.8,0.6,0.4,0.2,0})))),""))</f>
        <v>1</v>
      </c>
      <c r="AO336" s="26" t="s">
        <v>146</v>
      </c>
      <c r="AP336" s="26" t="s">
        <v>146</v>
      </c>
      <c r="AQ336" s="26" t="s">
        <v>197</v>
      </c>
      <c r="AR336" s="26" t="s">
        <v>1087</v>
      </c>
      <c r="AS336" s="26" t="s">
        <v>1076</v>
      </c>
      <c r="AT336" s="26"/>
      <c r="AU336" s="26" t="s">
        <v>175</v>
      </c>
      <c r="AV336" s="26" t="s">
        <v>372</v>
      </c>
      <c r="AW336" s="26"/>
      <c r="AX336" s="113" t="s">
        <v>1088</v>
      </c>
      <c r="AY336" s="110" t="s">
        <v>1089</v>
      </c>
      <c r="AZ336" s="111"/>
      <c r="BA336" s="26">
        <v>85</v>
      </c>
      <c r="BB336" s="26">
        <v>935.14</v>
      </c>
      <c r="BC336" s="26">
        <v>561.08</v>
      </c>
      <c r="BD336" s="26">
        <v>0</v>
      </c>
      <c r="BE336" s="26" t="s">
        <v>149</v>
      </c>
      <c r="BF336" s="26" t="s">
        <v>150</v>
      </c>
      <c r="BG336" s="26" t="s">
        <v>1090</v>
      </c>
      <c r="BH336" s="26">
        <v>2013</v>
      </c>
      <c r="BI336" s="26" t="s">
        <v>150</v>
      </c>
      <c r="BJ336" s="26" t="s">
        <v>1091</v>
      </c>
      <c r="BK336" s="26" t="s">
        <v>150</v>
      </c>
      <c r="BL336" s="26" t="s">
        <v>150</v>
      </c>
      <c r="BM336" s="26"/>
      <c r="BN336" s="26"/>
      <c r="BO336" s="26"/>
      <c r="BP336" s="26"/>
      <c r="BQ336" s="26" t="s">
        <v>759</v>
      </c>
      <c r="BR336" s="26">
        <v>259.639</v>
      </c>
      <c r="BS336" s="26">
        <v>264.223</v>
      </c>
      <c r="BT336" s="26">
        <f t="shared" si="375"/>
        <v>4.584</v>
      </c>
      <c r="BU336" s="26"/>
      <c r="BV336" s="26"/>
      <c r="BW336" s="26">
        <f t="shared" si="381"/>
        <v>4.584</v>
      </c>
      <c r="BX336" s="26">
        <v>0</v>
      </c>
      <c r="BY336" s="26">
        <v>0</v>
      </c>
      <c r="BZ336" s="26"/>
      <c r="CA336" s="117"/>
      <c r="CB336" s="26" t="s">
        <v>166</v>
      </c>
      <c r="CC336" s="26">
        <v>0</v>
      </c>
      <c r="CD336" s="26">
        <v>4.584</v>
      </c>
      <c r="CE336" s="26">
        <v>0</v>
      </c>
      <c r="CF336" s="92">
        <f t="shared" si="382"/>
        <v>4.584</v>
      </c>
      <c r="CG336" s="84">
        <f t="shared" si="383"/>
        <v>0</v>
      </c>
      <c r="CH336" s="124">
        <v>9</v>
      </c>
      <c r="CI336" s="84">
        <v>2</v>
      </c>
      <c r="CJ336" s="84"/>
      <c r="CK336" s="84">
        <v>282</v>
      </c>
      <c r="CL336" s="84"/>
      <c r="CM336" s="84"/>
      <c r="CN336" s="84"/>
      <c r="CO336" s="84"/>
      <c r="CP336" s="84"/>
      <c r="CQ336" s="84"/>
      <c r="CR336" s="84"/>
      <c r="CT336" s="84"/>
      <c r="CU336" s="84"/>
      <c r="CV336" s="84"/>
      <c r="CW336" s="84" t="str">
        <f t="shared" si="384"/>
        <v>G536174.058178.642</v>
      </c>
      <c r="CX336" s="84" t="s">
        <v>182</v>
      </c>
      <c r="CZ336" s="26" t="s">
        <v>1092</v>
      </c>
      <c r="DA336" s="92">
        <v>0</v>
      </c>
      <c r="DB336" s="92"/>
      <c r="DC336" s="92" t="s">
        <v>1082</v>
      </c>
      <c r="DD336" s="92"/>
      <c r="DE336" s="26" t="s">
        <v>1093</v>
      </c>
      <c r="DF336" s="26" t="s">
        <v>1094</v>
      </c>
      <c r="DG336" s="26" t="s">
        <v>1094</v>
      </c>
      <c r="DH336" s="26" t="s">
        <v>1095</v>
      </c>
      <c r="DI336" s="26" t="s">
        <v>1096</v>
      </c>
      <c r="DJ336" s="26">
        <v>2013</v>
      </c>
      <c r="DK336" s="26"/>
      <c r="DL336" s="26" t="s">
        <v>196</v>
      </c>
      <c r="DM336" s="26">
        <v>28</v>
      </c>
      <c r="DN336" s="26">
        <v>20.25</v>
      </c>
      <c r="DO336" s="26">
        <v>54</v>
      </c>
      <c r="DP336" s="26" t="b">
        <v>0</v>
      </c>
      <c r="DQ336" s="26">
        <v>1</v>
      </c>
      <c r="DR336" s="26" t="s">
        <v>149</v>
      </c>
      <c r="DS336" s="26" t="s">
        <v>167</v>
      </c>
      <c r="DT336" s="26" t="s">
        <v>150</v>
      </c>
      <c r="DU336" s="26" t="s">
        <v>150</v>
      </c>
      <c r="DV336" s="26" t="s">
        <v>150</v>
      </c>
      <c r="DW336" s="26"/>
      <c r="DX336" s="26"/>
      <c r="DY336" s="26"/>
      <c r="DZ336" s="26">
        <f t="shared" si="351"/>
        <v>4.584</v>
      </c>
      <c r="EA336" s="26">
        <v>4.584</v>
      </c>
      <c r="EB336" s="26">
        <v>0</v>
      </c>
      <c r="EC336" s="26">
        <v>0</v>
      </c>
      <c r="ED336" s="26">
        <v>0</v>
      </c>
      <c r="EE336" s="26">
        <v>4.584</v>
      </c>
      <c r="EF336" s="26">
        <v>0</v>
      </c>
      <c r="EG336" s="26">
        <v>0</v>
      </c>
      <c r="EH336" s="26">
        <v>0</v>
      </c>
      <c r="EI336" s="146">
        <f t="shared" si="376"/>
        <v>0</v>
      </c>
      <c r="EJ336" s="84">
        <f t="shared" si="377"/>
        <v>4.584</v>
      </c>
      <c r="EK336" s="84">
        <f t="shared" si="378"/>
        <v>0</v>
      </c>
      <c r="EL336" s="84">
        <f t="shared" si="352"/>
        <v>0</v>
      </c>
      <c r="EN336" s="84">
        <f t="shared" si="379"/>
        <v>0</v>
      </c>
    </row>
    <row r="337" ht="45" customHeight="1" spans="1:144">
      <c r="A337" s="87" t="str">
        <f t="shared" si="332"/>
        <v>G536181.797185.8</v>
      </c>
      <c r="B337" s="87">
        <f>VLOOKUP(A337,[1]大中修明细表!$A$10:$N$544,14,0)</f>
        <v>4.00300000000001</v>
      </c>
      <c r="C337" s="87" t="str">
        <f t="shared" si="333"/>
        <v>S308267.378271.381</v>
      </c>
      <c r="D337" s="87">
        <f>VLOOKUP(C337,[1]大中修明细表!$B$10:$N$544,13,0)</f>
        <v>4.00300000000001</v>
      </c>
      <c r="E337" s="87"/>
      <c r="F337" s="96">
        <v>304</v>
      </c>
      <c r="G337" s="26" t="s">
        <v>20</v>
      </c>
      <c r="H337" s="26" t="s">
        <v>1042</v>
      </c>
      <c r="I337" s="26">
        <v>430922</v>
      </c>
      <c r="J337" s="26" t="s">
        <v>1043</v>
      </c>
      <c r="K337" s="26">
        <v>181.797</v>
      </c>
      <c r="L337" s="26">
        <v>185.8</v>
      </c>
      <c r="M337" s="26" t="s">
        <v>759</v>
      </c>
      <c r="N337" s="26">
        <v>267.378</v>
      </c>
      <c r="O337" s="26">
        <v>271.381</v>
      </c>
      <c r="P337" s="26">
        <f t="shared" si="370"/>
        <v>4.00300000000001</v>
      </c>
      <c r="Q337" s="26">
        <f t="shared" si="380"/>
        <v>4.00300000000001</v>
      </c>
      <c r="R337" s="26" t="s">
        <v>139</v>
      </c>
      <c r="S337" s="26">
        <v>12</v>
      </c>
      <c r="T337" s="26">
        <v>12</v>
      </c>
      <c r="U337" s="26">
        <v>15</v>
      </c>
      <c r="V337" s="26" t="s">
        <v>182</v>
      </c>
      <c r="W337" s="26" t="s">
        <v>160</v>
      </c>
      <c r="X337" s="26" t="s">
        <v>183</v>
      </c>
      <c r="Y337" s="26">
        <f t="shared" si="371"/>
        <v>12</v>
      </c>
      <c r="Z337" s="26"/>
      <c r="AA337" s="26" t="s">
        <v>184</v>
      </c>
      <c r="AB337" s="26"/>
      <c r="AC337" s="26"/>
      <c r="AD337" s="26" t="s">
        <v>145</v>
      </c>
      <c r="AE337" s="26">
        <v>4</v>
      </c>
      <c r="AF337" s="99"/>
      <c r="AG337" s="92">
        <v>70</v>
      </c>
      <c r="AH337" s="92">
        <f t="shared" si="372"/>
        <v>336</v>
      </c>
      <c r="AI337" s="92">
        <f t="shared" si="373"/>
        <v>336</v>
      </c>
      <c r="AJ337" s="26">
        <f t="shared" si="374"/>
        <v>336</v>
      </c>
      <c r="AK337" s="92">
        <v>2010</v>
      </c>
      <c r="AL337" s="26" t="str">
        <f>IF(AND(AK337&lt;&gt;"",AM337&lt;&gt;""),"确认折扣年度",IF($V337="大修",IF(AND($V337="大修",AK337="",AM337=""),1,IF(AK337&lt;&gt;"",LOOKUP(AK337,{1900,2016,2017,2018,2019,2020,2021,2022,2023,2024,2025},{1,0.9,0.8,0.7,0.6,0.5,0.4,0.3,0.2,0.1,0}),IF(AM337&lt;&gt;"",LOOKUP(AM337,{1900,2021,2022,2023,2024,2025},{1,0.8,0.6,0.4,0.2,0})))),""))</f>
        <v/>
      </c>
      <c r="AM337" s="92"/>
      <c r="AN337" s="26">
        <f>IF(AND(AK337&lt;&gt;"",AM337&lt;&gt;""),"确认折扣年度",IF($V337="中修",IF(AND($V337="中修",AK337="",AM337=""),1,IF(AK337&lt;&gt;"",LOOKUP(AK337,{1900,2021,2022,2023,2024,2025},{1,0.8,0.6,0.4,0.2,0}),IF(AM337&lt;&gt;"",LOOKUP(AM337,{1900,2021,2022,2023,2024,2025},{1,0.8,0.6,0.4,0.2,0})))),""))</f>
        <v>1</v>
      </c>
      <c r="AO337" s="26" t="s">
        <v>146</v>
      </c>
      <c r="AP337" s="26" t="s">
        <v>146</v>
      </c>
      <c r="AQ337" s="26" t="s">
        <v>147</v>
      </c>
      <c r="AR337" s="26" t="s">
        <v>1097</v>
      </c>
      <c r="AS337" s="26"/>
      <c r="AT337" s="26"/>
      <c r="AU337" s="26" t="s">
        <v>175</v>
      </c>
      <c r="AV337" s="26" t="s">
        <v>176</v>
      </c>
      <c r="AW337" s="26"/>
      <c r="AX337" s="113" t="s">
        <v>1098</v>
      </c>
      <c r="AY337" s="110" t="s">
        <v>1099</v>
      </c>
      <c r="AZ337" s="109"/>
      <c r="BA337" s="26">
        <v>85</v>
      </c>
      <c r="BB337" s="26">
        <v>408.31</v>
      </c>
      <c r="BC337" s="26">
        <v>408.31</v>
      </c>
      <c r="BD337" s="26">
        <v>0</v>
      </c>
      <c r="BE337" s="26" t="s">
        <v>149</v>
      </c>
      <c r="BF337" s="26" t="s">
        <v>150</v>
      </c>
      <c r="BG337" s="26" t="s">
        <v>1100</v>
      </c>
      <c r="BH337" s="26">
        <v>2010</v>
      </c>
      <c r="BI337" s="26" t="s">
        <v>150</v>
      </c>
      <c r="BJ337" s="26" t="s">
        <v>1101</v>
      </c>
      <c r="BK337" s="26" t="s">
        <v>150</v>
      </c>
      <c r="BL337" s="26" t="s">
        <v>150</v>
      </c>
      <c r="BM337" s="26"/>
      <c r="BN337" s="26"/>
      <c r="BO337" s="26"/>
      <c r="BP337" s="26"/>
      <c r="BQ337" s="26" t="s">
        <v>759</v>
      </c>
      <c r="BR337" s="26">
        <v>267.331</v>
      </c>
      <c r="BS337" s="26">
        <v>271.334</v>
      </c>
      <c r="BT337" s="26">
        <f t="shared" si="375"/>
        <v>4.00300000000001</v>
      </c>
      <c r="BU337" s="26"/>
      <c r="BV337" s="26"/>
      <c r="BW337" s="26">
        <f t="shared" si="381"/>
        <v>4.00300000000001</v>
      </c>
      <c r="BX337" s="26">
        <v>0</v>
      </c>
      <c r="BY337" s="26">
        <v>0</v>
      </c>
      <c r="BZ337" s="26"/>
      <c r="CA337" s="117"/>
      <c r="CB337" s="26" t="s">
        <v>166</v>
      </c>
      <c r="CC337" s="26">
        <v>0.800000000000011</v>
      </c>
      <c r="CD337" s="26">
        <v>3.05</v>
      </c>
      <c r="CE337" s="26">
        <v>0.153</v>
      </c>
      <c r="CF337" s="92">
        <f t="shared" si="382"/>
        <v>3.85000000000001</v>
      </c>
      <c r="CG337" s="84">
        <f t="shared" si="383"/>
        <v>0</v>
      </c>
      <c r="CH337" s="124">
        <v>9</v>
      </c>
      <c r="CI337" s="84">
        <v>2</v>
      </c>
      <c r="CJ337" s="84"/>
      <c r="CK337" s="84">
        <v>284</v>
      </c>
      <c r="CL337" s="84"/>
      <c r="CM337" s="84"/>
      <c r="CN337" s="84"/>
      <c r="CO337" s="84"/>
      <c r="CP337" s="84"/>
      <c r="CQ337" s="84"/>
      <c r="CR337" s="84"/>
      <c r="CT337" s="84"/>
      <c r="CU337" s="84"/>
      <c r="CV337" s="84"/>
      <c r="CW337" s="84" t="str">
        <f t="shared" si="384"/>
        <v>G536181.797185.8</v>
      </c>
      <c r="CX337" s="84" t="s">
        <v>182</v>
      </c>
      <c r="CZ337" s="26" t="s">
        <v>1102</v>
      </c>
      <c r="DA337" s="26">
        <v>0</v>
      </c>
      <c r="DB337" s="26"/>
      <c r="DC337" s="26" t="s">
        <v>1103</v>
      </c>
      <c r="DD337" s="92"/>
      <c r="DE337" s="26" t="s">
        <v>1104</v>
      </c>
      <c r="DF337" s="26" t="s">
        <v>1104</v>
      </c>
      <c r="DG337" s="26" t="s">
        <v>1104</v>
      </c>
      <c r="DH337" s="26" t="s">
        <v>1105</v>
      </c>
      <c r="DI337" s="26" t="s">
        <v>1106</v>
      </c>
      <c r="DJ337" s="26">
        <v>2010</v>
      </c>
      <c r="DK337" s="26"/>
      <c r="DL337" s="26" t="s">
        <v>139</v>
      </c>
      <c r="DM337" s="26">
        <v>12</v>
      </c>
      <c r="DN337" s="26">
        <v>12</v>
      </c>
      <c r="DO337" s="26">
        <v>15</v>
      </c>
      <c r="DP337" s="26" t="b">
        <v>1</v>
      </c>
      <c r="DQ337" s="26">
        <v>1</v>
      </c>
      <c r="DR337" s="26" t="s">
        <v>149</v>
      </c>
      <c r="DS337" s="26" t="s">
        <v>167</v>
      </c>
      <c r="DT337" s="26" t="s">
        <v>150</v>
      </c>
      <c r="DU337" s="26" t="s">
        <v>150</v>
      </c>
      <c r="DV337" s="26" t="s">
        <v>150</v>
      </c>
      <c r="DW337" s="26"/>
      <c r="DX337" s="26"/>
      <c r="DY337" s="26"/>
      <c r="DZ337" s="26">
        <f t="shared" si="351"/>
        <v>4.003</v>
      </c>
      <c r="EA337" s="26">
        <v>4.00300000000001</v>
      </c>
      <c r="EB337" s="26">
        <v>0</v>
      </c>
      <c r="EC337" s="26"/>
      <c r="ED337" s="26">
        <v>0</v>
      </c>
      <c r="EE337" s="26">
        <v>4.003</v>
      </c>
      <c r="EF337" s="26">
        <v>0</v>
      </c>
      <c r="EG337" s="26">
        <v>0</v>
      </c>
      <c r="EH337" s="26">
        <v>0</v>
      </c>
      <c r="EI337" s="146">
        <f t="shared" si="376"/>
        <v>1.4210854715202e-14</v>
      </c>
      <c r="EJ337" s="84">
        <f t="shared" si="377"/>
        <v>4.00300000000001</v>
      </c>
      <c r="EK337" s="84">
        <f t="shared" si="378"/>
        <v>1.4210854715202e-14</v>
      </c>
      <c r="EL337" s="84">
        <f t="shared" si="352"/>
        <v>-1.06581410364015e-14</v>
      </c>
      <c r="EN337" s="84">
        <f t="shared" si="379"/>
        <v>0</v>
      </c>
    </row>
    <row r="338" ht="30" customHeight="1" spans="1:144">
      <c r="A338" s="87" t="str">
        <f t="shared" si="332"/>
        <v>S22124.66726.2</v>
      </c>
      <c r="B338" s="87">
        <f>VLOOKUP(A338,[1]大中修明细表!$A$10:$N$544,14,0)</f>
        <v>1.533</v>
      </c>
      <c r="C338" s="87" t="str">
        <f t="shared" si="333"/>
        <v>S22124.66726.2</v>
      </c>
      <c r="D338" s="87">
        <f>VLOOKUP(C338,[1]大中修明细表!$B$10:$N$544,13,0)</f>
        <v>1.533</v>
      </c>
      <c r="E338" s="87"/>
      <c r="F338" s="96">
        <v>305</v>
      </c>
      <c r="G338" s="26" t="s">
        <v>20</v>
      </c>
      <c r="H338" s="26" t="s">
        <v>1107</v>
      </c>
      <c r="I338" s="26">
        <v>430902</v>
      </c>
      <c r="J338" s="26" t="s">
        <v>1108</v>
      </c>
      <c r="K338" s="26">
        <v>24.667</v>
      </c>
      <c r="L338" s="26">
        <v>26.2</v>
      </c>
      <c r="M338" s="26" t="s">
        <v>1108</v>
      </c>
      <c r="N338" s="26">
        <v>24.667</v>
      </c>
      <c r="O338" s="26">
        <v>26.2</v>
      </c>
      <c r="P338" s="26">
        <f t="shared" si="370"/>
        <v>1.533</v>
      </c>
      <c r="Q338" s="26">
        <f t="shared" si="380"/>
        <v>1.533</v>
      </c>
      <c r="R338" s="26" t="s">
        <v>139</v>
      </c>
      <c r="S338" s="26">
        <v>9</v>
      </c>
      <c r="T338" s="26">
        <v>9</v>
      </c>
      <c r="U338" s="26">
        <v>12</v>
      </c>
      <c r="V338" s="26" t="s">
        <v>182</v>
      </c>
      <c r="W338" s="26" t="s">
        <v>160</v>
      </c>
      <c r="X338" s="26" t="s">
        <v>183</v>
      </c>
      <c r="Y338" s="26">
        <f t="shared" si="371"/>
        <v>9</v>
      </c>
      <c r="Z338" s="26"/>
      <c r="AA338" s="26" t="s">
        <v>184</v>
      </c>
      <c r="AB338" s="26"/>
      <c r="AC338" s="26"/>
      <c r="AD338" s="26" t="s">
        <v>145</v>
      </c>
      <c r="AE338" s="26">
        <v>4</v>
      </c>
      <c r="AF338" s="99"/>
      <c r="AG338" s="92">
        <v>70</v>
      </c>
      <c r="AH338" s="92">
        <f t="shared" si="372"/>
        <v>97</v>
      </c>
      <c r="AI338" s="92">
        <f t="shared" si="373"/>
        <v>97</v>
      </c>
      <c r="AJ338" s="26">
        <f t="shared" si="374"/>
        <v>97</v>
      </c>
      <c r="AK338" s="92">
        <v>1911</v>
      </c>
      <c r="AL338" s="26" t="str">
        <f>IF(AND(AK338&lt;&gt;"",AM338&lt;&gt;""),"确认折扣年度",IF($V338="大修",IF(AND($V338="大修",AK338="",AM338=""),1,IF(AK338&lt;&gt;"",LOOKUP(AK338,{1900,2016,2017,2018,2019,2020,2021,2022,2023,2024,2025},{1,0.9,0.8,0.7,0.6,0.5,0.4,0.3,0.2,0.1,0}),IF(AM338&lt;&gt;"",LOOKUP(AM338,{1900,2021,2022,2023,2024,2025},{1,0.8,0.6,0.4,0.2,0})))),""))</f>
        <v/>
      </c>
      <c r="AM338" s="92"/>
      <c r="AN338" s="26">
        <f>IF(AND(AK338&lt;&gt;"",AM338&lt;&gt;""),"确认折扣年度",IF($V338="中修",IF(AND($V338="中修",AK338="",AM338=""),1,IF(AK338&lt;&gt;"",LOOKUP(AK338,{1900,2021,2022,2023,2024,2025},{1,0.8,0.6,0.4,0.2,0}),IF(AM338&lt;&gt;"",LOOKUP(AM338,{1900,2021,2022,2023,2024,2025},{1,0.8,0.6,0.4,0.2,0})))),""))</f>
        <v>1</v>
      </c>
      <c r="AO338" s="26" t="s">
        <v>146</v>
      </c>
      <c r="AP338" s="26" t="s">
        <v>146</v>
      </c>
      <c r="AQ338" s="26" t="s">
        <v>197</v>
      </c>
      <c r="AR338" s="26" t="s">
        <v>1109</v>
      </c>
      <c r="AS338" s="26"/>
      <c r="AT338" s="26"/>
      <c r="AU338" s="26" t="s">
        <v>146</v>
      </c>
      <c r="AV338" s="26" t="s">
        <v>197</v>
      </c>
      <c r="AW338" s="26"/>
      <c r="AX338" s="110" t="s">
        <v>1110</v>
      </c>
      <c r="AY338" s="110"/>
      <c r="AZ338" s="111"/>
      <c r="BA338" s="26">
        <v>85</v>
      </c>
      <c r="BB338" s="26">
        <v>117.27</v>
      </c>
      <c r="BC338" s="26">
        <v>117.27</v>
      </c>
      <c r="BD338" s="26">
        <v>0</v>
      </c>
      <c r="BE338" s="26" t="s">
        <v>149</v>
      </c>
      <c r="BF338" s="26" t="s">
        <v>150</v>
      </c>
      <c r="BG338" s="26"/>
      <c r="BH338" s="26">
        <v>1911</v>
      </c>
      <c r="BI338" s="26" t="s">
        <v>150</v>
      </c>
      <c r="BJ338" s="26" t="s">
        <v>1111</v>
      </c>
      <c r="BK338" s="26" t="s">
        <v>150</v>
      </c>
      <c r="BL338" s="26" t="s">
        <v>150</v>
      </c>
      <c r="BM338" s="26"/>
      <c r="BN338" s="26"/>
      <c r="BO338" s="26"/>
      <c r="BP338" s="26"/>
      <c r="BQ338" s="26"/>
      <c r="BR338" s="26"/>
      <c r="BS338" s="26"/>
      <c r="BT338" s="26">
        <f t="shared" si="375"/>
        <v>1.533</v>
      </c>
      <c r="BU338" s="26"/>
      <c r="BV338" s="26"/>
      <c r="BW338" s="26">
        <f t="shared" si="381"/>
        <v>1.533</v>
      </c>
      <c r="BX338" s="26">
        <v>0</v>
      </c>
      <c r="BY338" s="26">
        <v>0</v>
      </c>
      <c r="BZ338" s="26"/>
      <c r="CA338" s="117"/>
      <c r="CB338" s="26" t="s">
        <v>166</v>
      </c>
      <c r="CC338" s="26">
        <v>0</v>
      </c>
      <c r="CD338" s="26">
        <v>1.533</v>
      </c>
      <c r="CE338" s="26">
        <v>0</v>
      </c>
      <c r="CF338" s="92">
        <f t="shared" si="382"/>
        <v>1.533</v>
      </c>
      <c r="CG338" s="84">
        <f t="shared" si="383"/>
        <v>-2.22044604925031e-15</v>
      </c>
      <c r="CH338" s="124">
        <v>9</v>
      </c>
      <c r="CI338" s="84">
        <v>2</v>
      </c>
      <c r="CJ338" s="84"/>
      <c r="CK338" s="84">
        <v>264</v>
      </c>
      <c r="CL338" s="84"/>
      <c r="CM338" s="84"/>
      <c r="CN338" s="84"/>
      <c r="CO338" s="84"/>
      <c r="CP338" s="84"/>
      <c r="CQ338" s="84"/>
      <c r="CR338" s="84"/>
      <c r="CT338" s="84"/>
      <c r="CU338" s="84"/>
      <c r="CV338" s="84"/>
      <c r="CW338" s="84" t="str">
        <f t="shared" si="384"/>
        <v>S22124.66726.2</v>
      </c>
      <c r="CX338" s="84" t="s">
        <v>182</v>
      </c>
      <c r="CZ338" s="26"/>
      <c r="DA338" s="92">
        <v>1.533</v>
      </c>
      <c r="DB338" s="92"/>
      <c r="DC338" s="92"/>
      <c r="DD338" s="92"/>
      <c r="DE338" s="26"/>
      <c r="DF338" s="26" t="s">
        <v>1112</v>
      </c>
      <c r="DG338" s="26"/>
      <c r="DH338" s="26" t="s">
        <v>1112</v>
      </c>
      <c r="DI338" s="26"/>
      <c r="DJ338" s="26">
        <v>1911</v>
      </c>
      <c r="DK338" s="26"/>
      <c r="DL338" s="26" t="s">
        <v>139</v>
      </c>
      <c r="DM338" s="26">
        <v>9</v>
      </c>
      <c r="DN338" s="26">
        <v>9</v>
      </c>
      <c r="DO338" s="26">
        <v>12</v>
      </c>
      <c r="DP338" s="26" t="b">
        <v>1</v>
      </c>
      <c r="DQ338" s="26">
        <v>1</v>
      </c>
      <c r="DR338" s="26" t="s">
        <v>149</v>
      </c>
      <c r="DS338" s="26" t="s">
        <v>167</v>
      </c>
      <c r="DT338" s="26" t="s">
        <v>150</v>
      </c>
      <c r="DU338" s="26" t="s">
        <v>150</v>
      </c>
      <c r="DV338" s="26" t="s">
        <v>150</v>
      </c>
      <c r="DW338" s="26"/>
      <c r="DX338" s="26"/>
      <c r="DY338" s="26"/>
      <c r="DZ338" s="26">
        <f t="shared" si="351"/>
        <v>1.533</v>
      </c>
      <c r="EA338" s="26">
        <v>1.533</v>
      </c>
      <c r="EB338" s="26">
        <v>0</v>
      </c>
      <c r="EC338" s="26">
        <v>0</v>
      </c>
      <c r="ED338" s="26">
        <v>0</v>
      </c>
      <c r="EE338" s="26">
        <v>1.533</v>
      </c>
      <c r="EF338" s="26">
        <v>0</v>
      </c>
      <c r="EG338" s="26">
        <v>0</v>
      </c>
      <c r="EH338" s="26">
        <v>0</v>
      </c>
      <c r="EI338" s="146">
        <f t="shared" si="376"/>
        <v>-2.22044604925031e-15</v>
      </c>
      <c r="EJ338" s="84">
        <f t="shared" si="377"/>
        <v>1.533</v>
      </c>
      <c r="EK338" s="84">
        <f t="shared" si="378"/>
        <v>-2.22044604925031e-15</v>
      </c>
      <c r="EL338" s="84">
        <f t="shared" si="352"/>
        <v>0</v>
      </c>
      <c r="EN338" s="84">
        <f t="shared" si="379"/>
        <v>0</v>
      </c>
    </row>
    <row r="339" ht="55.05" customHeight="1" spans="1:144">
      <c r="A339" s="87" t="str">
        <f t="shared" si="332"/>
        <v>S223204205.464</v>
      </c>
      <c r="B339" s="87">
        <f>VLOOKUP(A339,[1]大中修明细表!$A$10:$N$544,14,0)</f>
        <v>1.464</v>
      </c>
      <c r="C339" s="87" t="str">
        <f t="shared" si="333"/>
        <v>S20610.07911.543</v>
      </c>
      <c r="D339" s="87">
        <f>VLOOKUP(C339,[1]大中修明细表!$B$10:$N$544,13,0)</f>
        <v>1.464</v>
      </c>
      <c r="E339" s="87"/>
      <c r="F339" s="96">
        <v>306</v>
      </c>
      <c r="G339" s="26" t="s">
        <v>20</v>
      </c>
      <c r="H339" s="26" t="s">
        <v>1042</v>
      </c>
      <c r="I339" s="26">
        <v>430922</v>
      </c>
      <c r="J339" s="26" t="s">
        <v>1113</v>
      </c>
      <c r="K339" s="26">
        <v>204</v>
      </c>
      <c r="L339" s="26">
        <v>205.464</v>
      </c>
      <c r="M339" s="26" t="s">
        <v>1114</v>
      </c>
      <c r="N339" s="26">
        <v>10.079</v>
      </c>
      <c r="O339" s="26">
        <v>11.543</v>
      </c>
      <c r="P339" s="26">
        <f t="shared" si="370"/>
        <v>1.464</v>
      </c>
      <c r="Q339" s="26">
        <f t="shared" si="380"/>
        <v>1.464</v>
      </c>
      <c r="R339" s="26" t="s">
        <v>196</v>
      </c>
      <c r="S339" s="26">
        <v>19</v>
      </c>
      <c r="T339" s="26">
        <v>18</v>
      </c>
      <c r="U339" s="26">
        <v>31.5</v>
      </c>
      <c r="V339" s="26" t="s">
        <v>182</v>
      </c>
      <c r="W339" s="26" t="s">
        <v>160</v>
      </c>
      <c r="X339" s="26" t="s">
        <v>183</v>
      </c>
      <c r="Y339" s="26">
        <f t="shared" si="371"/>
        <v>19</v>
      </c>
      <c r="Z339" s="26"/>
      <c r="AA339" s="26" t="s">
        <v>184</v>
      </c>
      <c r="AB339" s="26"/>
      <c r="AC339" s="26"/>
      <c r="AD339" s="26" t="s">
        <v>145</v>
      </c>
      <c r="AE339" s="26">
        <v>4</v>
      </c>
      <c r="AF339" s="99"/>
      <c r="AG339" s="92">
        <v>70</v>
      </c>
      <c r="AH339" s="92">
        <f t="shared" si="372"/>
        <v>195</v>
      </c>
      <c r="AI339" s="92">
        <f t="shared" si="373"/>
        <v>195</v>
      </c>
      <c r="AJ339" s="26">
        <f t="shared" si="374"/>
        <v>195</v>
      </c>
      <c r="AK339" s="92">
        <v>2017</v>
      </c>
      <c r="AL339" s="26" t="str">
        <f>IF(AND(AK339&lt;&gt;"",AM339&lt;&gt;""),"确认折扣年度",IF($V339="大修",IF(AND($V339="大修",AK339="",AM339=""),1,IF(AK339&lt;&gt;"",LOOKUP(AK339,{1900,2016,2017,2018,2019,2020,2021,2022,2023,2024,2025},{1,0.9,0.8,0.7,0.6,0.5,0.4,0.3,0.2,0.1,0}),IF(AM339&lt;&gt;"",LOOKUP(AM339,{1900,2021,2022,2023,2024,2025},{1,0.8,0.6,0.4,0.2,0})))),""))</f>
        <v/>
      </c>
      <c r="AM339" s="92"/>
      <c r="AN339" s="26">
        <f>IF(AND(AK339&lt;&gt;"",AM339&lt;&gt;""),"确认折扣年度",IF($V339="中修",IF(AND($V339="中修",AK339="",AM339=""),1,IF(AK339&lt;&gt;"",LOOKUP(AK339,{1900,2021,2022,2023,2024,2025},{1,0.8,0.6,0.4,0.2,0}),IF(AM339&lt;&gt;"",LOOKUP(AM339,{1900,2021,2022,2023,2024,2025},{1,0.8,0.6,0.4,0.2,0})))),""))</f>
        <v>1</v>
      </c>
      <c r="AO339" s="26" t="s">
        <v>146</v>
      </c>
      <c r="AP339" s="26" t="s">
        <v>146</v>
      </c>
      <c r="AQ339" s="26" t="s">
        <v>268</v>
      </c>
      <c r="AR339" s="26" t="s">
        <v>1115</v>
      </c>
      <c r="AS339" s="26" t="s">
        <v>1116</v>
      </c>
      <c r="AT339" s="26"/>
      <c r="AU339" s="26" t="s">
        <v>146</v>
      </c>
      <c r="AV339" s="26" t="s">
        <v>268</v>
      </c>
      <c r="AW339" s="26"/>
      <c r="AX339" s="113" t="s">
        <v>1117</v>
      </c>
      <c r="AY339" s="110" t="s">
        <v>1118</v>
      </c>
      <c r="AZ339" s="111"/>
      <c r="BA339" s="26">
        <v>85</v>
      </c>
      <c r="BB339" s="26">
        <v>236.44</v>
      </c>
      <c r="BC339" s="26">
        <v>189.15</v>
      </c>
      <c r="BD339" s="26">
        <v>0</v>
      </c>
      <c r="BE339" s="26" t="s">
        <v>149</v>
      </c>
      <c r="BF339" s="26" t="s">
        <v>150</v>
      </c>
      <c r="BG339" s="26" t="s">
        <v>1119</v>
      </c>
      <c r="BH339" s="26">
        <v>2017</v>
      </c>
      <c r="BI339" s="26" t="s">
        <v>150</v>
      </c>
      <c r="BJ339" s="26" t="s">
        <v>150</v>
      </c>
      <c r="BK339" s="26" t="s">
        <v>150</v>
      </c>
      <c r="BL339" s="26" t="s">
        <v>150</v>
      </c>
      <c r="BM339" s="26"/>
      <c r="BN339" s="26"/>
      <c r="BO339" s="26"/>
      <c r="BP339" s="26"/>
      <c r="BQ339" s="26" t="s">
        <v>1114</v>
      </c>
      <c r="BR339" s="26">
        <v>10.079</v>
      </c>
      <c r="BS339" s="26">
        <v>11.543</v>
      </c>
      <c r="BT339" s="26">
        <f t="shared" si="375"/>
        <v>1.464</v>
      </c>
      <c r="BU339" s="26">
        <v>0</v>
      </c>
      <c r="BV339" s="26">
        <v>0</v>
      </c>
      <c r="BW339" s="26">
        <v>1.464</v>
      </c>
      <c r="BX339" s="26">
        <v>0</v>
      </c>
      <c r="BY339" s="26">
        <v>0</v>
      </c>
      <c r="BZ339" s="26"/>
      <c r="CA339" s="117"/>
      <c r="CB339" s="26" t="s">
        <v>166</v>
      </c>
      <c r="CC339" s="26">
        <v>0</v>
      </c>
      <c r="CD339" s="26">
        <v>0</v>
      </c>
      <c r="CE339" s="26">
        <v>1.464</v>
      </c>
      <c r="CF339" s="92">
        <f t="shared" si="382"/>
        <v>0</v>
      </c>
      <c r="CG339" s="84">
        <f t="shared" si="383"/>
        <v>-1.33226762955019e-15</v>
      </c>
      <c r="CH339" s="124">
        <v>9</v>
      </c>
      <c r="CI339" s="84">
        <v>2</v>
      </c>
      <c r="CJ339" s="84"/>
      <c r="CK339" s="84">
        <v>290</v>
      </c>
      <c r="CL339" s="84"/>
      <c r="CM339" s="84"/>
      <c r="CN339" s="84"/>
      <c r="CO339" s="84"/>
      <c r="CP339" s="84"/>
      <c r="CQ339" s="84"/>
      <c r="CR339" s="84"/>
      <c r="CT339" s="84"/>
      <c r="CU339" s="84"/>
      <c r="CV339" s="84"/>
      <c r="CW339" s="84" t="str">
        <f t="shared" si="384"/>
        <v>S223204205.464</v>
      </c>
      <c r="CX339" s="84" t="s">
        <v>182</v>
      </c>
      <c r="CZ339" s="26" t="s">
        <v>1120</v>
      </c>
      <c r="DA339" s="92">
        <v>1.464</v>
      </c>
      <c r="DB339" s="92"/>
      <c r="DC339" s="92"/>
      <c r="DD339" s="92"/>
      <c r="DE339" s="26" t="s">
        <v>1121</v>
      </c>
      <c r="DF339" s="26" t="s">
        <v>1121</v>
      </c>
      <c r="DG339" s="26"/>
      <c r="DH339" s="26"/>
      <c r="DI339" s="26" t="s">
        <v>1122</v>
      </c>
      <c r="DJ339" s="26">
        <v>2017</v>
      </c>
      <c r="DK339" s="26"/>
      <c r="DL339" s="26" t="s">
        <v>196</v>
      </c>
      <c r="DM339" s="26">
        <v>18</v>
      </c>
      <c r="DN339" s="26">
        <v>19</v>
      </c>
      <c r="DO339" s="26">
        <v>31.5</v>
      </c>
      <c r="DP339" s="26" t="b">
        <v>0</v>
      </c>
      <c r="DQ339" s="26">
        <v>1</v>
      </c>
      <c r="DR339" s="26" t="s">
        <v>149</v>
      </c>
      <c r="DS339" s="26" t="s">
        <v>167</v>
      </c>
      <c r="DT339" s="26" t="s">
        <v>150</v>
      </c>
      <c r="DU339" s="26" t="s">
        <v>150</v>
      </c>
      <c r="DV339" s="26" t="s">
        <v>150</v>
      </c>
      <c r="DW339" s="26"/>
      <c r="DX339" s="26"/>
      <c r="DY339" s="26"/>
      <c r="DZ339" s="26">
        <f t="shared" si="351"/>
        <v>1.464</v>
      </c>
      <c r="EA339" s="26">
        <v>1.464</v>
      </c>
      <c r="EB339" s="26">
        <v>0</v>
      </c>
      <c r="EC339" s="26">
        <v>0</v>
      </c>
      <c r="ED339" s="26">
        <v>0</v>
      </c>
      <c r="EE339" s="26">
        <v>1.464</v>
      </c>
      <c r="EF339" s="26">
        <v>0</v>
      </c>
      <c r="EG339" s="26">
        <v>0</v>
      </c>
      <c r="EH339" s="26">
        <v>0</v>
      </c>
      <c r="EI339" s="146">
        <f t="shared" si="376"/>
        <v>0</v>
      </c>
      <c r="EJ339" s="84">
        <f t="shared" si="377"/>
        <v>1.464</v>
      </c>
      <c r="EK339" s="84">
        <f t="shared" si="378"/>
        <v>0</v>
      </c>
      <c r="EL339" s="84">
        <f t="shared" si="352"/>
        <v>0</v>
      </c>
      <c r="EN339" s="84">
        <f t="shared" si="379"/>
        <v>0</v>
      </c>
    </row>
    <row r="340" ht="30" customHeight="1" spans="1:144">
      <c r="A340" s="87" t="str">
        <f t="shared" si="332"/>
        <v>S319169.421182.991</v>
      </c>
      <c r="B340" s="87">
        <f>VLOOKUP(A340,[1]大中修明细表!$A$10:$N$544,14,0)</f>
        <v>13.57</v>
      </c>
      <c r="C340" s="87" t="str">
        <f t="shared" si="333"/>
        <v>S319169.421182.991</v>
      </c>
      <c r="D340" s="87">
        <f>VLOOKUP(C340,[1]大中修明细表!$B$10:$N$544,13,0)</f>
        <v>13.57</v>
      </c>
      <c r="E340" s="87"/>
      <c r="F340" s="96">
        <v>307</v>
      </c>
      <c r="G340" s="26" t="s">
        <v>20</v>
      </c>
      <c r="H340" s="26" t="s">
        <v>1107</v>
      </c>
      <c r="I340" s="26">
        <v>430902</v>
      </c>
      <c r="J340" s="26" t="s">
        <v>1123</v>
      </c>
      <c r="K340" s="26">
        <v>169.421</v>
      </c>
      <c r="L340" s="26">
        <v>182.991</v>
      </c>
      <c r="M340" s="26" t="s">
        <v>1123</v>
      </c>
      <c r="N340" s="26">
        <v>169.421</v>
      </c>
      <c r="O340" s="26">
        <v>182.991</v>
      </c>
      <c r="P340" s="26">
        <f t="shared" si="370"/>
        <v>13.57</v>
      </c>
      <c r="Q340" s="26">
        <f t="shared" si="380"/>
        <v>13.57</v>
      </c>
      <c r="R340" s="26" t="s">
        <v>139</v>
      </c>
      <c r="S340" s="26">
        <v>9</v>
      </c>
      <c r="T340" s="26">
        <v>9</v>
      </c>
      <c r="U340" s="26">
        <v>12</v>
      </c>
      <c r="V340" s="26" t="s">
        <v>182</v>
      </c>
      <c r="W340" s="26" t="s">
        <v>160</v>
      </c>
      <c r="X340" s="26" t="s">
        <v>183</v>
      </c>
      <c r="Y340" s="26">
        <f t="shared" si="371"/>
        <v>9</v>
      </c>
      <c r="Z340" s="26"/>
      <c r="AA340" s="26" t="s">
        <v>184</v>
      </c>
      <c r="AB340" s="26"/>
      <c r="AC340" s="26"/>
      <c r="AD340" s="26" t="s">
        <v>145</v>
      </c>
      <c r="AE340" s="26">
        <v>4</v>
      </c>
      <c r="AF340" s="99"/>
      <c r="AG340" s="92">
        <v>70</v>
      </c>
      <c r="AH340" s="92">
        <f t="shared" si="372"/>
        <v>855</v>
      </c>
      <c r="AI340" s="92">
        <f t="shared" si="373"/>
        <v>855</v>
      </c>
      <c r="AJ340" s="26">
        <f t="shared" si="374"/>
        <v>855</v>
      </c>
      <c r="AK340" s="92">
        <v>2014</v>
      </c>
      <c r="AL340" s="26" t="str">
        <f>IF(AND(AK340&lt;&gt;"",AM340&lt;&gt;""),"确认折扣年度",IF($V340="大修",IF(AND($V340="大修",AK340="",AM340=""),1,IF(AK340&lt;&gt;"",LOOKUP(AK340,{1900,2016,2017,2018,2019,2020,2021,2022,2023,2024,2025},{1,0.9,0.8,0.7,0.6,0.5,0.4,0.3,0.2,0.1,0}),IF(AM340&lt;&gt;"",LOOKUP(AM340,{1900,2021,2022,2023,2024,2025},{1,0.8,0.6,0.4,0.2,0})))),""))</f>
        <v/>
      </c>
      <c r="AM340" s="92"/>
      <c r="AN340" s="26">
        <f>IF(AND(AK340&lt;&gt;"",AM340&lt;&gt;""),"确认折扣年度",IF($V340="中修",IF(AND($V340="中修",AK340="",AM340=""),1,IF(AK340&lt;&gt;"",LOOKUP(AK340,{1900,2021,2022,2023,2024,2025},{1,0.8,0.6,0.4,0.2,0}),IF(AM340&lt;&gt;"",LOOKUP(AM340,{1900,2021,2022,2023,2024,2025},{1,0.8,0.6,0.4,0.2,0})))),""))</f>
        <v>1</v>
      </c>
      <c r="AO340" s="26" t="s">
        <v>146</v>
      </c>
      <c r="AP340" s="26" t="s">
        <v>146</v>
      </c>
      <c r="AQ340" s="26" t="s">
        <v>147</v>
      </c>
      <c r="AR340" s="26" t="s">
        <v>1124</v>
      </c>
      <c r="AS340" s="26"/>
      <c r="AT340" s="26"/>
      <c r="AU340" s="26" t="s">
        <v>146</v>
      </c>
      <c r="AV340" s="26" t="s">
        <v>147</v>
      </c>
      <c r="AW340" s="26"/>
      <c r="AX340" s="110"/>
      <c r="AY340" s="110"/>
      <c r="AZ340" s="111"/>
      <c r="BA340" s="26">
        <v>85</v>
      </c>
      <c r="BB340" s="26">
        <v>1038.11</v>
      </c>
      <c r="BC340" s="26">
        <v>1038.11</v>
      </c>
      <c r="BD340" s="26">
        <v>0</v>
      </c>
      <c r="BE340" s="26" t="s">
        <v>149</v>
      </c>
      <c r="BF340" s="26" t="s">
        <v>150</v>
      </c>
      <c r="BG340" s="26"/>
      <c r="BH340" s="26">
        <v>2014</v>
      </c>
      <c r="BI340" s="26" t="s">
        <v>150</v>
      </c>
      <c r="BJ340" s="26" t="s">
        <v>1125</v>
      </c>
      <c r="BK340" s="26" t="s">
        <v>150</v>
      </c>
      <c r="BL340" s="26" t="s">
        <v>150</v>
      </c>
      <c r="BM340" s="26"/>
      <c r="BN340" s="26"/>
      <c r="BO340" s="26"/>
      <c r="BP340" s="26"/>
      <c r="BQ340" s="26"/>
      <c r="BR340" s="26"/>
      <c r="BS340" s="26"/>
      <c r="BT340" s="26">
        <f t="shared" si="375"/>
        <v>13.57</v>
      </c>
      <c r="BU340" s="26"/>
      <c r="BV340" s="26"/>
      <c r="BW340" s="26">
        <f>CE340+CF340</f>
        <v>13.57</v>
      </c>
      <c r="BX340" s="26">
        <v>0</v>
      </c>
      <c r="BY340" s="26">
        <v>0</v>
      </c>
      <c r="BZ340" s="26"/>
      <c r="CA340" s="117"/>
      <c r="CB340" s="26" t="s">
        <v>166</v>
      </c>
      <c r="CC340" s="26">
        <v>7.99100000000001</v>
      </c>
      <c r="CD340" s="26">
        <v>5.57900000000001</v>
      </c>
      <c r="CE340" s="26">
        <v>0</v>
      </c>
      <c r="CF340" s="92">
        <f t="shared" si="382"/>
        <v>13.57</v>
      </c>
      <c r="CG340" s="84">
        <f t="shared" si="383"/>
        <v>0</v>
      </c>
      <c r="CH340" s="124">
        <v>9</v>
      </c>
      <c r="CI340" s="84">
        <v>2</v>
      </c>
      <c r="CJ340" s="84"/>
      <c r="CK340" s="84">
        <v>265</v>
      </c>
      <c r="CL340" s="84"/>
      <c r="CM340" s="84"/>
      <c r="CN340" s="84"/>
      <c r="CO340" s="84"/>
      <c r="CP340" s="84"/>
      <c r="CQ340" s="84"/>
      <c r="CR340" s="84"/>
      <c r="CT340" s="84"/>
      <c r="CU340" s="84"/>
      <c r="CV340" s="84"/>
      <c r="CW340" s="84" t="str">
        <f t="shared" si="384"/>
        <v>S319169.421182.991</v>
      </c>
      <c r="CX340" s="84" t="s">
        <v>182</v>
      </c>
      <c r="CZ340" s="26" t="s">
        <v>257</v>
      </c>
      <c r="DA340" s="92">
        <v>13.57</v>
      </c>
      <c r="DB340" s="92"/>
      <c r="DC340" s="92"/>
      <c r="DD340" s="92"/>
      <c r="DE340" s="26"/>
      <c r="DF340" s="26"/>
      <c r="DG340" s="26"/>
      <c r="DH340" s="26"/>
      <c r="DI340" s="26"/>
      <c r="DJ340" s="26">
        <v>1911</v>
      </c>
      <c r="DK340" s="26">
        <v>2014</v>
      </c>
      <c r="DL340" s="26" t="s">
        <v>139</v>
      </c>
      <c r="DM340" s="26">
        <v>9</v>
      </c>
      <c r="DN340" s="26">
        <v>9</v>
      </c>
      <c r="DO340" s="26">
        <v>12</v>
      </c>
      <c r="DP340" s="26" t="b">
        <v>1</v>
      </c>
      <c r="DQ340" s="26">
        <v>1</v>
      </c>
      <c r="DR340" s="26" t="s">
        <v>149</v>
      </c>
      <c r="DS340" s="26" t="s">
        <v>167</v>
      </c>
      <c r="DT340" s="26" t="s">
        <v>150</v>
      </c>
      <c r="DU340" s="26" t="s">
        <v>150</v>
      </c>
      <c r="DV340" s="26" t="s">
        <v>150</v>
      </c>
      <c r="DW340" s="26"/>
      <c r="DX340" s="26"/>
      <c r="DY340" s="26"/>
      <c r="DZ340" s="26">
        <f t="shared" si="351"/>
        <v>13.57</v>
      </c>
      <c r="EA340" s="26">
        <v>13.57</v>
      </c>
      <c r="EB340" s="26">
        <v>0</v>
      </c>
      <c r="EC340" s="26">
        <v>0</v>
      </c>
      <c r="ED340" s="26">
        <v>0</v>
      </c>
      <c r="EE340" s="26">
        <v>13.57</v>
      </c>
      <c r="EF340" s="26">
        <v>0</v>
      </c>
      <c r="EG340" s="26">
        <v>0</v>
      </c>
      <c r="EH340" s="26">
        <v>0</v>
      </c>
      <c r="EI340" s="146">
        <f t="shared" si="376"/>
        <v>2.1316282072803e-14</v>
      </c>
      <c r="EJ340" s="84">
        <f t="shared" si="377"/>
        <v>13.57</v>
      </c>
      <c r="EK340" s="84">
        <f t="shared" si="378"/>
        <v>2.1316282072803e-14</v>
      </c>
      <c r="EL340" s="84">
        <f t="shared" si="352"/>
        <v>-2.1316282072803e-14</v>
      </c>
      <c r="EN340" s="84">
        <f t="shared" si="379"/>
        <v>0</v>
      </c>
    </row>
    <row r="341" ht="30" customHeight="1" spans="1:144">
      <c r="A341" s="87" t="str">
        <f t="shared" si="332"/>
        <v>S319182.991188.018</v>
      </c>
      <c r="B341" s="87">
        <f>VLOOKUP(A341,[1]大中修明细表!$A$10:$N$544,14,0)</f>
        <v>5.02699999999999</v>
      </c>
      <c r="C341" s="87" t="str">
        <f t="shared" si="333"/>
        <v>S319182.991188.018</v>
      </c>
      <c r="D341" s="87">
        <f>VLOOKUP(C341,[1]大中修明细表!$B$10:$N$544,13,0)</f>
        <v>5.02699999999999</v>
      </c>
      <c r="E341" s="87"/>
      <c r="F341" s="96">
        <v>308</v>
      </c>
      <c r="G341" s="26" t="s">
        <v>20</v>
      </c>
      <c r="H341" s="26" t="s">
        <v>1107</v>
      </c>
      <c r="I341" s="26">
        <v>430902</v>
      </c>
      <c r="J341" s="26" t="s">
        <v>1123</v>
      </c>
      <c r="K341" s="26">
        <v>182.991</v>
      </c>
      <c r="L341" s="26">
        <v>188.018</v>
      </c>
      <c r="M341" s="26" t="s">
        <v>1123</v>
      </c>
      <c r="N341" s="26">
        <v>182.991</v>
      </c>
      <c r="O341" s="26">
        <v>188.018</v>
      </c>
      <c r="P341" s="26">
        <f t="shared" si="370"/>
        <v>5.02699999999999</v>
      </c>
      <c r="Q341" s="26">
        <f t="shared" si="380"/>
        <v>5.02699999999999</v>
      </c>
      <c r="R341" s="26" t="s">
        <v>139</v>
      </c>
      <c r="S341" s="26">
        <v>9</v>
      </c>
      <c r="T341" s="26">
        <v>9</v>
      </c>
      <c r="U341" s="26">
        <v>12</v>
      </c>
      <c r="V341" s="26" t="s">
        <v>182</v>
      </c>
      <c r="W341" s="26" t="s">
        <v>160</v>
      </c>
      <c r="X341" s="26" t="s">
        <v>183</v>
      </c>
      <c r="Y341" s="26">
        <f t="shared" si="371"/>
        <v>9</v>
      </c>
      <c r="Z341" s="26"/>
      <c r="AA341" s="26" t="s">
        <v>184</v>
      </c>
      <c r="AB341" s="26"/>
      <c r="AC341" s="26"/>
      <c r="AD341" s="26" t="s">
        <v>145</v>
      </c>
      <c r="AE341" s="26">
        <v>4</v>
      </c>
      <c r="AF341" s="99"/>
      <c r="AG341" s="92">
        <v>70</v>
      </c>
      <c r="AH341" s="92">
        <f t="shared" si="372"/>
        <v>317</v>
      </c>
      <c r="AI341" s="92">
        <f t="shared" si="373"/>
        <v>317</v>
      </c>
      <c r="AJ341" s="26">
        <f t="shared" si="374"/>
        <v>317</v>
      </c>
      <c r="AK341" s="92">
        <v>2014</v>
      </c>
      <c r="AL341" s="26" t="str">
        <f>IF(AND(AK341&lt;&gt;"",AM341&lt;&gt;""),"确认折扣年度",IF($V341="大修",IF(AND($V341="大修",AK341="",AM341=""),1,IF(AK341&lt;&gt;"",LOOKUP(AK341,{1900,2016,2017,2018,2019,2020,2021,2022,2023,2024,2025},{1,0.9,0.8,0.7,0.6,0.5,0.4,0.3,0.2,0.1,0}),IF(AM341&lt;&gt;"",LOOKUP(AM341,{1900,2021,2022,2023,2024,2025},{1,0.8,0.6,0.4,0.2,0})))),""))</f>
        <v/>
      </c>
      <c r="AM341" s="92"/>
      <c r="AN341" s="26">
        <f>IF(AND(AK341&lt;&gt;"",AM341&lt;&gt;""),"确认折扣年度",IF($V341="中修",IF(AND($V341="中修",AK341="",AM341=""),1,IF(AK341&lt;&gt;"",LOOKUP(AK341,{1900,2021,2022,2023,2024,2025},{1,0.8,0.6,0.4,0.2,0}),IF(AM341&lt;&gt;"",LOOKUP(AM341,{1900,2021,2022,2023,2024,2025},{1,0.8,0.6,0.4,0.2,0})))),""))</f>
        <v>1</v>
      </c>
      <c r="AO341" s="26" t="s">
        <v>146</v>
      </c>
      <c r="AP341" s="26" t="s">
        <v>146</v>
      </c>
      <c r="AQ341" s="26" t="s">
        <v>147</v>
      </c>
      <c r="AR341" s="26" t="s">
        <v>1124</v>
      </c>
      <c r="AS341" s="26"/>
      <c r="AT341" s="26"/>
      <c r="AU341" s="26" t="s">
        <v>146</v>
      </c>
      <c r="AV341" s="26" t="s">
        <v>147</v>
      </c>
      <c r="AW341" s="26"/>
      <c r="AX341" s="110"/>
      <c r="AY341" s="110"/>
      <c r="AZ341" s="111"/>
      <c r="BA341" s="26">
        <v>85</v>
      </c>
      <c r="BB341" s="26">
        <v>384.57</v>
      </c>
      <c r="BC341" s="26">
        <v>384.57</v>
      </c>
      <c r="BD341" s="26">
        <v>0</v>
      </c>
      <c r="BE341" s="26" t="s">
        <v>149</v>
      </c>
      <c r="BF341" s="26" t="s">
        <v>150</v>
      </c>
      <c r="BG341" s="26"/>
      <c r="BH341" s="26">
        <v>2014</v>
      </c>
      <c r="BI341" s="26" t="s">
        <v>150</v>
      </c>
      <c r="BJ341" s="26" t="s">
        <v>1125</v>
      </c>
      <c r="BK341" s="26" t="s">
        <v>150</v>
      </c>
      <c r="BL341" s="26" t="s">
        <v>1126</v>
      </c>
      <c r="BM341" s="26"/>
      <c r="BN341" s="26"/>
      <c r="BO341" s="26"/>
      <c r="BP341" s="26"/>
      <c r="BQ341" s="26"/>
      <c r="BR341" s="26"/>
      <c r="BS341" s="26"/>
      <c r="BT341" s="26">
        <f t="shared" si="375"/>
        <v>5.02699999999999</v>
      </c>
      <c r="BU341" s="26"/>
      <c r="BV341" s="26"/>
      <c r="BW341" s="26">
        <f>CE341+CF341</f>
        <v>5.02699999999999</v>
      </c>
      <c r="BX341" s="26">
        <v>0</v>
      </c>
      <c r="BY341" s="26">
        <v>0</v>
      </c>
      <c r="BZ341" s="26"/>
      <c r="CA341" s="117"/>
      <c r="CB341" s="26" t="s">
        <v>166</v>
      </c>
      <c r="CC341" s="26">
        <v>1.02699999999999</v>
      </c>
      <c r="CD341" s="26">
        <v>4</v>
      </c>
      <c r="CE341" s="26">
        <v>0</v>
      </c>
      <c r="CF341" s="92">
        <f t="shared" si="382"/>
        <v>5.02699999999999</v>
      </c>
      <c r="CG341" s="84">
        <f t="shared" si="383"/>
        <v>0</v>
      </c>
      <c r="CH341" s="124">
        <v>9</v>
      </c>
      <c r="CI341" s="84">
        <v>2</v>
      </c>
      <c r="CJ341" s="84"/>
      <c r="CK341" s="84">
        <v>266</v>
      </c>
      <c r="CL341" s="84"/>
      <c r="CM341" s="84"/>
      <c r="CN341" s="84"/>
      <c r="CO341" s="84"/>
      <c r="CP341" s="84"/>
      <c r="CQ341" s="84"/>
      <c r="CR341" s="84"/>
      <c r="CT341" s="84"/>
      <c r="CU341" s="84"/>
      <c r="CV341" s="84"/>
      <c r="CW341" s="84" t="str">
        <f t="shared" si="384"/>
        <v>S319182.991188.018</v>
      </c>
      <c r="CX341" s="84" t="s">
        <v>182</v>
      </c>
      <c r="CZ341" s="26" t="s">
        <v>257</v>
      </c>
      <c r="DA341" s="92">
        <v>5.02699999999999</v>
      </c>
      <c r="DB341" s="92"/>
      <c r="DC341" s="92"/>
      <c r="DD341" s="92"/>
      <c r="DE341" s="26"/>
      <c r="DF341" s="26"/>
      <c r="DG341" s="26"/>
      <c r="DH341" s="26"/>
      <c r="DI341" s="26"/>
      <c r="DJ341" s="26">
        <v>1911</v>
      </c>
      <c r="DK341" s="26">
        <v>2014</v>
      </c>
      <c r="DL341" s="26" t="s">
        <v>139</v>
      </c>
      <c r="DM341" s="26">
        <v>9</v>
      </c>
      <c r="DN341" s="26">
        <v>9</v>
      </c>
      <c r="DO341" s="26">
        <v>12</v>
      </c>
      <c r="DP341" s="26" t="b">
        <v>1</v>
      </c>
      <c r="DQ341" s="26">
        <v>1</v>
      </c>
      <c r="DR341" s="26" t="s">
        <v>149</v>
      </c>
      <c r="DS341" s="26" t="s">
        <v>167</v>
      </c>
      <c r="DT341" s="26" t="s">
        <v>150</v>
      </c>
      <c r="DU341" s="26" t="s">
        <v>150</v>
      </c>
      <c r="DV341" s="26" t="s">
        <v>1126</v>
      </c>
      <c r="DW341" s="26"/>
      <c r="DX341" s="26"/>
      <c r="DY341" s="26"/>
      <c r="DZ341" s="26">
        <f t="shared" si="351"/>
        <v>5.027</v>
      </c>
      <c r="EA341" s="26">
        <v>5.02699999999999</v>
      </c>
      <c r="EB341" s="26">
        <v>0</v>
      </c>
      <c r="EC341" s="26">
        <v>0</v>
      </c>
      <c r="ED341" s="26">
        <v>0</v>
      </c>
      <c r="EE341" s="26">
        <v>5.027</v>
      </c>
      <c r="EF341" s="26">
        <v>0</v>
      </c>
      <c r="EG341" s="26">
        <v>0</v>
      </c>
      <c r="EH341" s="26">
        <v>0</v>
      </c>
      <c r="EI341" s="146">
        <f t="shared" si="376"/>
        <v>-1.33226762955019e-14</v>
      </c>
      <c r="EJ341" s="84">
        <f t="shared" si="377"/>
        <v>5.02699999999999</v>
      </c>
      <c r="EK341" s="84">
        <f t="shared" si="378"/>
        <v>-1.33226762955019e-14</v>
      </c>
      <c r="EL341" s="84">
        <f t="shared" si="352"/>
        <v>9.76996261670138e-15</v>
      </c>
      <c r="EN341" s="84">
        <f t="shared" si="379"/>
        <v>0</v>
      </c>
    </row>
    <row r="342" ht="30" customHeight="1" spans="1:144">
      <c r="A342" s="87" t="str">
        <f t="shared" si="332"/>
        <v>S319245.332247.726</v>
      </c>
      <c r="B342" s="87">
        <f>VLOOKUP(A342,[1]大中修明细表!$A$10:$N$544,14,0)</f>
        <v>2.39400000000001</v>
      </c>
      <c r="C342" s="87" t="str">
        <f t="shared" si="333"/>
        <v>S319245.332247.726</v>
      </c>
      <c r="D342" s="87">
        <f>VLOOKUP(C342,[1]大中修明细表!$B$10:$N$544,13,0)</f>
        <v>2.39400000000001</v>
      </c>
      <c r="E342" s="87"/>
      <c r="F342" s="96">
        <v>309</v>
      </c>
      <c r="G342" s="26" t="s">
        <v>20</v>
      </c>
      <c r="H342" s="26" t="s">
        <v>1042</v>
      </c>
      <c r="I342" s="26">
        <v>430922</v>
      </c>
      <c r="J342" s="26" t="s">
        <v>1123</v>
      </c>
      <c r="K342" s="26">
        <v>245.332</v>
      </c>
      <c r="L342" s="26">
        <v>247.726</v>
      </c>
      <c r="M342" s="26" t="s">
        <v>1123</v>
      </c>
      <c r="N342" s="26">
        <v>245.332</v>
      </c>
      <c r="O342" s="26">
        <v>247.726</v>
      </c>
      <c r="P342" s="26">
        <f t="shared" si="370"/>
        <v>2.39400000000001</v>
      </c>
      <c r="Q342" s="26">
        <f t="shared" si="380"/>
        <v>2.39400000000001</v>
      </c>
      <c r="R342" s="26" t="s">
        <v>196</v>
      </c>
      <c r="S342" s="26">
        <v>23</v>
      </c>
      <c r="T342" s="26">
        <v>22.5</v>
      </c>
      <c r="U342" s="26">
        <v>28.5</v>
      </c>
      <c r="V342" s="26" t="s">
        <v>182</v>
      </c>
      <c r="W342" s="26" t="s">
        <v>160</v>
      </c>
      <c r="X342" s="26" t="s">
        <v>183</v>
      </c>
      <c r="Y342" s="26">
        <f t="shared" si="371"/>
        <v>23</v>
      </c>
      <c r="Z342" s="26"/>
      <c r="AA342" s="26" t="s">
        <v>184</v>
      </c>
      <c r="AB342" s="26"/>
      <c r="AC342" s="26"/>
      <c r="AD342" s="26" t="s">
        <v>145</v>
      </c>
      <c r="AE342" s="26">
        <v>4</v>
      </c>
      <c r="AF342" s="99"/>
      <c r="AG342" s="92">
        <v>70</v>
      </c>
      <c r="AH342" s="92">
        <f t="shared" si="372"/>
        <v>385</v>
      </c>
      <c r="AI342" s="92">
        <f t="shared" si="373"/>
        <v>385</v>
      </c>
      <c r="AJ342" s="26">
        <f t="shared" si="374"/>
        <v>385</v>
      </c>
      <c r="AK342" s="92">
        <v>2015</v>
      </c>
      <c r="AL342" s="26" t="str">
        <f>IF(AND(AK342&lt;&gt;"",AM342&lt;&gt;""),"确认折扣年度",IF($V342="大修",IF(AND($V342="大修",AK342="",AM342=""),1,IF(AK342&lt;&gt;"",LOOKUP(AK342,{1900,2016,2017,2018,2019,2020,2021,2022,2023,2024,2025},{1,0.9,0.8,0.7,0.6,0.5,0.4,0.3,0.2,0.1,0}),IF(AM342&lt;&gt;"",LOOKUP(AM342,{1900,2021,2022,2023,2024,2025},{1,0.8,0.6,0.4,0.2,0})))),""))</f>
        <v/>
      </c>
      <c r="AM342" s="92"/>
      <c r="AN342" s="26">
        <f>IF(AND(AK342&lt;&gt;"",AM342&lt;&gt;""),"确认折扣年度",IF($V342="中修",IF(AND($V342="中修",AK342="",AM342=""),1,IF(AK342&lt;&gt;"",LOOKUP(AK342,{1900,2021,2022,2023,2024,2025},{1,0.8,0.6,0.4,0.2,0}),IF(AM342&lt;&gt;"",LOOKUP(AM342,{1900,2021,2022,2023,2024,2025},{1,0.8,0.6,0.4,0.2,0})))),""))</f>
        <v>1</v>
      </c>
      <c r="AO342" s="26" t="s">
        <v>146</v>
      </c>
      <c r="AP342" s="26" t="s">
        <v>146</v>
      </c>
      <c r="AQ342" s="26" t="s">
        <v>147</v>
      </c>
      <c r="AR342" s="26" t="s">
        <v>1124</v>
      </c>
      <c r="AS342" s="26"/>
      <c r="AT342" s="26"/>
      <c r="AU342" s="26" t="s">
        <v>146</v>
      </c>
      <c r="AV342" s="26" t="s">
        <v>147</v>
      </c>
      <c r="AW342" s="26"/>
      <c r="AX342" s="110"/>
      <c r="AY342" s="110"/>
      <c r="AZ342" s="111"/>
      <c r="BA342" s="26">
        <v>85</v>
      </c>
      <c r="BB342" s="26">
        <v>468.03</v>
      </c>
      <c r="BC342" s="26">
        <v>468.03</v>
      </c>
      <c r="BD342" s="26">
        <v>0</v>
      </c>
      <c r="BE342" s="26" t="s">
        <v>149</v>
      </c>
      <c r="BF342" s="26" t="s">
        <v>150</v>
      </c>
      <c r="BG342" s="26"/>
      <c r="BH342" s="26">
        <v>2015</v>
      </c>
      <c r="BI342" s="26" t="s">
        <v>150</v>
      </c>
      <c r="BJ342" s="26" t="s">
        <v>150</v>
      </c>
      <c r="BK342" s="26" t="s">
        <v>150</v>
      </c>
      <c r="BL342" s="26" t="s">
        <v>150</v>
      </c>
      <c r="BM342" s="26"/>
      <c r="BN342" s="26"/>
      <c r="BO342" s="26"/>
      <c r="BP342" s="26"/>
      <c r="BQ342" s="26"/>
      <c r="BR342" s="26"/>
      <c r="BS342" s="26"/>
      <c r="BT342" s="26">
        <f t="shared" si="375"/>
        <v>2.394</v>
      </c>
      <c r="BU342" s="26"/>
      <c r="BV342" s="26"/>
      <c r="BW342" s="26">
        <f>CE342+CF342</f>
        <v>2.394</v>
      </c>
      <c r="BX342" s="26">
        <v>0</v>
      </c>
      <c r="BY342" s="26">
        <v>0</v>
      </c>
      <c r="BZ342" s="26"/>
      <c r="CA342" s="117"/>
      <c r="CB342" s="26" t="s">
        <v>166</v>
      </c>
      <c r="CC342" s="26">
        <v>0</v>
      </c>
      <c r="CD342" s="26">
        <v>1.668</v>
      </c>
      <c r="CE342" s="26">
        <v>0.726</v>
      </c>
      <c r="CF342" s="92">
        <f t="shared" si="382"/>
        <v>1.668</v>
      </c>
      <c r="CG342" s="84">
        <f t="shared" si="383"/>
        <v>5.32907051820075e-15</v>
      </c>
      <c r="CH342" s="124">
        <v>9</v>
      </c>
      <c r="CI342" s="84">
        <v>2</v>
      </c>
      <c r="CJ342" s="84"/>
      <c r="CK342" s="84">
        <v>291</v>
      </c>
      <c r="CL342" s="84"/>
      <c r="CM342" s="84"/>
      <c r="CN342" s="84"/>
      <c r="CO342" s="84"/>
      <c r="CP342" s="84"/>
      <c r="CQ342" s="84"/>
      <c r="CR342" s="84"/>
      <c r="CT342" s="84"/>
      <c r="CU342" s="84"/>
      <c r="CV342" s="84"/>
      <c r="CW342" s="84" t="str">
        <f t="shared" si="384"/>
        <v>S319245.332247.726</v>
      </c>
      <c r="CX342" s="84" t="s">
        <v>182</v>
      </c>
      <c r="CZ342" s="26"/>
      <c r="DA342" s="92">
        <v>2.39400000000001</v>
      </c>
      <c r="DB342" s="92"/>
      <c r="DC342" s="92"/>
      <c r="DD342" s="92"/>
      <c r="DE342" s="26"/>
      <c r="DF342" s="26"/>
      <c r="DG342" s="26"/>
      <c r="DH342" s="26"/>
      <c r="DI342" s="26"/>
      <c r="DJ342" s="26">
        <v>2015</v>
      </c>
      <c r="DK342" s="26"/>
      <c r="DL342" s="26" t="s">
        <v>196</v>
      </c>
      <c r="DM342" s="26">
        <v>22.5</v>
      </c>
      <c r="DN342" s="26">
        <v>23</v>
      </c>
      <c r="DO342" s="26">
        <v>28.5</v>
      </c>
      <c r="DP342" s="26" t="b">
        <v>0</v>
      </c>
      <c r="DQ342" s="26">
        <v>1</v>
      </c>
      <c r="DR342" s="26" t="s">
        <v>149</v>
      </c>
      <c r="DS342" s="26" t="s">
        <v>167</v>
      </c>
      <c r="DT342" s="26" t="s">
        <v>150</v>
      </c>
      <c r="DU342" s="26" t="s">
        <v>150</v>
      </c>
      <c r="DV342" s="26" t="s">
        <v>150</v>
      </c>
      <c r="DW342" s="26"/>
      <c r="DX342" s="26"/>
      <c r="DY342" s="26"/>
      <c r="DZ342" s="26">
        <f t="shared" si="351"/>
        <v>2.394</v>
      </c>
      <c r="EA342" s="26">
        <v>2.39400000000001</v>
      </c>
      <c r="EB342" s="26">
        <v>-9.76996261670138e-15</v>
      </c>
      <c r="EC342" s="26">
        <v>0</v>
      </c>
      <c r="ED342" s="26">
        <v>0</v>
      </c>
      <c r="EE342" s="26">
        <v>2.394</v>
      </c>
      <c r="EF342" s="26">
        <v>0</v>
      </c>
      <c r="EG342" s="26">
        <v>0</v>
      </c>
      <c r="EH342" s="26">
        <v>0</v>
      </c>
      <c r="EI342" s="146">
        <f t="shared" si="376"/>
        <v>5.32907051820075e-15</v>
      </c>
      <c r="EJ342" s="84">
        <f t="shared" si="377"/>
        <v>2.39400000000001</v>
      </c>
      <c r="EK342" s="84">
        <f t="shared" si="378"/>
        <v>5.32907051820075e-15</v>
      </c>
      <c r="EL342" s="84">
        <f t="shared" si="352"/>
        <v>0</v>
      </c>
      <c r="EN342" s="84">
        <f t="shared" si="379"/>
        <v>0</v>
      </c>
    </row>
    <row r="343" ht="69" customHeight="1" spans="1:144">
      <c r="A343" s="87" t="str">
        <f t="shared" si="332"/>
        <v>S319317.851320</v>
      </c>
      <c r="B343" s="87">
        <f>VLOOKUP(A343,[1]大中修明细表!$A$10:$N$544,14,0)</f>
        <v>2.149</v>
      </c>
      <c r="C343" s="87" t="str">
        <f t="shared" si="333"/>
        <v>X03939.55341.702</v>
      </c>
      <c r="D343" s="87">
        <f>VLOOKUP(C343,[1]大中修明细表!$B$10:$N$544,13,0)</f>
        <v>2.149</v>
      </c>
      <c r="E343" s="87"/>
      <c r="F343" s="96">
        <v>310</v>
      </c>
      <c r="G343" s="26" t="s">
        <v>20</v>
      </c>
      <c r="H343" s="26" t="s">
        <v>1030</v>
      </c>
      <c r="I343" s="26">
        <v>430923</v>
      </c>
      <c r="J343" s="26" t="s">
        <v>1123</v>
      </c>
      <c r="K343" s="26">
        <v>317.851</v>
      </c>
      <c r="L343" s="26">
        <v>320</v>
      </c>
      <c r="M343" s="26" t="s">
        <v>1127</v>
      </c>
      <c r="N343" s="26">
        <v>39.553</v>
      </c>
      <c r="O343" s="26">
        <v>41.702</v>
      </c>
      <c r="P343" s="26">
        <f t="shared" si="370"/>
        <v>2.149</v>
      </c>
      <c r="Q343" s="26">
        <f t="shared" si="380"/>
        <v>2.149</v>
      </c>
      <c r="R343" s="26" t="s">
        <v>139</v>
      </c>
      <c r="S343" s="26">
        <v>8.5</v>
      </c>
      <c r="T343" s="26">
        <v>8.5</v>
      </c>
      <c r="U343" s="26">
        <v>9.5</v>
      </c>
      <c r="V343" s="26" t="s">
        <v>182</v>
      </c>
      <c r="W343" s="26" t="s">
        <v>160</v>
      </c>
      <c r="X343" s="26" t="s">
        <v>183</v>
      </c>
      <c r="Y343" s="26">
        <f t="shared" si="371"/>
        <v>8.5</v>
      </c>
      <c r="Z343" s="26"/>
      <c r="AA343" s="26" t="s">
        <v>184</v>
      </c>
      <c r="AB343" s="26"/>
      <c r="AC343" s="26"/>
      <c r="AD343" s="26" t="s">
        <v>145</v>
      </c>
      <c r="AE343" s="26">
        <v>4</v>
      </c>
      <c r="AF343" s="99"/>
      <c r="AG343" s="92">
        <v>70</v>
      </c>
      <c r="AH343" s="92">
        <f t="shared" si="372"/>
        <v>128</v>
      </c>
      <c r="AI343" s="92">
        <f t="shared" si="373"/>
        <v>128</v>
      </c>
      <c r="AJ343" s="26">
        <f t="shared" si="374"/>
        <v>128</v>
      </c>
      <c r="AK343" s="92">
        <v>2015</v>
      </c>
      <c r="AL343" s="26" t="str">
        <f>IF(AND(AK343&lt;&gt;"",AM343&lt;&gt;""),"确认折扣年度",IF($V343="大修",IF(AND($V343="大修",AK343="",AM343=""),1,IF(AK343&lt;&gt;"",LOOKUP(AK343,{1900,2016,2017,2018,2019,2020,2021,2022,2023,2024,2025},{1,0.9,0.8,0.7,0.6,0.5,0.4,0.3,0.2,0.1,0}),IF(AM343&lt;&gt;"",LOOKUP(AM343,{1900,2021,2022,2023,2024,2025},{1,0.8,0.6,0.4,0.2,0})))),""))</f>
        <v/>
      </c>
      <c r="AM343" s="92"/>
      <c r="AN343" s="26">
        <f>IF(AND(AK343&lt;&gt;"",AM343&lt;&gt;""),"确认折扣年度",IF($V343="中修",IF(AND($V343="中修",AK343="",AM343=""),1,IF(AK343&lt;&gt;"",LOOKUP(AK343,{1900,2021,2022,2023,2024,2025},{1,0.8,0.6,0.4,0.2,0}),IF(AM343&lt;&gt;"",LOOKUP(AM343,{1900,2021,2022,2023,2024,2025},{1,0.8,0.6,0.4,0.2,0})))),""))</f>
        <v>1</v>
      </c>
      <c r="AO343" s="26" t="s">
        <v>146</v>
      </c>
      <c r="AP343" s="26" t="s">
        <v>146</v>
      </c>
      <c r="AQ343" s="26" t="s">
        <v>147</v>
      </c>
      <c r="AR343" s="26" t="s">
        <v>1124</v>
      </c>
      <c r="AS343" s="26"/>
      <c r="AT343" s="26"/>
      <c r="AU343" s="26" t="s">
        <v>146</v>
      </c>
      <c r="AV343" s="26" t="s">
        <v>147</v>
      </c>
      <c r="AW343" s="26"/>
      <c r="AX343" s="110" t="s">
        <v>1128</v>
      </c>
      <c r="AY343" s="110"/>
      <c r="AZ343" s="111"/>
      <c r="BA343" s="26">
        <v>85</v>
      </c>
      <c r="BB343" s="26">
        <v>155.27</v>
      </c>
      <c r="BC343" s="26">
        <v>155.27</v>
      </c>
      <c r="BD343" s="26">
        <v>0</v>
      </c>
      <c r="BE343" s="26" t="s">
        <v>149</v>
      </c>
      <c r="BF343" s="26" t="s">
        <v>150</v>
      </c>
      <c r="BG343" s="26"/>
      <c r="BH343" s="26">
        <v>2015</v>
      </c>
      <c r="BI343" s="26" t="s">
        <v>150</v>
      </c>
      <c r="BJ343" s="26" t="s">
        <v>150</v>
      </c>
      <c r="BK343" s="26" t="s">
        <v>150</v>
      </c>
      <c r="BL343" s="26" t="s">
        <v>1129</v>
      </c>
      <c r="BM343" s="26" t="s">
        <v>234</v>
      </c>
      <c r="BN343" s="26" t="s">
        <v>1123</v>
      </c>
      <c r="BO343" s="26">
        <v>317.851</v>
      </c>
      <c r="BP343" s="26">
        <v>318.265</v>
      </c>
      <c r="BQ343" s="26"/>
      <c r="BR343" s="26"/>
      <c r="BS343" s="26"/>
      <c r="BT343" s="26">
        <f t="shared" si="375"/>
        <v>2.149</v>
      </c>
      <c r="BU343" s="26"/>
      <c r="BV343" s="26"/>
      <c r="BW343" s="26">
        <f>CE343+CF343</f>
        <v>2.149</v>
      </c>
      <c r="BX343" s="26">
        <v>0</v>
      </c>
      <c r="BY343" s="26">
        <v>0</v>
      </c>
      <c r="BZ343" s="26"/>
      <c r="CA343" s="117"/>
      <c r="CB343" s="26" t="s">
        <v>166</v>
      </c>
      <c r="CC343" s="26">
        <v>0</v>
      </c>
      <c r="CD343" s="26">
        <v>2.149</v>
      </c>
      <c r="CE343" s="26">
        <v>0</v>
      </c>
      <c r="CF343" s="92">
        <f t="shared" si="382"/>
        <v>2.149</v>
      </c>
      <c r="CG343" s="84">
        <f t="shared" si="383"/>
        <v>0</v>
      </c>
      <c r="CH343" s="124">
        <v>9</v>
      </c>
      <c r="CI343" s="84">
        <v>2</v>
      </c>
      <c r="CJ343" s="84"/>
      <c r="CK343" s="84">
        <v>306</v>
      </c>
      <c r="CL343" s="84"/>
      <c r="CM343" s="84"/>
      <c r="CN343" s="84"/>
      <c r="CO343" s="84"/>
      <c r="CP343" s="84"/>
      <c r="CQ343" s="84"/>
      <c r="CR343" s="84"/>
      <c r="CT343" s="84"/>
      <c r="CU343" s="84"/>
      <c r="CV343" s="84"/>
      <c r="CW343" s="84" t="str">
        <f t="shared" si="384"/>
        <v>S319317.851320</v>
      </c>
      <c r="CX343" s="84" t="s">
        <v>182</v>
      </c>
      <c r="CZ343" s="26"/>
      <c r="DA343" s="92">
        <v>2.149</v>
      </c>
      <c r="DB343" s="92"/>
      <c r="DC343" s="92"/>
      <c r="DD343" s="92"/>
      <c r="DE343" s="26" t="s">
        <v>1130</v>
      </c>
      <c r="DF343" s="26"/>
      <c r="DG343" s="26"/>
      <c r="DH343" s="26"/>
      <c r="DI343" s="26"/>
      <c r="DJ343" s="26">
        <v>2015</v>
      </c>
      <c r="DK343" s="26"/>
      <c r="DL343" s="26" t="s">
        <v>139</v>
      </c>
      <c r="DM343" s="26">
        <v>8.5</v>
      </c>
      <c r="DN343" s="26">
        <v>8.5</v>
      </c>
      <c r="DO343" s="26">
        <v>9.5</v>
      </c>
      <c r="DP343" s="26" t="b">
        <v>1</v>
      </c>
      <c r="DQ343" s="26">
        <v>1</v>
      </c>
      <c r="DR343" s="26" t="s">
        <v>149</v>
      </c>
      <c r="DS343" s="26" t="s">
        <v>167</v>
      </c>
      <c r="DT343" s="26" t="s">
        <v>150</v>
      </c>
      <c r="DU343" s="26" t="s">
        <v>150</v>
      </c>
      <c r="DV343" s="26" t="s">
        <v>1129</v>
      </c>
      <c r="DW343" s="26" t="s">
        <v>1131</v>
      </c>
      <c r="DX343" s="26" t="s">
        <v>626</v>
      </c>
      <c r="DY343" s="26" t="s">
        <v>1132</v>
      </c>
      <c r="DZ343" s="26">
        <f t="shared" si="351"/>
        <v>2.149</v>
      </c>
      <c r="EA343" s="26">
        <v>2.149</v>
      </c>
      <c r="EB343" s="26">
        <v>0</v>
      </c>
      <c r="EC343" s="26">
        <v>0</v>
      </c>
      <c r="ED343" s="26">
        <v>0</v>
      </c>
      <c r="EE343" s="26">
        <v>2.149</v>
      </c>
      <c r="EF343" s="26">
        <v>0</v>
      </c>
      <c r="EG343" s="26">
        <v>0</v>
      </c>
      <c r="EH343" s="26">
        <v>0</v>
      </c>
      <c r="EI343" s="146">
        <f t="shared" si="376"/>
        <v>0</v>
      </c>
      <c r="EJ343" s="84">
        <f t="shared" si="377"/>
        <v>2.149</v>
      </c>
      <c r="EK343" s="84">
        <f t="shared" si="378"/>
        <v>0</v>
      </c>
      <c r="EL343" s="84">
        <f t="shared" si="352"/>
        <v>0</v>
      </c>
      <c r="EN343" s="84">
        <f t="shared" si="379"/>
        <v>0</v>
      </c>
    </row>
    <row r="344" ht="30" customHeight="1" spans="1:142">
      <c r="A344" s="87" t="str">
        <f t="shared" si="332"/>
        <v/>
      </c>
      <c r="B344" s="87">
        <f>VLOOKUP(A344,[1]大中修明细表!$A$10:$N$544,14,0)</f>
        <v>22.9650000000001</v>
      </c>
      <c r="C344" s="87" t="str">
        <f t="shared" si="333"/>
        <v/>
      </c>
      <c r="D344" s="87">
        <f>VLOOKUP(C344,[1]大中修明细表!$B$10:$N$544,13,0)</f>
        <v>22.9650000000001</v>
      </c>
      <c r="E344" s="87"/>
      <c r="F344" s="26" t="s">
        <v>1133</v>
      </c>
      <c r="G344" s="16" t="s">
        <v>1134</v>
      </c>
      <c r="H344" s="26"/>
      <c r="I344" s="26"/>
      <c r="J344" s="26"/>
      <c r="K344" s="26"/>
      <c r="L344" s="26"/>
      <c r="M344" s="26"/>
      <c r="N344" s="26"/>
      <c r="O344" s="26"/>
      <c r="P344" s="16">
        <f>SUBTOTAL(9,P346:P365)</f>
        <v>42.0030000000001</v>
      </c>
      <c r="Q344" s="16">
        <f>SUBTOTAL(9,Q346:Q365)</f>
        <v>42.0030000000001</v>
      </c>
      <c r="R344" s="16"/>
      <c r="S344" s="16"/>
      <c r="T344" s="16"/>
      <c r="U344" s="16"/>
      <c r="V344" s="16"/>
      <c r="W344" s="16"/>
      <c r="X344" s="16"/>
      <c r="Y344" s="16"/>
      <c r="Z344" s="100"/>
      <c r="AA344" s="16"/>
      <c r="AB344" s="16"/>
      <c r="AC344" s="16"/>
      <c r="AD344" s="16"/>
      <c r="AE344" s="16"/>
      <c r="AF344" s="98"/>
      <c r="AG344" s="104"/>
      <c r="AH344" s="16">
        <f>SUBTOTAL(9,AH346:AH365)</f>
        <v>8634</v>
      </c>
      <c r="AI344" s="16">
        <f>SUBTOTAL(9,AI346:AI365)</f>
        <v>8634</v>
      </c>
      <c r="AJ344" s="16">
        <f>SUBTOTAL(9,AJ346:AJ365)</f>
        <v>8634</v>
      </c>
      <c r="AK344" s="92"/>
      <c r="AL344" s="26" t="str">
        <f>IF(AND(AK344&lt;&gt;"",AM344&lt;&gt;""),"确认折扣年度",IF($V344="大修",IF(AND($V344="大修",AK344="",AM344=""),1,IF(AK344&lt;&gt;"",LOOKUP(AK344,{1900,2016,2017,2018,2019,2020,2021,2022,2023,2024,2025},{1,0.9,0.8,0.7,0.6,0.5,0.4,0.3,0.2,0.1,0}),IF(AM344&lt;&gt;"",LOOKUP(AM344,{1900,2021,2022,2023,2024,2025},{1,0.8,0.6,0.4,0.2,0})))),""))</f>
        <v/>
      </c>
      <c r="AM344" s="92"/>
      <c r="AN344" s="26" t="str">
        <f>IF(AND(AK344&lt;&gt;"",AM344&lt;&gt;""),"确认折扣年度",IF($V344="中修",IF(AND($V344="中修",AK344="",AM344=""),1,IF(AK344&lt;&gt;"",LOOKUP(AK344,{1900,2021,2022,2023,2024,2025},{1,0.8,0.6,0.4,0.2,0}),IF(AM344&lt;&gt;"",LOOKUP(AM344,{1900,2021,2022,2023,2024,2025},{1,0.8,0.6,0.4,0.2,0})))),""))</f>
        <v/>
      </c>
      <c r="AO344" s="26"/>
      <c r="AP344" s="26"/>
      <c r="AQ344" s="26"/>
      <c r="AR344" s="26"/>
      <c r="AS344" s="26"/>
      <c r="AT344" s="26"/>
      <c r="AU344" s="26"/>
      <c r="AV344" s="26"/>
      <c r="AW344" s="26"/>
      <c r="AX344" s="110"/>
      <c r="AY344" s="110"/>
      <c r="AZ344" s="111"/>
      <c r="BA344" s="26"/>
      <c r="BB344" s="26"/>
      <c r="BC344" s="26"/>
      <c r="BD344" s="26"/>
      <c r="BE344" s="26"/>
      <c r="BF344" s="26"/>
      <c r="BG344" s="26"/>
      <c r="BH344" s="26"/>
      <c r="BI344" s="26"/>
      <c r="BJ344" s="26"/>
      <c r="BK344" s="26"/>
      <c r="BL344" s="26"/>
      <c r="BM344" s="26"/>
      <c r="BN344" s="26"/>
      <c r="BO344" s="26"/>
      <c r="BP344" s="26"/>
      <c r="BQ344" s="26"/>
      <c r="BR344" s="26"/>
      <c r="BS344" s="26"/>
      <c r="BT344" s="26"/>
      <c r="BU344" s="26"/>
      <c r="BV344" s="26"/>
      <c r="BW344" s="26"/>
      <c r="BX344" s="26"/>
      <c r="BY344" s="26"/>
      <c r="BZ344" s="26"/>
      <c r="CA344" s="117"/>
      <c r="CB344" s="26"/>
      <c r="CC344" s="26"/>
      <c r="CD344" s="26"/>
      <c r="CE344" s="26"/>
      <c r="CF344" s="84"/>
      <c r="CH344" s="124"/>
      <c r="CJ344" s="84"/>
      <c r="CL344" s="84"/>
      <c r="CM344" s="84"/>
      <c r="CN344" s="84"/>
      <c r="CO344" s="84"/>
      <c r="CP344" s="84"/>
      <c r="CQ344" s="84"/>
      <c r="CR344" s="84"/>
      <c r="CT344" s="84"/>
      <c r="CU344" s="84"/>
      <c r="CV344" s="84"/>
      <c r="CZ344" s="26"/>
      <c r="DA344" s="16">
        <f>SUBTOTAL(9,DA346:DA365)</f>
        <v>29.589</v>
      </c>
      <c r="DB344" s="16"/>
      <c r="DC344" s="16"/>
      <c r="DD344" s="16"/>
      <c r="DE344" s="26"/>
      <c r="DF344" s="26"/>
      <c r="DG344" s="26"/>
      <c r="DH344" s="26"/>
      <c r="DI344" s="26"/>
      <c r="DJ344" s="26"/>
      <c r="DK344" s="26"/>
      <c r="DL344" s="26"/>
      <c r="DM344" s="26"/>
      <c r="DN344" s="26"/>
      <c r="DO344" s="26"/>
      <c r="DP344" s="26" t="b">
        <v>1</v>
      </c>
      <c r="DQ344" s="26">
        <v>0</v>
      </c>
      <c r="DR344" s="26"/>
      <c r="DS344" s="139"/>
      <c r="DT344" s="26"/>
      <c r="DU344" s="26"/>
      <c r="DV344" s="26"/>
      <c r="DW344" s="26"/>
      <c r="DX344" s="26"/>
      <c r="DY344" s="26"/>
      <c r="DZ344" s="26">
        <f t="shared" si="351"/>
        <v>0</v>
      </c>
      <c r="EA344" s="26">
        <v>1</v>
      </c>
      <c r="EB344" s="26">
        <v>0</v>
      </c>
      <c r="EC344" s="26"/>
      <c r="ED344" s="26"/>
      <c r="EE344" s="26"/>
      <c r="EF344" s="26"/>
      <c r="EG344" s="26"/>
      <c r="EH344" s="26"/>
      <c r="EI344" s="146"/>
      <c r="EL344" s="84">
        <f t="shared" si="352"/>
        <v>0</v>
      </c>
    </row>
    <row r="345" ht="30" customHeight="1" spans="1:142">
      <c r="A345" s="87" t="str">
        <f t="shared" si="332"/>
        <v/>
      </c>
      <c r="B345" s="87">
        <f>VLOOKUP(A345,[1]大中修明细表!$A$10:$N$544,14,0)</f>
        <v>22.9650000000001</v>
      </c>
      <c r="C345" s="87" t="str">
        <f t="shared" si="333"/>
        <v/>
      </c>
      <c r="D345" s="87">
        <f>VLOOKUP(C345,[1]大中修明细表!$B$10:$N$544,13,0)</f>
        <v>22.9650000000001</v>
      </c>
      <c r="E345" s="87"/>
      <c r="F345" s="26" t="s">
        <v>135</v>
      </c>
      <c r="G345" s="16" t="s">
        <v>136</v>
      </c>
      <c r="H345" s="26"/>
      <c r="I345" s="26"/>
      <c r="J345" s="26"/>
      <c r="K345" s="26"/>
      <c r="L345" s="26"/>
      <c r="M345" s="26"/>
      <c r="N345" s="26"/>
      <c r="O345" s="26"/>
      <c r="P345" s="16">
        <f>SUBTOTAL(9,P346:P352)</f>
        <v>25.1900000000001</v>
      </c>
      <c r="Q345" s="16">
        <f>SUBTOTAL(9,Q346:Q352)</f>
        <v>25.1900000000001</v>
      </c>
      <c r="R345" s="16"/>
      <c r="S345" s="16"/>
      <c r="T345" s="16"/>
      <c r="U345" s="16"/>
      <c r="V345" s="16"/>
      <c r="W345" s="16"/>
      <c r="X345" s="16"/>
      <c r="Y345" s="16"/>
      <c r="Z345" s="100"/>
      <c r="AA345" s="16"/>
      <c r="AB345" s="16"/>
      <c r="AC345" s="16"/>
      <c r="AD345" s="16"/>
      <c r="AE345" s="16"/>
      <c r="AF345" s="98"/>
      <c r="AG345" s="104"/>
      <c r="AH345" s="16">
        <f>SUBTOTAL(9,AH346:AH352)</f>
        <v>7466</v>
      </c>
      <c r="AI345" s="16">
        <f>SUBTOTAL(9,AI346:AI352)</f>
        <v>7466</v>
      </c>
      <c r="AJ345" s="16">
        <f>SUBTOTAL(9,AJ346:AJ352)</f>
        <v>7466</v>
      </c>
      <c r="AK345" s="92"/>
      <c r="AL345" s="26" t="str">
        <f>IF(AND(AK345&lt;&gt;"",AM345&lt;&gt;""),"确认折扣年度",IF($V345="大修",IF(AND($V345="大修",AK345="",AM345=""),1,IF(AK345&lt;&gt;"",LOOKUP(AK345,{1900,2016,2017,2018,2019,2020,2021,2022,2023,2024,2025},{1,0.9,0.8,0.7,0.6,0.5,0.4,0.3,0.2,0.1,0}),IF(AM345&lt;&gt;"",LOOKUP(AM345,{1900,2021,2022,2023,2024,2025},{1,0.8,0.6,0.4,0.2,0})))),""))</f>
        <v/>
      </c>
      <c r="AM345" s="92"/>
      <c r="AN345" s="26" t="str">
        <f>IF(AND(AK345&lt;&gt;"",AM345&lt;&gt;""),"确认折扣年度",IF($V345="中修",IF(AND($V345="中修",AK345="",AM345=""),1,IF(AK345&lt;&gt;"",LOOKUP(AK345,{1900,2021,2022,2023,2024,2025},{1,0.8,0.6,0.4,0.2,0}),IF(AM345&lt;&gt;"",LOOKUP(AM345,{1900,2021,2022,2023,2024,2025},{1,0.8,0.6,0.4,0.2,0})))),""))</f>
        <v/>
      </c>
      <c r="AO345" s="26"/>
      <c r="AP345" s="26"/>
      <c r="AQ345" s="26"/>
      <c r="AR345" s="26"/>
      <c r="AS345" s="26"/>
      <c r="AT345" s="26"/>
      <c r="AU345" s="26"/>
      <c r="AV345" s="26"/>
      <c r="AW345" s="26"/>
      <c r="AX345" s="110"/>
      <c r="AY345" s="110"/>
      <c r="AZ345" s="111"/>
      <c r="BA345" s="26"/>
      <c r="BB345" s="26"/>
      <c r="BC345" s="26"/>
      <c r="BD345" s="26"/>
      <c r="BE345" s="26"/>
      <c r="BF345" s="26"/>
      <c r="BG345" s="26"/>
      <c r="BH345" s="26"/>
      <c r="BI345" s="26"/>
      <c r="BJ345" s="26"/>
      <c r="BK345" s="26"/>
      <c r="BL345" s="26"/>
      <c r="BM345" s="26"/>
      <c r="BN345" s="26"/>
      <c r="BO345" s="26"/>
      <c r="BP345" s="26"/>
      <c r="BQ345" s="26"/>
      <c r="BR345" s="26"/>
      <c r="BS345" s="26"/>
      <c r="BT345" s="26"/>
      <c r="BU345" s="26"/>
      <c r="BV345" s="26"/>
      <c r="BW345" s="26"/>
      <c r="BX345" s="26"/>
      <c r="BY345" s="26"/>
      <c r="BZ345" s="26"/>
      <c r="CA345" s="117"/>
      <c r="CB345" s="26"/>
      <c r="CC345" s="26"/>
      <c r="CD345" s="26"/>
      <c r="CE345" s="26"/>
      <c r="CF345" s="84"/>
      <c r="CH345" s="124"/>
      <c r="CJ345" s="84"/>
      <c r="CL345" s="84"/>
      <c r="CM345" s="84"/>
      <c r="CN345" s="84"/>
      <c r="CO345" s="84"/>
      <c r="CP345" s="84"/>
      <c r="CQ345" s="84"/>
      <c r="CR345" s="84"/>
      <c r="CT345" s="84"/>
      <c r="CU345" s="84"/>
      <c r="CV345" s="84"/>
      <c r="CZ345" s="26"/>
      <c r="DA345" s="16">
        <f>SUBTOTAL(9,DA346:DA352)</f>
        <v>19.384</v>
      </c>
      <c r="DB345" s="16"/>
      <c r="DC345" s="16"/>
      <c r="DD345" s="16"/>
      <c r="DE345" s="26"/>
      <c r="DF345" s="26"/>
      <c r="DG345" s="26"/>
      <c r="DH345" s="26"/>
      <c r="DI345" s="26"/>
      <c r="DJ345" s="26"/>
      <c r="DK345" s="26"/>
      <c r="DL345" s="26"/>
      <c r="DM345" s="26"/>
      <c r="DN345" s="26"/>
      <c r="DO345" s="26"/>
      <c r="DP345" s="26" t="b">
        <v>1</v>
      </c>
      <c r="DQ345" s="26">
        <v>0</v>
      </c>
      <c r="DR345" s="26"/>
      <c r="DS345" s="139"/>
      <c r="DT345" s="26"/>
      <c r="DU345" s="26"/>
      <c r="DV345" s="26"/>
      <c r="DW345" s="26"/>
      <c r="DX345" s="26"/>
      <c r="DY345" s="26"/>
      <c r="DZ345" s="26">
        <f t="shared" si="351"/>
        <v>0</v>
      </c>
      <c r="EA345" s="26">
        <v>1</v>
      </c>
      <c r="EB345" s="26">
        <v>0</v>
      </c>
      <c r="EC345" s="26"/>
      <c r="ED345" s="26"/>
      <c r="EE345" s="26"/>
      <c r="EF345" s="26"/>
      <c r="EG345" s="26"/>
      <c r="EH345" s="26"/>
      <c r="EI345" s="146"/>
      <c r="EL345" s="84">
        <f t="shared" si="352"/>
        <v>0</v>
      </c>
    </row>
    <row r="346" ht="30" customHeight="1" spans="1:144">
      <c r="A346" s="87" t="str">
        <f t="shared" si="332"/>
        <v>G24020072008</v>
      </c>
      <c r="B346" s="87" t="e">
        <f>VLOOKUP(A346,[1]大中修明细表!$A$10:$N$544,14,0)</f>
        <v>#N/A</v>
      </c>
      <c r="C346" s="87" t="str">
        <f t="shared" si="333"/>
        <v/>
      </c>
      <c r="D346" s="87">
        <f>VLOOKUP(C346,[1]大中修明细表!$B$10:$N$544,13,0)</f>
        <v>22.9650000000001</v>
      </c>
      <c r="E346" s="87" t="s">
        <v>371</v>
      </c>
      <c r="F346" s="96">
        <v>311</v>
      </c>
      <c r="G346" s="26" t="s">
        <v>21</v>
      </c>
      <c r="H346" s="26" t="s">
        <v>1135</v>
      </c>
      <c r="I346" s="26"/>
      <c r="J346" s="26" t="s">
        <v>195</v>
      </c>
      <c r="K346" s="26">
        <v>2007</v>
      </c>
      <c r="L346" s="26">
        <v>2008</v>
      </c>
      <c r="M346" s="26"/>
      <c r="N346" s="26"/>
      <c r="O346" s="26"/>
      <c r="P346" s="26">
        <f t="shared" ref="P346:P352" si="385">L346-K346</f>
        <v>1</v>
      </c>
      <c r="Q346" s="26">
        <f t="shared" ref="Q346:Q352" si="386">L346-K346</f>
        <v>1</v>
      </c>
      <c r="R346" s="26" t="s">
        <v>139</v>
      </c>
      <c r="S346" s="26">
        <v>12</v>
      </c>
      <c r="T346" s="26">
        <v>12</v>
      </c>
      <c r="U346" s="26">
        <v>15</v>
      </c>
      <c r="V346" s="26" t="s">
        <v>140</v>
      </c>
      <c r="W346" s="26" t="s">
        <v>160</v>
      </c>
      <c r="X346" s="26" t="s">
        <v>245</v>
      </c>
      <c r="Y346" s="26">
        <f t="shared" ref="Y346:Y352" si="387">IF(V346="中修",MIN(24,MIN(S346,U346)),IF(V346="大修",MIN(24,MIN(S346,U346)),""))</f>
        <v>12</v>
      </c>
      <c r="Z346" s="101"/>
      <c r="AA346" s="26" t="s">
        <v>245</v>
      </c>
      <c r="AB346" s="26" t="s">
        <v>144</v>
      </c>
      <c r="AC346" s="26">
        <v>30</v>
      </c>
      <c r="AD346" s="26" t="s">
        <v>145</v>
      </c>
      <c r="AE346" s="26">
        <v>9</v>
      </c>
      <c r="AF346" s="99"/>
      <c r="AG346" s="92">
        <v>215</v>
      </c>
      <c r="AH346" s="92">
        <f t="shared" ref="AH346:AH352" si="388">ROUND(P346*1000*Y346*AG346/10000,0)</f>
        <v>258</v>
      </c>
      <c r="AI346" s="92">
        <f t="shared" ref="AI346:AI352" si="389">ROUND(Q346*1000*Y346*AG346/10000,0)</f>
        <v>258</v>
      </c>
      <c r="AJ346" s="26">
        <f t="shared" ref="AJ346:AJ352" si="390">IF(AL346&lt;&gt;"",ROUND(AI346*AL346,0),IF(AN346&lt;&gt;"",ROUND(AI346*AN346,0),"缺折扣系数"))</f>
        <v>258</v>
      </c>
      <c r="AK346" s="92">
        <v>2015</v>
      </c>
      <c r="AL346" s="26">
        <f>IF(AND(AK346&lt;&gt;"",AM346&lt;&gt;""),"确认折扣年度",IF($V346="大修",IF(AND($V346="大修",AK346="",AM346=""),1,IF(AK346&lt;&gt;"",LOOKUP(AK346,{1900,2016,2017,2018,2019,2020,2021,2022,2023,2024,2025},{1,0.9,0.8,0.7,0.6,0.5,0.4,0.3,0.2,0.1,0}),IF(AM346&lt;&gt;"",LOOKUP(AM346,{1900,2021,2022,2023,2024,2025},{1,0.8,0.6,0.4,0.2,0})))),""))</f>
        <v>1</v>
      </c>
      <c r="AM346" s="92"/>
      <c r="AN346" s="26" t="str">
        <f>IF(AND(AK346&lt;&gt;"",AM346&lt;&gt;""),"确认折扣年度",IF($V346="中修",IF(AND($V346="中修",AK346="",AM346=""),1,IF(AK346&lt;&gt;"",LOOKUP(AK346,{1900,2021,2022,2023,2024,2025},{1,0.8,0.6,0.4,0.2,0}),IF(AM346&lt;&gt;"",LOOKUP(AM346,{1900,2021,2022,2023,2024,2025},{1,0.8,0.6,0.4,0.2,0})))),""))</f>
        <v/>
      </c>
      <c r="AO346" s="26" t="s">
        <v>146</v>
      </c>
      <c r="AP346" s="26" t="s">
        <v>146</v>
      </c>
      <c r="AQ346" s="26" t="s">
        <v>197</v>
      </c>
      <c r="AR346" s="26" t="s">
        <v>1136</v>
      </c>
      <c r="AS346" s="26"/>
      <c r="AT346" s="26"/>
      <c r="AU346" s="26"/>
      <c r="AV346" s="26"/>
      <c r="AW346" s="26"/>
      <c r="AX346" s="110"/>
      <c r="AY346" s="110"/>
      <c r="AZ346" s="111"/>
      <c r="BA346" s="26"/>
      <c r="BB346" s="26"/>
      <c r="BC346" s="26"/>
      <c r="BD346" s="26"/>
      <c r="BE346" s="26"/>
      <c r="BF346" s="26"/>
      <c r="BG346" s="26"/>
      <c r="BH346" s="26"/>
      <c r="BI346" s="26"/>
      <c r="BJ346" s="26"/>
      <c r="BK346" s="26"/>
      <c r="BL346" s="26"/>
      <c r="BM346" s="26"/>
      <c r="BN346" s="26"/>
      <c r="BO346" s="26"/>
      <c r="BP346" s="26"/>
      <c r="BQ346" s="26"/>
      <c r="BR346" s="26"/>
      <c r="BS346" s="26"/>
      <c r="BT346" s="26">
        <f t="shared" ref="BT346:BT352" si="391">SUM(BU346:BZ346)</f>
        <v>1</v>
      </c>
      <c r="BU346" s="26"/>
      <c r="BV346" s="26"/>
      <c r="BW346" s="26">
        <f t="shared" ref="BW346:BW348" si="392">CE346+CF346</f>
        <v>0</v>
      </c>
      <c r="BX346" s="26">
        <v>1</v>
      </c>
      <c r="BY346" s="26">
        <v>0</v>
      </c>
      <c r="BZ346" s="26"/>
      <c r="CA346" s="117"/>
      <c r="CB346" s="26"/>
      <c r="CC346" s="26">
        <v>0</v>
      </c>
      <c r="CD346" s="26">
        <v>0</v>
      </c>
      <c r="CE346" s="26">
        <v>0</v>
      </c>
      <c r="CF346" s="92">
        <f t="shared" ref="CF346:CF352" si="393">CC346+CD346</f>
        <v>0</v>
      </c>
      <c r="CG346" s="84">
        <f t="shared" ref="CG346:CG352" si="394">Q346-BU346-BV346-BW346-BX346-BY346-BZ346</f>
        <v>0</v>
      </c>
      <c r="CH346" s="124">
        <v>10</v>
      </c>
      <c r="CI346" s="84">
        <v>1</v>
      </c>
      <c r="CJ346" s="84"/>
      <c r="CL346" s="84"/>
      <c r="CM346" s="84"/>
      <c r="CN346" s="84"/>
      <c r="CO346" s="84"/>
      <c r="CP346" s="84"/>
      <c r="CQ346" s="84"/>
      <c r="CR346" s="84"/>
      <c r="CS346" s="84" t="s">
        <v>428</v>
      </c>
      <c r="CT346" s="84"/>
      <c r="CU346" s="84"/>
      <c r="CV346" s="84"/>
      <c r="CW346" s="84" t="str">
        <f t="shared" ref="CW346:CW352" si="395">J346&amp;K346&amp;L346</f>
        <v>G24020072008</v>
      </c>
      <c r="CX346" s="84" t="s">
        <v>140</v>
      </c>
      <c r="CZ346" s="26" t="s">
        <v>375</v>
      </c>
      <c r="DA346" s="92">
        <v>0</v>
      </c>
      <c r="DB346" s="92"/>
      <c r="DC346" s="92" t="s">
        <v>375</v>
      </c>
      <c r="DD346" s="92"/>
      <c r="DE346" s="26" t="s">
        <v>1137</v>
      </c>
      <c r="DF346" s="26"/>
      <c r="DG346" s="26"/>
      <c r="DH346" s="26"/>
      <c r="DI346" s="26"/>
      <c r="DJ346" s="26">
        <v>1978</v>
      </c>
      <c r="DK346" s="26"/>
      <c r="DL346" s="26" t="s">
        <v>139</v>
      </c>
      <c r="DM346" s="26">
        <v>12</v>
      </c>
      <c r="DN346" s="26">
        <v>12</v>
      </c>
      <c r="DO346" s="26">
        <v>15</v>
      </c>
      <c r="DP346" s="26" t="e">
        <v>#N/A</v>
      </c>
      <c r="DQ346" s="26" t="e">
        <v>#N/A</v>
      </c>
      <c r="DR346" s="26" t="s">
        <v>149</v>
      </c>
      <c r="DS346" s="26" t="s">
        <v>167</v>
      </c>
      <c r="DT346" s="26" t="s">
        <v>150</v>
      </c>
      <c r="DU346" s="26" t="s">
        <v>150</v>
      </c>
      <c r="DV346" s="26" t="s">
        <v>150</v>
      </c>
      <c r="DW346" s="26"/>
      <c r="DX346" s="26"/>
      <c r="DY346" s="26"/>
      <c r="DZ346" s="26">
        <f t="shared" si="351"/>
        <v>1</v>
      </c>
      <c r="EA346" s="26" t="e">
        <v>#N/A</v>
      </c>
      <c r="EB346" s="26" t="e">
        <v>#N/A</v>
      </c>
      <c r="EC346" s="26">
        <v>0</v>
      </c>
      <c r="ED346" s="26">
        <v>0</v>
      </c>
      <c r="EE346" s="26">
        <v>0</v>
      </c>
      <c r="EF346" s="26">
        <v>1</v>
      </c>
      <c r="EG346" s="26">
        <v>0</v>
      </c>
      <c r="EH346" s="26">
        <v>0</v>
      </c>
      <c r="EI346" s="146">
        <f t="shared" ref="EI346:EI352" si="396">P346-DZ346</f>
        <v>0</v>
      </c>
      <c r="EJ346" s="84">
        <f t="shared" ref="EJ346:EJ352" si="397">L346-K346</f>
        <v>1</v>
      </c>
      <c r="EK346" s="84">
        <f t="shared" ref="EK346:EK352" si="398">EJ346-DZ346</f>
        <v>0</v>
      </c>
      <c r="EL346" s="84">
        <f t="shared" si="352"/>
        <v>0</v>
      </c>
      <c r="EN346" s="84">
        <f t="shared" ref="EN346:EN352" si="399">EF346+EG346</f>
        <v>1</v>
      </c>
    </row>
    <row r="347" ht="30" customHeight="1" spans="1:144">
      <c r="A347" s="87" t="str">
        <f t="shared" si="332"/>
        <v>G2402039.7772042</v>
      </c>
      <c r="B347" s="87">
        <f>VLOOKUP(A347,[1]大中修明细表!$A$10:$N$544,14,0)</f>
        <v>2.22299999999996</v>
      </c>
      <c r="C347" s="87" t="str">
        <f t="shared" si="333"/>
        <v>S21296.63198.854</v>
      </c>
      <c r="D347" s="87">
        <f>VLOOKUP(C347,[1]大中修明细表!$B$10:$N$544,13,0)</f>
        <v>2.22299999999996</v>
      </c>
      <c r="E347" s="87"/>
      <c r="F347" s="96">
        <v>312</v>
      </c>
      <c r="G347" s="26" t="s">
        <v>21</v>
      </c>
      <c r="H347" s="26" t="s">
        <v>1135</v>
      </c>
      <c r="I347" s="26">
        <v>431023</v>
      </c>
      <c r="J347" s="26" t="s">
        <v>195</v>
      </c>
      <c r="K347" s="26">
        <v>2039.777</v>
      </c>
      <c r="L347" s="26">
        <v>2042</v>
      </c>
      <c r="M347" s="26" t="s">
        <v>1138</v>
      </c>
      <c r="N347" s="26">
        <v>96.631</v>
      </c>
      <c r="O347" s="26">
        <v>98.854</v>
      </c>
      <c r="P347" s="26">
        <f t="shared" si="385"/>
        <v>2.22299999999996</v>
      </c>
      <c r="Q347" s="26">
        <f t="shared" si="386"/>
        <v>2.22299999999996</v>
      </c>
      <c r="R347" s="26" t="s">
        <v>139</v>
      </c>
      <c r="S347" s="26">
        <v>12</v>
      </c>
      <c r="T347" s="26">
        <v>12</v>
      </c>
      <c r="U347" s="26">
        <v>15</v>
      </c>
      <c r="V347" s="26" t="s">
        <v>140</v>
      </c>
      <c r="W347" s="26" t="s">
        <v>160</v>
      </c>
      <c r="X347" s="26" t="s">
        <v>245</v>
      </c>
      <c r="Y347" s="26">
        <f t="shared" si="387"/>
        <v>12</v>
      </c>
      <c r="Z347" s="101"/>
      <c r="AA347" s="26" t="s">
        <v>245</v>
      </c>
      <c r="AB347" s="26" t="s">
        <v>144</v>
      </c>
      <c r="AC347" s="26">
        <v>30</v>
      </c>
      <c r="AD347" s="26" t="s">
        <v>145</v>
      </c>
      <c r="AE347" s="26">
        <v>9</v>
      </c>
      <c r="AF347" s="99"/>
      <c r="AG347" s="92">
        <v>215</v>
      </c>
      <c r="AH347" s="92">
        <f t="shared" si="388"/>
        <v>574</v>
      </c>
      <c r="AI347" s="92">
        <f t="shared" si="389"/>
        <v>574</v>
      </c>
      <c r="AJ347" s="26">
        <f t="shared" si="390"/>
        <v>574</v>
      </c>
      <c r="AK347" s="92">
        <v>2015</v>
      </c>
      <c r="AL347" s="26">
        <f>IF(AND(AK347&lt;&gt;"",AM347&lt;&gt;""),"确认折扣年度",IF($V347="大修",IF(AND($V347="大修",AK347="",AM347=""),1,IF(AK347&lt;&gt;"",LOOKUP(AK347,{1900,2016,2017,2018,2019,2020,2021,2022,2023,2024,2025},{1,0.9,0.8,0.7,0.6,0.5,0.4,0.3,0.2,0.1,0}),IF(AM347&lt;&gt;"",LOOKUP(AM347,{1900,2021,2022,2023,2024,2025},{1,0.8,0.6,0.4,0.2,0})))),""))</f>
        <v>1</v>
      </c>
      <c r="AM347" s="92"/>
      <c r="AN347" s="26" t="str">
        <f>IF(AND(AK347&lt;&gt;"",AM347&lt;&gt;""),"确认折扣年度",IF($V347="中修",IF(AND($V347="中修",AK347="",AM347=""),1,IF(AK347&lt;&gt;"",LOOKUP(AK347,{1900,2021,2022,2023,2024,2025},{1,0.8,0.6,0.4,0.2,0}),IF(AM347&lt;&gt;"",LOOKUP(AM347,{1900,2021,2022,2023,2024,2025},{1,0.8,0.6,0.4,0.2,0})))),""))</f>
        <v/>
      </c>
      <c r="AO347" s="26" t="s">
        <v>146</v>
      </c>
      <c r="AP347" s="26" t="s">
        <v>146</v>
      </c>
      <c r="AQ347" s="26" t="s">
        <v>740</v>
      </c>
      <c r="AR347" s="26" t="s">
        <v>1139</v>
      </c>
      <c r="AS347" s="101" t="s">
        <v>1140</v>
      </c>
      <c r="AT347" s="26"/>
      <c r="AU347" s="26" t="s">
        <v>146</v>
      </c>
      <c r="AV347" s="26" t="s">
        <v>197</v>
      </c>
      <c r="AW347" s="26"/>
      <c r="AX347" s="110" t="s">
        <v>1141</v>
      </c>
      <c r="AY347" s="110" t="s">
        <v>1142</v>
      </c>
      <c r="AZ347" s="111"/>
      <c r="BA347" s="26">
        <v>215</v>
      </c>
      <c r="BB347" s="26">
        <v>573.53</v>
      </c>
      <c r="BC347" s="26">
        <v>529.31</v>
      </c>
      <c r="BD347" s="26">
        <v>0</v>
      </c>
      <c r="BE347" s="26" t="s">
        <v>149</v>
      </c>
      <c r="BF347" s="26" t="s">
        <v>150</v>
      </c>
      <c r="BG347" s="26" t="s">
        <v>1143</v>
      </c>
      <c r="BH347" s="26">
        <v>2009</v>
      </c>
      <c r="BI347" s="26" t="s">
        <v>150</v>
      </c>
      <c r="BJ347" s="26" t="s">
        <v>1144</v>
      </c>
      <c r="BK347" s="26" t="s">
        <v>150</v>
      </c>
      <c r="BL347" s="26" t="s">
        <v>150</v>
      </c>
      <c r="BM347" s="26"/>
      <c r="BN347" s="26"/>
      <c r="BO347" s="26"/>
      <c r="BP347" s="26"/>
      <c r="BQ347" s="26" t="s">
        <v>1138</v>
      </c>
      <c r="BR347" s="26">
        <v>96.631</v>
      </c>
      <c r="BS347" s="26">
        <v>98.854</v>
      </c>
      <c r="BT347" s="26">
        <f t="shared" si="391"/>
        <v>2.223</v>
      </c>
      <c r="BU347" s="26"/>
      <c r="BV347" s="26"/>
      <c r="BW347" s="26">
        <f t="shared" si="392"/>
        <v>0.509</v>
      </c>
      <c r="BX347" s="26">
        <v>0</v>
      </c>
      <c r="BY347" s="26">
        <v>0</v>
      </c>
      <c r="BZ347" s="26">
        <v>1.714</v>
      </c>
      <c r="CA347" s="117"/>
      <c r="CB347" s="26" t="s">
        <v>166</v>
      </c>
      <c r="CC347" s="26">
        <v>0</v>
      </c>
      <c r="CD347" s="26">
        <v>0</v>
      </c>
      <c r="CE347" s="26">
        <v>0.509</v>
      </c>
      <c r="CF347" s="92">
        <f t="shared" si="393"/>
        <v>0</v>
      </c>
      <c r="CG347" s="84">
        <f t="shared" si="394"/>
        <v>-4.35207425653061e-14</v>
      </c>
      <c r="CH347" s="124">
        <v>10</v>
      </c>
      <c r="CI347" s="84">
        <v>1</v>
      </c>
      <c r="CJ347" s="84"/>
      <c r="CK347" s="84">
        <v>320</v>
      </c>
      <c r="CL347" s="84"/>
      <c r="CM347" s="84"/>
      <c r="CN347" s="84"/>
      <c r="CO347" s="84"/>
      <c r="CP347" s="84"/>
      <c r="CQ347" s="84"/>
      <c r="CR347" s="84"/>
      <c r="CT347" s="84"/>
      <c r="CU347" s="84"/>
      <c r="CV347" s="84"/>
      <c r="CW347" s="84" t="str">
        <f t="shared" si="395"/>
        <v>G2402039.7772042</v>
      </c>
      <c r="CX347" s="84" t="s">
        <v>140</v>
      </c>
      <c r="CZ347" s="26" t="s">
        <v>419</v>
      </c>
      <c r="DA347" s="92">
        <v>0</v>
      </c>
      <c r="DB347" s="92"/>
      <c r="DC347" s="92"/>
      <c r="DD347" s="92"/>
      <c r="DE347" s="26" t="s">
        <v>1145</v>
      </c>
      <c r="DF347" s="26" t="s">
        <v>1145</v>
      </c>
      <c r="DG347" s="26"/>
      <c r="DH347" s="26" t="s">
        <v>1145</v>
      </c>
      <c r="DI347" s="26"/>
      <c r="DJ347" s="26">
        <v>1956</v>
      </c>
      <c r="DK347" s="26">
        <v>2009</v>
      </c>
      <c r="DL347" s="26" t="s">
        <v>139</v>
      </c>
      <c r="DM347" s="26">
        <v>12</v>
      </c>
      <c r="DN347" s="26">
        <v>12</v>
      </c>
      <c r="DO347" s="26">
        <v>15</v>
      </c>
      <c r="DP347" s="26" t="b">
        <v>1</v>
      </c>
      <c r="DQ347" s="26">
        <v>1</v>
      </c>
      <c r="DR347" s="26" t="s">
        <v>149</v>
      </c>
      <c r="DS347" s="26" t="s">
        <v>167</v>
      </c>
      <c r="DT347" s="26" t="s">
        <v>150</v>
      </c>
      <c r="DU347" s="26" t="s">
        <v>150</v>
      </c>
      <c r="DV347" s="26" t="s">
        <v>150</v>
      </c>
      <c r="DW347" s="26"/>
      <c r="DX347" s="26"/>
      <c r="DY347" s="26"/>
      <c r="DZ347" s="26">
        <f t="shared" si="351"/>
        <v>2.223</v>
      </c>
      <c r="EA347" s="26">
        <v>2.22299999999996</v>
      </c>
      <c r="EB347" s="26">
        <v>3.99680288865056e-14</v>
      </c>
      <c r="EC347" s="26">
        <v>0</v>
      </c>
      <c r="ED347" s="26">
        <v>0</v>
      </c>
      <c r="EE347" s="96">
        <v>2.223</v>
      </c>
      <c r="EF347" s="26">
        <v>0</v>
      </c>
      <c r="EG347" s="26">
        <v>0</v>
      </c>
      <c r="EH347" s="26"/>
      <c r="EI347" s="146">
        <f t="shared" si="396"/>
        <v>-4.35207425653061e-14</v>
      </c>
      <c r="EJ347" s="84">
        <f t="shared" si="397"/>
        <v>2.22299999999996</v>
      </c>
      <c r="EK347" s="84">
        <f t="shared" si="398"/>
        <v>-4.35207425653061e-14</v>
      </c>
      <c r="EL347" s="84">
        <f t="shared" si="352"/>
        <v>1.714</v>
      </c>
      <c r="EN347" s="84">
        <f t="shared" si="399"/>
        <v>0</v>
      </c>
    </row>
    <row r="348" ht="30" customHeight="1" spans="1:144">
      <c r="A348" s="87" t="str">
        <f t="shared" si="332"/>
        <v>G24020432045.583</v>
      </c>
      <c r="B348" s="87">
        <f>VLOOKUP(A348,[1]大中修明细表!$A$10:$N$544,14,0)</f>
        <v>2.58300000000008</v>
      </c>
      <c r="C348" s="87" t="str">
        <f t="shared" si="333"/>
        <v>S21299.854102.437</v>
      </c>
      <c r="D348" s="87">
        <f>VLOOKUP(C348,[1]大中修明细表!$B$10:$N$544,13,0)</f>
        <v>2.58300000000008</v>
      </c>
      <c r="E348" s="87"/>
      <c r="F348" s="96">
        <v>313</v>
      </c>
      <c r="G348" s="26" t="s">
        <v>21</v>
      </c>
      <c r="H348" s="26" t="s">
        <v>1135</v>
      </c>
      <c r="I348" s="26">
        <v>431023</v>
      </c>
      <c r="J348" s="26" t="s">
        <v>195</v>
      </c>
      <c r="K348" s="26">
        <v>2043</v>
      </c>
      <c r="L348" s="26">
        <v>2045.583</v>
      </c>
      <c r="M348" s="26" t="s">
        <v>1138</v>
      </c>
      <c r="N348" s="26">
        <v>99.854</v>
      </c>
      <c r="O348" s="26">
        <v>102.437</v>
      </c>
      <c r="P348" s="26">
        <f t="shared" si="385"/>
        <v>2.58300000000008</v>
      </c>
      <c r="Q348" s="26">
        <f t="shared" si="386"/>
        <v>2.58300000000008</v>
      </c>
      <c r="R348" s="26" t="s">
        <v>139</v>
      </c>
      <c r="S348" s="26">
        <v>12</v>
      </c>
      <c r="T348" s="26">
        <v>12</v>
      </c>
      <c r="U348" s="26">
        <v>15</v>
      </c>
      <c r="V348" s="26" t="s">
        <v>140</v>
      </c>
      <c r="W348" s="26" t="s">
        <v>160</v>
      </c>
      <c r="X348" s="26" t="s">
        <v>245</v>
      </c>
      <c r="Y348" s="26">
        <f t="shared" si="387"/>
        <v>12</v>
      </c>
      <c r="Z348" s="101"/>
      <c r="AA348" s="26" t="s">
        <v>245</v>
      </c>
      <c r="AB348" s="26" t="s">
        <v>144</v>
      </c>
      <c r="AC348" s="26">
        <v>30</v>
      </c>
      <c r="AD348" s="26" t="s">
        <v>145</v>
      </c>
      <c r="AE348" s="26">
        <v>9</v>
      </c>
      <c r="AF348" s="99"/>
      <c r="AG348" s="92">
        <v>215</v>
      </c>
      <c r="AH348" s="92">
        <f t="shared" si="388"/>
        <v>666</v>
      </c>
      <c r="AI348" s="92">
        <f t="shared" si="389"/>
        <v>666</v>
      </c>
      <c r="AJ348" s="26">
        <f t="shared" si="390"/>
        <v>666</v>
      </c>
      <c r="AK348" s="92">
        <v>2015</v>
      </c>
      <c r="AL348" s="26">
        <f>IF(AND(AK348&lt;&gt;"",AM348&lt;&gt;""),"确认折扣年度",IF($V348="大修",IF(AND($V348="大修",AK348="",AM348=""),1,IF(AK348&lt;&gt;"",LOOKUP(AK348,{1900,2016,2017,2018,2019,2020,2021,2022,2023,2024,2025},{1,0.9,0.8,0.7,0.6,0.5,0.4,0.3,0.2,0.1,0}),IF(AM348&lt;&gt;"",LOOKUP(AM348,{1900,2021,2022,2023,2024,2025},{1,0.8,0.6,0.4,0.2,0})))),""))</f>
        <v>1</v>
      </c>
      <c r="AM348" s="92"/>
      <c r="AN348" s="26" t="str">
        <f>IF(AND(AK348&lt;&gt;"",AM348&lt;&gt;""),"确认折扣年度",IF($V348="中修",IF(AND($V348="中修",AK348="",AM348=""),1,IF(AK348&lt;&gt;"",LOOKUP(AK348,{1900,2021,2022,2023,2024,2025},{1,0.8,0.6,0.4,0.2,0}),IF(AM348&lt;&gt;"",LOOKUP(AM348,{1900,2021,2022,2023,2024,2025},{1,0.8,0.6,0.4,0.2,0})))),""))</f>
        <v/>
      </c>
      <c r="AO348" s="26" t="s">
        <v>146</v>
      </c>
      <c r="AP348" s="26" t="s">
        <v>146</v>
      </c>
      <c r="AQ348" s="26" t="s">
        <v>740</v>
      </c>
      <c r="AR348" s="26" t="s">
        <v>1139</v>
      </c>
      <c r="AS348" s="101" t="s">
        <v>1140</v>
      </c>
      <c r="AT348" s="26"/>
      <c r="AU348" s="26" t="s">
        <v>146</v>
      </c>
      <c r="AV348" s="26" t="s">
        <v>197</v>
      </c>
      <c r="AW348" s="26"/>
      <c r="AX348" s="110" t="s">
        <v>1141</v>
      </c>
      <c r="AY348" s="110" t="s">
        <v>1146</v>
      </c>
      <c r="AZ348" s="109"/>
      <c r="BA348" s="26">
        <v>215</v>
      </c>
      <c r="BB348" s="26">
        <v>666.41</v>
      </c>
      <c r="BC348" s="26">
        <v>599.77</v>
      </c>
      <c r="BD348" s="26">
        <v>0</v>
      </c>
      <c r="BE348" s="26" t="s">
        <v>149</v>
      </c>
      <c r="BF348" s="26" t="s">
        <v>150</v>
      </c>
      <c r="BG348" s="26" t="s">
        <v>1147</v>
      </c>
      <c r="BH348" s="26">
        <v>2009</v>
      </c>
      <c r="BI348" s="26" t="s">
        <v>150</v>
      </c>
      <c r="BJ348" s="26" t="s">
        <v>1148</v>
      </c>
      <c r="BK348" s="26" t="s">
        <v>150</v>
      </c>
      <c r="BL348" s="26" t="s">
        <v>150</v>
      </c>
      <c r="BM348" s="26"/>
      <c r="BN348" s="26"/>
      <c r="BO348" s="26"/>
      <c r="BP348" s="26"/>
      <c r="BQ348" s="26" t="s">
        <v>1138</v>
      </c>
      <c r="BR348" s="26">
        <v>99.854</v>
      </c>
      <c r="BS348" s="26">
        <v>102.437</v>
      </c>
      <c r="BT348" s="26">
        <f t="shared" si="391"/>
        <v>2.583</v>
      </c>
      <c r="BU348" s="26"/>
      <c r="BV348" s="26"/>
      <c r="BW348" s="26">
        <f t="shared" si="392"/>
        <v>0</v>
      </c>
      <c r="BX348" s="26">
        <v>0</v>
      </c>
      <c r="BY348" s="26">
        <v>0</v>
      </c>
      <c r="BZ348" s="26">
        <v>2.583</v>
      </c>
      <c r="CA348" s="117"/>
      <c r="CB348" s="26" t="s">
        <v>166</v>
      </c>
      <c r="CC348" s="26">
        <v>0</v>
      </c>
      <c r="CD348" s="26">
        <v>0</v>
      </c>
      <c r="CE348" s="26">
        <v>0</v>
      </c>
      <c r="CF348" s="92">
        <f t="shared" si="393"/>
        <v>0</v>
      </c>
      <c r="CG348" s="84">
        <f t="shared" si="394"/>
        <v>8.34887714518118e-14</v>
      </c>
      <c r="CH348" s="124">
        <v>10</v>
      </c>
      <c r="CI348" s="84">
        <v>1</v>
      </c>
      <c r="CJ348" s="84"/>
      <c r="CK348" s="84">
        <v>321</v>
      </c>
      <c r="CL348" s="84"/>
      <c r="CM348" s="84"/>
      <c r="CN348" s="84"/>
      <c r="CO348" s="84"/>
      <c r="CP348" s="84"/>
      <c r="CQ348" s="84"/>
      <c r="CR348" s="84"/>
      <c r="CT348" s="84"/>
      <c r="CU348" s="84"/>
      <c r="CV348" s="84"/>
      <c r="CW348" s="84" t="str">
        <f t="shared" si="395"/>
        <v>G24020432045.583</v>
      </c>
      <c r="CX348" s="84" t="s">
        <v>140</v>
      </c>
      <c r="CZ348" s="26" t="s">
        <v>419</v>
      </c>
      <c r="DA348" s="92">
        <v>0</v>
      </c>
      <c r="DB348" s="92"/>
      <c r="DC348" s="92"/>
      <c r="DD348" s="92"/>
      <c r="DE348" s="26" t="s">
        <v>1149</v>
      </c>
      <c r="DF348" s="26" t="s">
        <v>1149</v>
      </c>
      <c r="DG348" s="26"/>
      <c r="DH348" s="26" t="s">
        <v>1149</v>
      </c>
      <c r="DI348" s="26"/>
      <c r="DJ348" s="26">
        <v>1956</v>
      </c>
      <c r="DK348" s="26">
        <v>2009</v>
      </c>
      <c r="DL348" s="26" t="s">
        <v>139</v>
      </c>
      <c r="DM348" s="26">
        <v>12</v>
      </c>
      <c r="DN348" s="26">
        <v>12</v>
      </c>
      <c r="DO348" s="26">
        <v>15</v>
      </c>
      <c r="DP348" s="26" t="b">
        <v>1</v>
      </c>
      <c r="DQ348" s="26">
        <v>1</v>
      </c>
      <c r="DR348" s="26" t="s">
        <v>149</v>
      </c>
      <c r="DS348" s="26" t="s">
        <v>167</v>
      </c>
      <c r="DT348" s="26" t="s">
        <v>150</v>
      </c>
      <c r="DU348" s="26" t="s">
        <v>150</v>
      </c>
      <c r="DV348" s="26" t="s">
        <v>150</v>
      </c>
      <c r="DW348" s="26"/>
      <c r="DX348" s="26"/>
      <c r="DY348" s="26"/>
      <c r="DZ348" s="26">
        <f t="shared" si="351"/>
        <v>2.583</v>
      </c>
      <c r="EA348" s="26">
        <v>2.58300000000008</v>
      </c>
      <c r="EB348" s="26">
        <v>-7.99360577730113e-14</v>
      </c>
      <c r="EC348" s="26">
        <v>0</v>
      </c>
      <c r="ED348" s="26">
        <v>0</v>
      </c>
      <c r="EE348" s="26">
        <v>2.583</v>
      </c>
      <c r="EF348" s="26">
        <v>0</v>
      </c>
      <c r="EG348" s="26">
        <v>0</v>
      </c>
      <c r="EH348" s="26"/>
      <c r="EI348" s="146">
        <f t="shared" si="396"/>
        <v>8.34887714518118e-14</v>
      </c>
      <c r="EJ348" s="84">
        <f t="shared" si="397"/>
        <v>2.58300000000008</v>
      </c>
      <c r="EK348" s="84">
        <f t="shared" si="398"/>
        <v>8.34887714518118e-14</v>
      </c>
      <c r="EL348" s="84">
        <f t="shared" si="352"/>
        <v>2.583</v>
      </c>
      <c r="EN348" s="84">
        <f t="shared" si="399"/>
        <v>0</v>
      </c>
    </row>
    <row r="349" ht="30" customHeight="1" spans="1:144">
      <c r="A349" s="87" t="str">
        <f t="shared" si="332"/>
        <v>G32211631164</v>
      </c>
      <c r="B349" s="87">
        <f>VLOOKUP(A349,[1]大中修明细表!$A$10:$N$544,14,0)</f>
        <v>1</v>
      </c>
      <c r="C349" s="87" t="str">
        <f t="shared" si="333"/>
        <v>S32079.46880.468</v>
      </c>
      <c r="D349" s="87">
        <f>VLOOKUP(C349,[1]大中修明细表!$B$10:$N$544,13,0)</f>
        <v>1</v>
      </c>
      <c r="E349" s="87"/>
      <c r="F349" s="96">
        <v>314</v>
      </c>
      <c r="G349" s="26" t="s">
        <v>21</v>
      </c>
      <c r="H349" s="26" t="s">
        <v>1150</v>
      </c>
      <c r="I349" s="26">
        <v>431028</v>
      </c>
      <c r="J349" s="26" t="s">
        <v>311</v>
      </c>
      <c r="K349" s="26">
        <v>1163</v>
      </c>
      <c r="L349" s="26">
        <v>1164</v>
      </c>
      <c r="M349" s="26" t="s">
        <v>312</v>
      </c>
      <c r="N349" s="26">
        <v>79.468</v>
      </c>
      <c r="O349" s="26">
        <v>80.468</v>
      </c>
      <c r="P349" s="26">
        <f t="shared" si="385"/>
        <v>1</v>
      </c>
      <c r="Q349" s="26">
        <f t="shared" si="386"/>
        <v>1</v>
      </c>
      <c r="R349" s="26" t="s">
        <v>139</v>
      </c>
      <c r="S349" s="26">
        <v>10.5</v>
      </c>
      <c r="T349" s="26">
        <v>10.5</v>
      </c>
      <c r="U349" s="26">
        <v>12</v>
      </c>
      <c r="V349" s="26" t="s">
        <v>140</v>
      </c>
      <c r="W349" s="26" t="s">
        <v>141</v>
      </c>
      <c r="X349" s="26" t="s">
        <v>142</v>
      </c>
      <c r="Y349" s="26">
        <f t="shared" si="387"/>
        <v>10.5</v>
      </c>
      <c r="Z349" s="99"/>
      <c r="AA349" s="26" t="s">
        <v>143</v>
      </c>
      <c r="AB349" s="26" t="s">
        <v>144</v>
      </c>
      <c r="AC349" s="26">
        <v>30</v>
      </c>
      <c r="AD349" s="26" t="s">
        <v>145</v>
      </c>
      <c r="AE349" s="26">
        <v>9</v>
      </c>
      <c r="AF349" s="99"/>
      <c r="AG349" s="92">
        <v>220</v>
      </c>
      <c r="AH349" s="92">
        <f t="shared" si="388"/>
        <v>231</v>
      </c>
      <c r="AI349" s="92">
        <f t="shared" si="389"/>
        <v>231</v>
      </c>
      <c r="AJ349" s="26">
        <f t="shared" si="390"/>
        <v>231</v>
      </c>
      <c r="AK349" s="92">
        <v>1990</v>
      </c>
      <c r="AL349" s="26">
        <f>IF(AND(AK349&lt;&gt;"",AM349&lt;&gt;""),"确认折扣年度",IF($V349="大修",IF(AND($V349="大修",AK349="",AM349=""),1,IF(AK349&lt;&gt;"",LOOKUP(AK349,{1900,2016,2017,2018,2019,2020,2021,2022,2023,2024,2025},{1,0.9,0.8,0.7,0.6,0.5,0.4,0.3,0.2,0.1,0}),IF(AM349&lt;&gt;"",LOOKUP(AM349,{1900,2021,2022,2023,2024,2025},{1,0.8,0.6,0.4,0.2,0})))),""))</f>
        <v>1</v>
      </c>
      <c r="AM349" s="92"/>
      <c r="AN349" s="26" t="str">
        <f>IF(AND(AK349&lt;&gt;"",AM349&lt;&gt;""),"确认折扣年度",IF($V349="中修",IF(AND($V349="中修",AK349="",AM349=""),1,IF(AK349&lt;&gt;"",LOOKUP(AK349,{1900,2021,2022,2023,2024,2025},{1,0.8,0.6,0.4,0.2,0}),IF(AM349&lt;&gt;"",LOOKUP(AM349,{1900,2021,2022,2023,2024,2025},{1,0.8,0.6,0.4,0.2,0})))),""))</f>
        <v/>
      </c>
      <c r="AO349" s="26" t="s">
        <v>146</v>
      </c>
      <c r="AP349" s="26" t="s">
        <v>146</v>
      </c>
      <c r="AQ349" s="26" t="s">
        <v>274</v>
      </c>
      <c r="AR349" s="26" t="s">
        <v>1151</v>
      </c>
      <c r="AS349" s="101"/>
      <c r="AT349" s="26"/>
      <c r="AU349" s="26" t="s">
        <v>146</v>
      </c>
      <c r="AV349" s="26" t="s">
        <v>268</v>
      </c>
      <c r="AW349" s="26"/>
      <c r="AX349" s="110" t="s">
        <v>1152</v>
      </c>
      <c r="AY349" s="110" t="s">
        <v>1153</v>
      </c>
      <c r="AZ349" s="111"/>
      <c r="BA349" s="26">
        <v>220</v>
      </c>
      <c r="BB349" s="26">
        <v>231</v>
      </c>
      <c r="BC349" s="26">
        <v>231</v>
      </c>
      <c r="BD349" s="26">
        <v>0</v>
      </c>
      <c r="BE349" s="26" t="s">
        <v>149</v>
      </c>
      <c r="BF349" s="26" t="s">
        <v>150</v>
      </c>
      <c r="BG349" s="26"/>
      <c r="BH349" s="26">
        <v>1990</v>
      </c>
      <c r="BI349" s="26" t="s">
        <v>150</v>
      </c>
      <c r="BJ349" s="26" t="s">
        <v>1154</v>
      </c>
      <c r="BK349" s="26" t="s">
        <v>150</v>
      </c>
      <c r="BL349" s="26" t="s">
        <v>150</v>
      </c>
      <c r="BM349" s="26"/>
      <c r="BN349" s="26"/>
      <c r="BO349" s="26"/>
      <c r="BP349" s="26"/>
      <c r="BQ349" s="26" t="s">
        <v>312</v>
      </c>
      <c r="BR349" s="26">
        <v>79.794</v>
      </c>
      <c r="BS349" s="26">
        <v>80.794</v>
      </c>
      <c r="BT349" s="26">
        <f t="shared" si="391"/>
        <v>1</v>
      </c>
      <c r="BU349" s="26">
        <v>0</v>
      </c>
      <c r="BV349" s="26">
        <v>1</v>
      </c>
      <c r="BW349" s="26">
        <v>0</v>
      </c>
      <c r="BX349" s="26">
        <v>0</v>
      </c>
      <c r="BY349" s="26">
        <v>0</v>
      </c>
      <c r="BZ349" s="26"/>
      <c r="CA349" s="117"/>
      <c r="CB349" s="26" t="s">
        <v>166</v>
      </c>
      <c r="CC349" s="26">
        <v>0</v>
      </c>
      <c r="CD349" s="26">
        <v>1</v>
      </c>
      <c r="CE349" s="26">
        <v>0</v>
      </c>
      <c r="CF349" s="92">
        <f t="shared" si="393"/>
        <v>1</v>
      </c>
      <c r="CG349" s="84">
        <f t="shared" si="394"/>
        <v>0</v>
      </c>
      <c r="CH349" s="124">
        <v>10</v>
      </c>
      <c r="CI349" s="84">
        <v>1</v>
      </c>
      <c r="CJ349" s="84"/>
      <c r="CK349" s="84">
        <v>337</v>
      </c>
      <c r="CL349" s="84"/>
      <c r="CM349" s="84"/>
      <c r="CN349" s="84"/>
      <c r="CO349" s="84"/>
      <c r="CP349" s="84"/>
      <c r="CQ349" s="84"/>
      <c r="CR349" s="84"/>
      <c r="CT349" s="84"/>
      <c r="CU349" s="84"/>
      <c r="CV349" s="84"/>
      <c r="CW349" s="84" t="str">
        <f t="shared" si="395"/>
        <v>G32211631164</v>
      </c>
      <c r="CX349" s="84" t="s">
        <v>140</v>
      </c>
      <c r="CZ349" s="26"/>
      <c r="DA349" s="92">
        <v>1</v>
      </c>
      <c r="DB349" s="92"/>
      <c r="DC349" s="92"/>
      <c r="DD349" s="92"/>
      <c r="DE349" s="26"/>
      <c r="DF349" s="26"/>
      <c r="DG349" s="26"/>
      <c r="DH349" s="26"/>
      <c r="DI349" s="26"/>
      <c r="DJ349" s="26">
        <v>1990</v>
      </c>
      <c r="DK349" s="26"/>
      <c r="DL349" s="26" t="s">
        <v>139</v>
      </c>
      <c r="DM349" s="26">
        <v>10.5</v>
      </c>
      <c r="DN349" s="26">
        <v>10.5</v>
      </c>
      <c r="DO349" s="26">
        <v>12</v>
      </c>
      <c r="DP349" s="26" t="b">
        <v>1</v>
      </c>
      <c r="DQ349" s="26">
        <v>1</v>
      </c>
      <c r="DR349" s="26" t="s">
        <v>149</v>
      </c>
      <c r="DS349" s="26" t="s">
        <v>156</v>
      </c>
      <c r="DT349" s="26" t="s">
        <v>150</v>
      </c>
      <c r="DU349" s="26" t="s">
        <v>150</v>
      </c>
      <c r="DV349" s="26" t="s">
        <v>150</v>
      </c>
      <c r="DW349" s="26"/>
      <c r="DX349" s="26"/>
      <c r="DY349" s="26"/>
      <c r="DZ349" s="26">
        <f t="shared" si="351"/>
        <v>1</v>
      </c>
      <c r="EA349" s="26">
        <v>1</v>
      </c>
      <c r="EB349" s="26">
        <v>0</v>
      </c>
      <c r="EC349" s="26">
        <v>1</v>
      </c>
      <c r="ED349" s="26">
        <v>0</v>
      </c>
      <c r="EE349" s="26">
        <v>0</v>
      </c>
      <c r="EF349" s="26">
        <v>0</v>
      </c>
      <c r="EG349" s="26">
        <v>0</v>
      </c>
      <c r="EH349" s="26">
        <v>0</v>
      </c>
      <c r="EI349" s="146">
        <f t="shared" si="396"/>
        <v>0</v>
      </c>
      <c r="EJ349" s="84">
        <f t="shared" si="397"/>
        <v>1</v>
      </c>
      <c r="EK349" s="84">
        <f t="shared" si="398"/>
        <v>0</v>
      </c>
      <c r="EL349" s="84">
        <f t="shared" si="352"/>
        <v>0</v>
      </c>
      <c r="EN349" s="84">
        <f t="shared" si="399"/>
        <v>0</v>
      </c>
    </row>
    <row r="350" ht="30" customHeight="1" spans="1:144">
      <c r="A350" s="87" t="str">
        <f t="shared" si="332"/>
        <v>G35610351038</v>
      </c>
      <c r="B350" s="87">
        <f>VLOOKUP(A350,[1]大中修明细表!$A$10:$N$544,14,0)</f>
        <v>3</v>
      </c>
      <c r="C350" s="87" t="str">
        <f t="shared" si="333"/>
        <v>S32087.38390.383</v>
      </c>
      <c r="D350" s="87">
        <f>VLOOKUP(C350,[1]大中修明细表!$B$10:$N$544,13,0)</f>
        <v>3</v>
      </c>
      <c r="E350" s="87"/>
      <c r="F350" s="96">
        <v>315</v>
      </c>
      <c r="G350" s="26" t="s">
        <v>21</v>
      </c>
      <c r="H350" s="26" t="s">
        <v>1150</v>
      </c>
      <c r="I350" s="26">
        <v>431028</v>
      </c>
      <c r="J350" s="26" t="s">
        <v>560</v>
      </c>
      <c r="K350" s="26">
        <v>1035</v>
      </c>
      <c r="L350" s="26">
        <v>1038</v>
      </c>
      <c r="M350" s="26" t="s">
        <v>312</v>
      </c>
      <c r="N350" s="26">
        <v>87.383</v>
      </c>
      <c r="O350" s="26">
        <v>90.383</v>
      </c>
      <c r="P350" s="26">
        <f t="shared" si="385"/>
        <v>3</v>
      </c>
      <c r="Q350" s="26">
        <f t="shared" si="386"/>
        <v>3</v>
      </c>
      <c r="R350" s="26" t="s">
        <v>139</v>
      </c>
      <c r="S350" s="26">
        <v>10.5</v>
      </c>
      <c r="T350" s="26">
        <v>10.5</v>
      </c>
      <c r="U350" s="26">
        <v>12</v>
      </c>
      <c r="V350" s="26" t="s">
        <v>140</v>
      </c>
      <c r="W350" s="26" t="s">
        <v>141</v>
      </c>
      <c r="X350" s="26" t="s">
        <v>142</v>
      </c>
      <c r="Y350" s="26">
        <f t="shared" si="387"/>
        <v>10.5</v>
      </c>
      <c r="Z350" s="99"/>
      <c r="AA350" s="26" t="s">
        <v>143</v>
      </c>
      <c r="AB350" s="26" t="s">
        <v>144</v>
      </c>
      <c r="AC350" s="26">
        <v>30</v>
      </c>
      <c r="AD350" s="26" t="s">
        <v>145</v>
      </c>
      <c r="AE350" s="26">
        <v>9</v>
      </c>
      <c r="AF350" s="99"/>
      <c r="AG350" s="92">
        <v>220</v>
      </c>
      <c r="AH350" s="92">
        <f t="shared" si="388"/>
        <v>693</v>
      </c>
      <c r="AI350" s="92">
        <f t="shared" si="389"/>
        <v>693</v>
      </c>
      <c r="AJ350" s="26">
        <f t="shared" si="390"/>
        <v>693</v>
      </c>
      <c r="AK350" s="92">
        <v>1990</v>
      </c>
      <c r="AL350" s="26">
        <f>IF(AND(AK350&lt;&gt;"",AM350&lt;&gt;""),"确认折扣年度",IF($V350="大修",IF(AND($V350="大修",AK350="",AM350=""),1,IF(AK350&lt;&gt;"",LOOKUP(AK350,{1900,2016,2017,2018,2019,2020,2021,2022,2023,2024,2025},{1,0.9,0.8,0.7,0.6,0.5,0.4,0.3,0.2,0.1,0}),IF(AM350&lt;&gt;"",LOOKUP(AM350,{1900,2021,2022,2023,2024,2025},{1,0.8,0.6,0.4,0.2,0})))),""))</f>
        <v>1</v>
      </c>
      <c r="AM350" s="92"/>
      <c r="AN350" s="26" t="str">
        <f>IF(AND(AK350&lt;&gt;"",AM350&lt;&gt;""),"确认折扣年度",IF($V350="中修",IF(AND($V350="中修",AK350="",AM350=""),1,IF(AK350&lt;&gt;"",LOOKUP(AK350,{1900,2021,2022,2023,2024,2025},{1,0.8,0.6,0.4,0.2,0}),IF(AM350&lt;&gt;"",LOOKUP(AM350,{1900,2021,2022,2023,2024,2025},{1,0.8,0.6,0.4,0.2,0})))),""))</f>
        <v/>
      </c>
      <c r="AO350" s="26" t="s">
        <v>146</v>
      </c>
      <c r="AP350" s="26" t="s">
        <v>146</v>
      </c>
      <c r="AQ350" s="26" t="s">
        <v>274</v>
      </c>
      <c r="AR350" s="26" t="s">
        <v>1155</v>
      </c>
      <c r="AS350" s="101"/>
      <c r="AT350" s="26"/>
      <c r="AU350" s="26" t="s">
        <v>146</v>
      </c>
      <c r="AV350" s="26" t="s">
        <v>268</v>
      </c>
      <c r="AW350" s="26"/>
      <c r="AX350" s="110" t="s">
        <v>1156</v>
      </c>
      <c r="AY350" s="110"/>
      <c r="AZ350" s="111"/>
      <c r="BA350" s="26">
        <v>220</v>
      </c>
      <c r="BB350" s="26">
        <v>693</v>
      </c>
      <c r="BC350" s="26">
        <v>693</v>
      </c>
      <c r="BD350" s="26">
        <v>0</v>
      </c>
      <c r="BE350" s="26" t="s">
        <v>149</v>
      </c>
      <c r="BF350" s="26" t="s">
        <v>150</v>
      </c>
      <c r="BG350" s="26"/>
      <c r="BH350" s="26">
        <v>1990</v>
      </c>
      <c r="BI350" s="26" t="s">
        <v>150</v>
      </c>
      <c r="BJ350" s="26" t="s">
        <v>1157</v>
      </c>
      <c r="BK350" s="26" t="s">
        <v>150</v>
      </c>
      <c r="BL350" s="26" t="s">
        <v>150</v>
      </c>
      <c r="BM350" s="26"/>
      <c r="BN350" s="26"/>
      <c r="BO350" s="26"/>
      <c r="BP350" s="26"/>
      <c r="BQ350" s="26" t="s">
        <v>312</v>
      </c>
      <c r="BR350" s="26">
        <v>88.124</v>
      </c>
      <c r="BS350" s="26">
        <v>91.124</v>
      </c>
      <c r="BT350" s="26">
        <f t="shared" si="391"/>
        <v>2.99999999999993</v>
      </c>
      <c r="BU350" s="26">
        <v>0.0319999999999254</v>
      </c>
      <c r="BV350" s="26">
        <v>0</v>
      </c>
      <c r="BW350" s="26">
        <v>2.968</v>
      </c>
      <c r="BX350" s="26">
        <v>0</v>
      </c>
      <c r="BY350" s="26">
        <v>0</v>
      </c>
      <c r="BZ350" s="26"/>
      <c r="CA350" s="117"/>
      <c r="CB350" s="26" t="s">
        <v>166</v>
      </c>
      <c r="CC350" s="26">
        <v>0.0319999999999254</v>
      </c>
      <c r="CD350" s="26">
        <v>0</v>
      </c>
      <c r="CE350" s="26">
        <v>2.968</v>
      </c>
      <c r="CF350" s="92">
        <f t="shared" si="393"/>
        <v>0.0319999999999254</v>
      </c>
      <c r="CG350" s="84">
        <f t="shared" si="394"/>
        <v>7.46069872548105e-14</v>
      </c>
      <c r="CH350" s="124">
        <v>10</v>
      </c>
      <c r="CI350" s="84">
        <v>1</v>
      </c>
      <c r="CJ350" s="84"/>
      <c r="CK350" s="84">
        <v>338</v>
      </c>
      <c r="CL350" s="84"/>
      <c r="CM350" s="84"/>
      <c r="CN350" s="84"/>
      <c r="CO350" s="84"/>
      <c r="CP350" s="84"/>
      <c r="CQ350" s="84"/>
      <c r="CR350" s="84"/>
      <c r="CT350" s="84"/>
      <c r="CU350" s="84"/>
      <c r="CV350" s="84"/>
      <c r="CW350" s="84" t="str">
        <f t="shared" si="395"/>
        <v>G35610351038</v>
      </c>
      <c r="CX350" s="84" t="s">
        <v>140</v>
      </c>
      <c r="CZ350" s="26"/>
      <c r="DA350" s="92">
        <v>3</v>
      </c>
      <c r="DB350" s="92"/>
      <c r="DC350" s="92"/>
      <c r="DD350" s="92"/>
      <c r="DE350" s="26"/>
      <c r="DF350" s="26"/>
      <c r="DG350" s="26"/>
      <c r="DH350" s="26"/>
      <c r="DI350" s="26"/>
      <c r="DJ350" s="26">
        <v>1990</v>
      </c>
      <c r="DK350" s="26"/>
      <c r="DL350" s="26" t="s">
        <v>139</v>
      </c>
      <c r="DM350" s="26">
        <v>10.5</v>
      </c>
      <c r="DN350" s="26">
        <v>10.5</v>
      </c>
      <c r="DO350" s="26">
        <v>12</v>
      </c>
      <c r="DP350" s="26" t="b">
        <v>1</v>
      </c>
      <c r="DQ350" s="26">
        <v>1</v>
      </c>
      <c r="DR350" s="26" t="s">
        <v>149</v>
      </c>
      <c r="DS350" s="26" t="s">
        <v>156</v>
      </c>
      <c r="DT350" s="26" t="s">
        <v>150</v>
      </c>
      <c r="DU350" s="26" t="s">
        <v>150</v>
      </c>
      <c r="DV350" s="26" t="s">
        <v>150</v>
      </c>
      <c r="DW350" s="26"/>
      <c r="DX350" s="26"/>
      <c r="DY350" s="26"/>
      <c r="DZ350" s="26">
        <f t="shared" si="351"/>
        <v>2.99999999999993</v>
      </c>
      <c r="EA350" s="26">
        <v>3</v>
      </c>
      <c r="EB350" s="26">
        <v>-7.01660951563099e-14</v>
      </c>
      <c r="EC350" s="26">
        <v>0.0319999999999254</v>
      </c>
      <c r="ED350" s="26">
        <v>0</v>
      </c>
      <c r="EE350" s="26">
        <v>2.968</v>
      </c>
      <c r="EF350" s="26">
        <v>0</v>
      </c>
      <c r="EG350" s="26">
        <v>0</v>
      </c>
      <c r="EH350" s="26">
        <v>0</v>
      </c>
      <c r="EI350" s="146">
        <f t="shared" si="396"/>
        <v>7.46069872548105e-14</v>
      </c>
      <c r="EJ350" s="84">
        <f t="shared" si="397"/>
        <v>3</v>
      </c>
      <c r="EK350" s="84">
        <f t="shared" si="398"/>
        <v>7.46069872548105e-14</v>
      </c>
      <c r="EL350" s="84">
        <f t="shared" si="352"/>
        <v>0</v>
      </c>
      <c r="EN350" s="84">
        <f t="shared" si="399"/>
        <v>0</v>
      </c>
    </row>
    <row r="351" ht="30" customHeight="1" spans="1:144">
      <c r="A351" s="87" t="str">
        <f t="shared" si="332"/>
        <v>G3571016.3171030</v>
      </c>
      <c r="B351" s="87">
        <f>VLOOKUP(A351,[1]大中修明细表!$A$10:$N$544,14,0)</f>
        <v>13.683</v>
      </c>
      <c r="C351" s="87" t="str">
        <f t="shared" si="333"/>
        <v>S322225.9239.583</v>
      </c>
      <c r="D351" s="87">
        <f>VLOOKUP(C351,[1]大中修明细表!$B$10:$N$544,13,0)</f>
        <v>13.683</v>
      </c>
      <c r="E351" s="87"/>
      <c r="F351" s="96">
        <v>316</v>
      </c>
      <c r="G351" s="26" t="s">
        <v>21</v>
      </c>
      <c r="H351" s="26" t="s">
        <v>1158</v>
      </c>
      <c r="I351" s="26">
        <v>431024</v>
      </c>
      <c r="J351" s="26" t="s">
        <v>1159</v>
      </c>
      <c r="K351" s="26">
        <v>1016.317</v>
      </c>
      <c r="L351" s="26">
        <v>1030</v>
      </c>
      <c r="M351" s="26" t="s">
        <v>727</v>
      </c>
      <c r="N351" s="26">
        <v>225.9</v>
      </c>
      <c r="O351" s="26">
        <v>239.583</v>
      </c>
      <c r="P351" s="26">
        <f t="shared" si="385"/>
        <v>13.683</v>
      </c>
      <c r="Q351" s="26">
        <f t="shared" si="386"/>
        <v>13.683</v>
      </c>
      <c r="R351" s="26" t="s">
        <v>139</v>
      </c>
      <c r="S351" s="26">
        <v>16</v>
      </c>
      <c r="T351" s="26">
        <v>16</v>
      </c>
      <c r="U351" s="26">
        <v>20</v>
      </c>
      <c r="V351" s="26" t="s">
        <v>140</v>
      </c>
      <c r="W351" s="26" t="s">
        <v>160</v>
      </c>
      <c r="X351" s="26" t="s">
        <v>1160</v>
      </c>
      <c r="Y351" s="26">
        <f t="shared" si="387"/>
        <v>16</v>
      </c>
      <c r="Z351" s="26">
        <v>20</v>
      </c>
      <c r="AA351" s="26" t="s">
        <v>161</v>
      </c>
      <c r="AB351" s="26" t="s">
        <v>144</v>
      </c>
      <c r="AC351" s="26">
        <v>20</v>
      </c>
      <c r="AD351" s="26" t="s">
        <v>145</v>
      </c>
      <c r="AE351" s="26">
        <v>9</v>
      </c>
      <c r="AF351" s="99"/>
      <c r="AG351" s="92">
        <v>215</v>
      </c>
      <c r="AH351" s="92">
        <f t="shared" si="388"/>
        <v>4707</v>
      </c>
      <c r="AI351" s="92">
        <f t="shared" si="389"/>
        <v>4707</v>
      </c>
      <c r="AJ351" s="26">
        <f t="shared" si="390"/>
        <v>4707</v>
      </c>
      <c r="AK351" s="92"/>
      <c r="AL351" s="26">
        <f>IF(AND(AK351&lt;&gt;"",AM351&lt;&gt;""),"确认折扣年度",IF($V351="大修",IF(AND($V351="大修",AK351="",AM351=""),1,IF(AK351&lt;&gt;"",LOOKUP(AK351,{1900,2016,2017,2018,2019,2020,2021,2022,2023,2024,2025},{1,0.9,0.8,0.7,0.6,0.5,0.4,0.3,0.2,0.1,0}),IF(AM351&lt;&gt;"",LOOKUP(AM351,{1900,2021,2022,2023,2024,2025},{1,0.8,0.6,0.4,0.2,0})))),""))</f>
        <v>1</v>
      </c>
      <c r="AM351" s="92">
        <v>2014</v>
      </c>
      <c r="AN351" s="26" t="str">
        <f>IF(AND(AK351&lt;&gt;"",AM351&lt;&gt;""),"确认折扣年度",IF($V351="中修",IF(AND($V351="中修",AK351="",AM351=""),1,IF(AK351&lt;&gt;"",LOOKUP(AK351,{1900,2021,2022,2023,2024,2025},{1,0.8,0.6,0.4,0.2,0}),IF(AM351&lt;&gt;"",LOOKUP(AM351,{1900,2021,2022,2023,2024,2025},{1,0.8,0.6,0.4,0.2,0})))),""))</f>
        <v/>
      </c>
      <c r="AO351" s="26" t="s">
        <v>146</v>
      </c>
      <c r="AP351" s="26" t="s">
        <v>146</v>
      </c>
      <c r="AQ351" s="26" t="s">
        <v>147</v>
      </c>
      <c r="AR351" s="26" t="s">
        <v>1161</v>
      </c>
      <c r="AS351" s="101" t="s">
        <v>1162</v>
      </c>
      <c r="AT351" s="26"/>
      <c r="AU351" s="26" t="s">
        <v>146</v>
      </c>
      <c r="AV351" s="26" t="s">
        <v>268</v>
      </c>
      <c r="AW351" s="26"/>
      <c r="AX351" s="110" t="s">
        <v>1163</v>
      </c>
      <c r="AY351" s="110" t="s">
        <v>1164</v>
      </c>
      <c r="AZ351" s="111"/>
      <c r="BA351" s="26">
        <v>215</v>
      </c>
      <c r="BB351" s="26">
        <v>4706.95</v>
      </c>
      <c r="BC351" s="26">
        <v>4706.95</v>
      </c>
      <c r="BD351" s="26">
        <v>0</v>
      </c>
      <c r="BE351" s="26" t="s">
        <v>149</v>
      </c>
      <c r="BF351" s="26" t="s">
        <v>150</v>
      </c>
      <c r="BG351" s="26" t="s">
        <v>1165</v>
      </c>
      <c r="BH351" s="26">
        <v>2014</v>
      </c>
      <c r="BI351" s="26" t="s">
        <v>150</v>
      </c>
      <c r="BJ351" s="26" t="s">
        <v>1166</v>
      </c>
      <c r="BK351" s="26" t="s">
        <v>150</v>
      </c>
      <c r="BL351" s="26" t="s">
        <v>150</v>
      </c>
      <c r="BM351" s="26"/>
      <c r="BN351" s="26"/>
      <c r="BO351" s="26"/>
      <c r="BP351" s="26"/>
      <c r="BQ351" s="26" t="s">
        <v>727</v>
      </c>
      <c r="BR351" s="26">
        <v>225.9</v>
      </c>
      <c r="BS351" s="26">
        <v>239.583</v>
      </c>
      <c r="BT351" s="26">
        <f t="shared" si="391"/>
        <v>13.683</v>
      </c>
      <c r="BU351" s="26"/>
      <c r="BV351" s="26"/>
      <c r="BW351" s="26">
        <f>CE351+CF351</f>
        <v>13.683</v>
      </c>
      <c r="BX351" s="26">
        <v>0</v>
      </c>
      <c r="BY351" s="26">
        <v>0</v>
      </c>
      <c r="BZ351" s="26"/>
      <c r="CA351" s="117"/>
      <c r="CB351" s="26" t="s">
        <v>166</v>
      </c>
      <c r="CC351" s="26">
        <v>4.983</v>
      </c>
      <c r="CD351" s="26">
        <v>8.7</v>
      </c>
      <c r="CE351" s="26">
        <v>0</v>
      </c>
      <c r="CF351" s="92">
        <f t="shared" si="393"/>
        <v>13.683</v>
      </c>
      <c r="CG351" s="84">
        <f t="shared" si="394"/>
        <v>0</v>
      </c>
      <c r="CH351" s="124">
        <v>10</v>
      </c>
      <c r="CI351" s="84">
        <v>1</v>
      </c>
      <c r="CJ351" s="84"/>
      <c r="CK351" s="84">
        <v>322</v>
      </c>
      <c r="CL351" s="84"/>
      <c r="CM351" s="84"/>
      <c r="CN351" s="84"/>
      <c r="CO351" s="84"/>
      <c r="CP351" s="84"/>
      <c r="CQ351" s="84"/>
      <c r="CR351" s="84"/>
      <c r="CT351" s="84"/>
      <c r="CU351" s="84"/>
      <c r="CV351" s="84"/>
      <c r="CW351" s="84" t="str">
        <f t="shared" si="395"/>
        <v>G3571016.3171030</v>
      </c>
      <c r="CX351" s="84" t="s">
        <v>140</v>
      </c>
      <c r="CZ351" s="26"/>
      <c r="DA351" s="92">
        <v>13.683</v>
      </c>
      <c r="DB351" s="92"/>
      <c r="DC351" s="92"/>
      <c r="DD351" s="92"/>
      <c r="DE351" s="26"/>
      <c r="DF351" s="26"/>
      <c r="DG351" s="26"/>
      <c r="DH351" s="26"/>
      <c r="DI351" s="26"/>
      <c r="DJ351" s="26">
        <v>2003</v>
      </c>
      <c r="DK351" s="26">
        <v>2014</v>
      </c>
      <c r="DL351" s="26" t="s">
        <v>139</v>
      </c>
      <c r="DM351" s="26">
        <v>16</v>
      </c>
      <c r="DN351" s="26">
        <v>16</v>
      </c>
      <c r="DO351" s="26">
        <v>20</v>
      </c>
      <c r="DP351" s="26" t="b">
        <v>1</v>
      </c>
      <c r="DQ351" s="26">
        <v>1</v>
      </c>
      <c r="DR351" s="26" t="s">
        <v>149</v>
      </c>
      <c r="DS351" s="26" t="s">
        <v>167</v>
      </c>
      <c r="DT351" s="26" t="s">
        <v>150</v>
      </c>
      <c r="DU351" s="26" t="s">
        <v>150</v>
      </c>
      <c r="DV351" s="26" t="s">
        <v>150</v>
      </c>
      <c r="DW351" s="26"/>
      <c r="DX351" s="26"/>
      <c r="DY351" s="26"/>
      <c r="DZ351" s="26">
        <f t="shared" si="351"/>
        <v>13.683</v>
      </c>
      <c r="EA351" s="26">
        <v>13.683</v>
      </c>
      <c r="EB351" s="26">
        <v>0</v>
      </c>
      <c r="EC351" s="26">
        <v>0</v>
      </c>
      <c r="ED351" s="26">
        <v>0</v>
      </c>
      <c r="EE351" s="26">
        <v>13.683</v>
      </c>
      <c r="EF351" s="26">
        <v>0</v>
      </c>
      <c r="EG351" s="26">
        <v>0</v>
      </c>
      <c r="EH351" s="26">
        <v>0</v>
      </c>
      <c r="EI351" s="146">
        <f t="shared" si="396"/>
        <v>0</v>
      </c>
      <c r="EJ351" s="84">
        <f t="shared" si="397"/>
        <v>13.683</v>
      </c>
      <c r="EK351" s="84">
        <f t="shared" si="398"/>
        <v>0</v>
      </c>
      <c r="EL351" s="84">
        <f t="shared" si="352"/>
        <v>0</v>
      </c>
      <c r="EN351" s="84">
        <f t="shared" si="399"/>
        <v>0</v>
      </c>
    </row>
    <row r="352" ht="30" customHeight="1" spans="1:144">
      <c r="A352" s="87" t="str">
        <f t="shared" si="332"/>
        <v>G35710391040.701</v>
      </c>
      <c r="B352" s="87">
        <f>VLOOKUP(A352,[1]大中修明细表!$A$10:$N$544,14,0)</f>
        <v>1.70100000000002</v>
      </c>
      <c r="C352" s="87" t="str">
        <f t="shared" si="333"/>
        <v>S322248.523250.224</v>
      </c>
      <c r="D352" s="87">
        <f>VLOOKUP(C352,[1]大中修明细表!$B$10:$N$544,13,0)</f>
        <v>1.70100000000002</v>
      </c>
      <c r="E352" s="87"/>
      <c r="F352" s="96">
        <v>317</v>
      </c>
      <c r="G352" s="26" t="s">
        <v>21</v>
      </c>
      <c r="H352" s="26" t="s">
        <v>1158</v>
      </c>
      <c r="I352" s="26">
        <v>431024</v>
      </c>
      <c r="J352" s="26" t="s">
        <v>1159</v>
      </c>
      <c r="K352" s="26">
        <v>1039</v>
      </c>
      <c r="L352" s="26">
        <v>1040.701</v>
      </c>
      <c r="M352" s="26" t="s">
        <v>727</v>
      </c>
      <c r="N352" s="26">
        <v>248.523</v>
      </c>
      <c r="O352" s="26">
        <v>250.224</v>
      </c>
      <c r="P352" s="26">
        <f t="shared" si="385"/>
        <v>1.70100000000002</v>
      </c>
      <c r="Q352" s="26">
        <f t="shared" si="386"/>
        <v>1.70100000000002</v>
      </c>
      <c r="R352" s="26" t="s">
        <v>139</v>
      </c>
      <c r="S352" s="26">
        <v>9</v>
      </c>
      <c r="T352" s="26">
        <v>9</v>
      </c>
      <c r="U352" s="26">
        <v>12</v>
      </c>
      <c r="V352" s="26" t="s">
        <v>140</v>
      </c>
      <c r="W352" s="26" t="s">
        <v>141</v>
      </c>
      <c r="X352" s="26" t="s">
        <v>142</v>
      </c>
      <c r="Y352" s="26">
        <f t="shared" si="387"/>
        <v>9</v>
      </c>
      <c r="Z352" s="99"/>
      <c r="AA352" s="26" t="s">
        <v>143</v>
      </c>
      <c r="AB352" s="26" t="s">
        <v>144</v>
      </c>
      <c r="AC352" s="26">
        <v>30</v>
      </c>
      <c r="AD352" s="26" t="s">
        <v>145</v>
      </c>
      <c r="AE352" s="26">
        <v>9</v>
      </c>
      <c r="AF352" s="99"/>
      <c r="AG352" s="92">
        <v>220</v>
      </c>
      <c r="AH352" s="92">
        <f t="shared" si="388"/>
        <v>337</v>
      </c>
      <c r="AI352" s="92">
        <f t="shared" si="389"/>
        <v>337</v>
      </c>
      <c r="AJ352" s="26">
        <f t="shared" si="390"/>
        <v>337</v>
      </c>
      <c r="AK352" s="92">
        <v>2009</v>
      </c>
      <c r="AL352" s="26">
        <f>IF(AND(AK352&lt;&gt;"",AM352&lt;&gt;""),"确认折扣年度",IF($V352="大修",IF(AND($V352="大修",AK352="",AM352=""),1,IF(AK352&lt;&gt;"",LOOKUP(AK352,{1900,2016,2017,2018,2019,2020,2021,2022,2023,2024,2025},{1,0.9,0.8,0.7,0.6,0.5,0.4,0.3,0.2,0.1,0}),IF(AM352&lt;&gt;"",LOOKUP(AM352,{1900,2021,2022,2023,2024,2025},{1,0.8,0.6,0.4,0.2,0})))),""))</f>
        <v>1</v>
      </c>
      <c r="AM352" s="92"/>
      <c r="AN352" s="26" t="str">
        <f>IF(AND(AK352&lt;&gt;"",AM352&lt;&gt;""),"确认折扣年度",IF($V352="中修",IF(AND($V352="中修",AK352="",AM352=""),1,IF(AK352&lt;&gt;"",LOOKUP(AK352,{1900,2021,2022,2023,2024,2025},{1,0.8,0.6,0.4,0.2,0}),IF(AM352&lt;&gt;"",LOOKUP(AM352,{1900,2021,2022,2023,2024,2025},{1,0.8,0.6,0.4,0.2,0})))),""))</f>
        <v/>
      </c>
      <c r="AO352" s="26" t="s">
        <v>146</v>
      </c>
      <c r="AP352" s="26" t="s">
        <v>146</v>
      </c>
      <c r="AQ352" s="26" t="s">
        <v>197</v>
      </c>
      <c r="AR352" s="26" t="s">
        <v>1167</v>
      </c>
      <c r="AS352" s="101"/>
      <c r="AT352" s="26"/>
      <c r="AU352" s="26" t="s">
        <v>146</v>
      </c>
      <c r="AV352" s="26" t="s">
        <v>197</v>
      </c>
      <c r="AW352" s="26"/>
      <c r="AX352" s="110"/>
      <c r="AY352" s="110"/>
      <c r="AZ352" s="109"/>
      <c r="BA352" s="26"/>
      <c r="BB352" s="26"/>
      <c r="BC352" s="26"/>
      <c r="BD352" s="26"/>
      <c r="BE352" s="26"/>
      <c r="BF352" s="26"/>
      <c r="BG352" s="26"/>
      <c r="BH352" s="26"/>
      <c r="BI352" s="26"/>
      <c r="BJ352" s="26"/>
      <c r="BK352" s="26"/>
      <c r="BL352" s="26"/>
      <c r="BM352" s="26"/>
      <c r="BN352" s="26"/>
      <c r="BO352" s="26"/>
      <c r="BP352" s="26"/>
      <c r="BQ352" s="26"/>
      <c r="BR352" s="26"/>
      <c r="BS352" s="26"/>
      <c r="BT352" s="26">
        <f t="shared" si="391"/>
        <v>1.70100000000002</v>
      </c>
      <c r="BU352" s="26"/>
      <c r="BV352" s="26"/>
      <c r="BW352" s="26">
        <f>CE352+CF352</f>
        <v>1.70100000000002</v>
      </c>
      <c r="BX352" s="26">
        <v>0</v>
      </c>
      <c r="BY352" s="26">
        <v>0</v>
      </c>
      <c r="BZ352" s="26"/>
      <c r="CA352" s="117"/>
      <c r="CB352" s="26"/>
      <c r="CC352" s="26">
        <v>0</v>
      </c>
      <c r="CD352" s="26">
        <v>0.701000000000022</v>
      </c>
      <c r="CE352" s="26">
        <v>1</v>
      </c>
      <c r="CF352" s="92">
        <f t="shared" si="393"/>
        <v>0.701000000000022</v>
      </c>
      <c r="CG352" s="84">
        <f t="shared" si="394"/>
        <v>0</v>
      </c>
      <c r="CH352" s="124">
        <v>10</v>
      </c>
      <c r="CI352" s="84">
        <v>1</v>
      </c>
      <c r="CJ352" s="84"/>
      <c r="CK352" s="84">
        <v>323</v>
      </c>
      <c r="CL352" s="84"/>
      <c r="CM352" s="84"/>
      <c r="CN352" s="84"/>
      <c r="CO352" s="84"/>
      <c r="CP352" s="84"/>
      <c r="CQ352" s="84"/>
      <c r="CR352" s="84"/>
      <c r="CT352" s="84"/>
      <c r="CU352" s="84"/>
      <c r="CV352" s="84"/>
      <c r="CW352" s="84" t="str">
        <f t="shared" si="395"/>
        <v>G35710391040.701</v>
      </c>
      <c r="CX352" s="84" t="s">
        <v>140</v>
      </c>
      <c r="CZ352" s="26"/>
      <c r="DA352" s="92">
        <v>1.70100000000002</v>
      </c>
      <c r="DB352" s="92"/>
      <c r="DC352" s="92"/>
      <c r="DD352" s="92"/>
      <c r="DE352" s="26"/>
      <c r="DF352" s="26"/>
      <c r="DG352" s="26"/>
      <c r="DH352" s="26"/>
      <c r="DI352" s="26"/>
      <c r="DJ352" s="26">
        <v>2009</v>
      </c>
      <c r="DK352" s="26"/>
      <c r="DL352" s="26" t="s">
        <v>139</v>
      </c>
      <c r="DM352" s="26">
        <v>9</v>
      </c>
      <c r="DN352" s="26">
        <v>9</v>
      </c>
      <c r="DO352" s="26">
        <v>12</v>
      </c>
      <c r="DP352" s="26" t="b">
        <v>1</v>
      </c>
      <c r="DQ352" s="26">
        <v>1</v>
      </c>
      <c r="DR352" s="26" t="s">
        <v>149</v>
      </c>
      <c r="DS352" s="26" t="s">
        <v>156</v>
      </c>
      <c r="DT352" s="26" t="s">
        <v>150</v>
      </c>
      <c r="DU352" s="26" t="s">
        <v>150</v>
      </c>
      <c r="DV352" s="26" t="s">
        <v>150</v>
      </c>
      <c r="DW352" s="26"/>
      <c r="DX352" s="26"/>
      <c r="DY352" s="26"/>
      <c r="DZ352" s="26">
        <f t="shared" si="351"/>
        <v>1.701</v>
      </c>
      <c r="EA352" s="26">
        <v>1.70100000000002</v>
      </c>
      <c r="EB352" s="26">
        <v>-1.99840144432528e-14</v>
      </c>
      <c r="EC352" s="26">
        <v>0</v>
      </c>
      <c r="ED352" s="26">
        <v>0</v>
      </c>
      <c r="EE352" s="26">
        <v>1.701</v>
      </c>
      <c r="EF352" s="26">
        <v>0</v>
      </c>
      <c r="EG352" s="26">
        <v>0</v>
      </c>
      <c r="EH352" s="26">
        <v>0</v>
      </c>
      <c r="EI352" s="146">
        <f t="shared" si="396"/>
        <v>2.17603712826531e-14</v>
      </c>
      <c r="EJ352" s="84">
        <f t="shared" si="397"/>
        <v>1.70100000000002</v>
      </c>
      <c r="EK352" s="84">
        <f t="shared" si="398"/>
        <v>2.17603712826531e-14</v>
      </c>
      <c r="EL352" s="84">
        <f t="shared" si="352"/>
        <v>-2.19824158875781e-14</v>
      </c>
      <c r="EN352" s="84">
        <f t="shared" si="399"/>
        <v>0</v>
      </c>
    </row>
    <row r="353" ht="30" customHeight="1" spans="1:142">
      <c r="A353" s="87" t="str">
        <f t="shared" si="332"/>
        <v/>
      </c>
      <c r="B353" s="87">
        <f>VLOOKUP(A353,[1]大中修明细表!$A$10:$N$544,14,0)</f>
        <v>22.9650000000001</v>
      </c>
      <c r="C353" s="87" t="str">
        <f t="shared" si="333"/>
        <v/>
      </c>
      <c r="D353" s="87">
        <f>VLOOKUP(C353,[1]大中修明细表!$B$10:$N$544,13,0)</f>
        <v>22.9650000000001</v>
      </c>
      <c r="E353" s="37"/>
      <c r="F353" s="16" t="s">
        <v>179</v>
      </c>
      <c r="G353" s="16" t="s">
        <v>180</v>
      </c>
      <c r="H353" s="26"/>
      <c r="I353" s="26"/>
      <c r="J353" s="26"/>
      <c r="K353" s="26"/>
      <c r="L353" s="26"/>
      <c r="M353" s="26"/>
      <c r="N353" s="26"/>
      <c r="O353" s="26"/>
      <c r="P353" s="16">
        <f>SUBTOTAL(9,P354:P365)</f>
        <v>16.813</v>
      </c>
      <c r="Q353" s="16">
        <f>SUBTOTAL(9,Q354:Q365)</f>
        <v>16.813</v>
      </c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98"/>
      <c r="AG353" s="104"/>
      <c r="AH353" s="16">
        <f>SUBTOTAL(9,AH354:AH365)</f>
        <v>1168</v>
      </c>
      <c r="AI353" s="16">
        <f>SUBTOTAL(9,AI354:AI365)</f>
        <v>1168</v>
      </c>
      <c r="AJ353" s="16">
        <f>SUBTOTAL(9,AJ354:AJ365)</f>
        <v>1168</v>
      </c>
      <c r="AK353" s="92"/>
      <c r="AL353" s="26" t="str">
        <f>IF(AND(AK353&lt;&gt;"",AM353&lt;&gt;""),"确认折扣年度",IF($V353="大修",IF(AND($V353="大修",AK353="",AM353=""),1,IF(AK353&lt;&gt;"",LOOKUP(AK353,{1900,2016,2017,2018,2019,2020,2021,2022,2023,2024,2025},{1,0.9,0.8,0.7,0.6,0.5,0.4,0.3,0.2,0.1,0}),IF(AM353&lt;&gt;"",LOOKUP(AM353,{1900,2021,2022,2023,2024,2025},{1,0.8,0.6,0.4,0.2,0})))),""))</f>
        <v/>
      </c>
      <c r="AM353" s="92"/>
      <c r="AN353" s="26" t="str">
        <f>IF(AND(AK353&lt;&gt;"",AM353&lt;&gt;""),"确认折扣年度",IF($V353="中修",IF(AND($V353="中修",AK353="",AM353=""),1,IF(AK353&lt;&gt;"",LOOKUP(AK353,{1900,2021,2022,2023,2024,2025},{1,0.8,0.6,0.4,0.2,0}),IF(AM353&lt;&gt;"",LOOKUP(AM353,{1900,2021,2022,2023,2024,2025},{1,0.8,0.6,0.4,0.2,0})))),""))</f>
        <v/>
      </c>
      <c r="AO353" s="26"/>
      <c r="AP353" s="26"/>
      <c r="AQ353" s="26"/>
      <c r="AR353" s="26"/>
      <c r="AS353" s="101"/>
      <c r="AT353" s="26"/>
      <c r="AU353" s="26"/>
      <c r="AV353" s="26"/>
      <c r="AW353" s="26"/>
      <c r="AX353" s="110"/>
      <c r="AY353" s="110"/>
      <c r="AZ353" s="109"/>
      <c r="BA353" s="26"/>
      <c r="BB353" s="26"/>
      <c r="BC353" s="26"/>
      <c r="BD353" s="26"/>
      <c r="BE353" s="26"/>
      <c r="BF353" s="26"/>
      <c r="BG353" s="26"/>
      <c r="BH353" s="26"/>
      <c r="BI353" s="26"/>
      <c r="BJ353" s="26"/>
      <c r="BK353" s="26"/>
      <c r="BL353" s="26"/>
      <c r="BM353" s="26"/>
      <c r="BN353" s="26"/>
      <c r="BO353" s="26"/>
      <c r="BP353" s="26"/>
      <c r="BQ353" s="26"/>
      <c r="BR353" s="26"/>
      <c r="BS353" s="26"/>
      <c r="BT353" s="26"/>
      <c r="BU353" s="26"/>
      <c r="BV353" s="26"/>
      <c r="BW353" s="26"/>
      <c r="BX353" s="26"/>
      <c r="BY353" s="26"/>
      <c r="BZ353" s="26"/>
      <c r="CA353" s="117"/>
      <c r="CB353" s="26"/>
      <c r="CC353" s="26"/>
      <c r="CD353" s="26"/>
      <c r="CE353" s="26"/>
      <c r="CF353" s="84"/>
      <c r="CH353" s="124"/>
      <c r="CJ353" s="84"/>
      <c r="CL353" s="84"/>
      <c r="CM353" s="84"/>
      <c r="CN353" s="84"/>
      <c r="CO353" s="84"/>
      <c r="CP353" s="84"/>
      <c r="CQ353" s="84"/>
      <c r="CR353" s="84"/>
      <c r="CT353" s="84"/>
      <c r="CU353" s="84"/>
      <c r="CV353" s="84"/>
      <c r="CZ353" s="26"/>
      <c r="DA353" s="16">
        <f>SUBTOTAL(9,DA354:DA365)</f>
        <v>10.205</v>
      </c>
      <c r="DB353" s="16"/>
      <c r="DC353" s="16"/>
      <c r="DD353" s="16"/>
      <c r="DE353" s="26"/>
      <c r="DF353" s="26"/>
      <c r="DG353" s="26"/>
      <c r="DH353" s="26"/>
      <c r="DI353" s="26"/>
      <c r="DJ353" s="26"/>
      <c r="DK353" s="26"/>
      <c r="DL353" s="26"/>
      <c r="DM353" s="26"/>
      <c r="DN353" s="26"/>
      <c r="DO353" s="26"/>
      <c r="DP353" s="26" t="b">
        <v>1</v>
      </c>
      <c r="DQ353" s="26">
        <v>0</v>
      </c>
      <c r="DR353" s="26"/>
      <c r="DS353" s="139"/>
      <c r="DT353" s="26"/>
      <c r="DU353" s="26"/>
      <c r="DV353" s="26"/>
      <c r="DW353" s="26"/>
      <c r="DX353" s="26"/>
      <c r="DY353" s="26"/>
      <c r="DZ353" s="26">
        <f t="shared" si="351"/>
        <v>0</v>
      </c>
      <c r="EA353" s="26">
        <v>1</v>
      </c>
      <c r="EB353" s="26">
        <v>0</v>
      </c>
      <c r="EC353" s="26"/>
      <c r="ED353" s="26"/>
      <c r="EE353" s="26"/>
      <c r="EF353" s="26"/>
      <c r="EG353" s="26"/>
      <c r="EH353" s="26"/>
      <c r="EI353" s="146"/>
      <c r="EL353" s="84">
        <f t="shared" si="352"/>
        <v>0</v>
      </c>
    </row>
    <row r="354" ht="30" customHeight="1" spans="1:144">
      <c r="A354" s="87" t="str">
        <f t="shared" si="332"/>
        <v>G24019871990</v>
      </c>
      <c r="B354" s="87">
        <f>VLOOKUP(A354,[1]大中修明细表!$A$10:$N$544,14,0)</f>
        <v>3</v>
      </c>
      <c r="C354" s="87" t="str">
        <f t="shared" si="333"/>
        <v>S21243.38846.388</v>
      </c>
      <c r="D354" s="87">
        <f>VLOOKUP(C354,[1]大中修明细表!$B$10:$N$544,13,0)</f>
        <v>3</v>
      </c>
      <c r="E354" s="87"/>
      <c r="F354" s="96">
        <v>318</v>
      </c>
      <c r="G354" s="26" t="s">
        <v>21</v>
      </c>
      <c r="H354" s="26" t="s">
        <v>1150</v>
      </c>
      <c r="I354" s="26">
        <v>431028</v>
      </c>
      <c r="J354" s="26" t="s">
        <v>195</v>
      </c>
      <c r="K354" s="26">
        <v>1987</v>
      </c>
      <c r="L354" s="26">
        <v>1990</v>
      </c>
      <c r="M354" s="26" t="s">
        <v>1138</v>
      </c>
      <c r="N354" s="26">
        <v>43.388</v>
      </c>
      <c r="O354" s="26">
        <v>46.388</v>
      </c>
      <c r="P354" s="26">
        <f>L354-K354</f>
        <v>3</v>
      </c>
      <c r="Q354" s="26">
        <f t="shared" ref="Q354:Q357" si="400">L354-K354</f>
        <v>3</v>
      </c>
      <c r="R354" s="26" t="s">
        <v>139</v>
      </c>
      <c r="S354" s="26">
        <v>12</v>
      </c>
      <c r="T354" s="26">
        <v>12</v>
      </c>
      <c r="U354" s="26">
        <v>15</v>
      </c>
      <c r="V354" s="26" t="s">
        <v>182</v>
      </c>
      <c r="W354" s="26" t="s">
        <v>160</v>
      </c>
      <c r="X354" s="26" t="s">
        <v>345</v>
      </c>
      <c r="Y354" s="26">
        <f>IF(V354="中修",MIN(24,MIN(S354,U354)),IF(V354="大修",MIN(24,MIN(S354,U354)),""))</f>
        <v>12</v>
      </c>
      <c r="Z354" s="99"/>
      <c r="AA354" s="26" t="s">
        <v>245</v>
      </c>
      <c r="AB354" s="26"/>
      <c r="AC354" s="26"/>
      <c r="AD354" s="26" t="s">
        <v>145</v>
      </c>
      <c r="AE354" s="26">
        <v>4</v>
      </c>
      <c r="AF354" s="99"/>
      <c r="AG354" s="92">
        <v>70</v>
      </c>
      <c r="AH354" s="92">
        <f>ROUND(P354*1000*Y354*AG354/10000,0)</f>
        <v>252</v>
      </c>
      <c r="AI354" s="92">
        <f>ROUND(Q354*1000*Y354*AG354/10000,0)</f>
        <v>252</v>
      </c>
      <c r="AJ354" s="26">
        <f>IF(AL354&lt;&gt;"",ROUND(AI354*AL354,0),IF(AN354&lt;&gt;"",ROUND(AI354*AN354,0),"缺折扣系数"))</f>
        <v>252</v>
      </c>
      <c r="AK354" s="92">
        <v>2017</v>
      </c>
      <c r="AL354" s="26" t="str">
        <f>IF(AND(AK354&lt;&gt;"",AM354&lt;&gt;""),"确认折扣年度",IF($V354="大修",IF(AND($V354="大修",AK354="",AM354=""),1,IF(AK354&lt;&gt;"",LOOKUP(AK354,{1900,2016,2017,2018,2019,2020,2021,2022,2023,2024,2025},{1,0.9,0.8,0.7,0.6,0.5,0.4,0.3,0.2,0.1,0}),IF(AM354&lt;&gt;"",LOOKUP(AM354,{1900,2021,2022,2023,2024,2025},{1,0.8,0.6,0.4,0.2,0})))),""))</f>
        <v/>
      </c>
      <c r="AM354" s="92"/>
      <c r="AN354" s="26">
        <f>IF(AND(AK354&lt;&gt;"",AM354&lt;&gt;""),"确认折扣年度",IF($V354="中修",IF(AND($V354="中修",AK354="",AM354=""),1,IF(AK354&lt;&gt;"",LOOKUP(AK354,{1900,2021,2022,2023,2024,2025},{1,0.8,0.6,0.4,0.2,0}),IF(AM354&lt;&gt;"",LOOKUP(AM354,{1900,2021,2022,2023,2024,2025},{1,0.8,0.6,0.4,0.2,0})))),""))</f>
        <v>1</v>
      </c>
      <c r="AO354" s="26" t="s">
        <v>146</v>
      </c>
      <c r="AP354" s="26" t="s">
        <v>146</v>
      </c>
      <c r="AQ354" s="26" t="s">
        <v>197</v>
      </c>
      <c r="AR354" s="26" t="s">
        <v>634</v>
      </c>
      <c r="AS354" s="101"/>
      <c r="AT354" s="26"/>
      <c r="AU354" s="26" t="s">
        <v>146</v>
      </c>
      <c r="AV354" s="26" t="s">
        <v>197</v>
      </c>
      <c r="AW354" s="26"/>
      <c r="AX354" s="110"/>
      <c r="AY354" s="110" t="s">
        <v>1168</v>
      </c>
      <c r="AZ354" s="111"/>
      <c r="BA354" s="26">
        <v>70</v>
      </c>
      <c r="BB354" s="26">
        <v>252</v>
      </c>
      <c r="BC354" s="26">
        <v>252</v>
      </c>
      <c r="BD354" s="26">
        <v>0</v>
      </c>
      <c r="BE354" s="26" t="s">
        <v>149</v>
      </c>
      <c r="BF354" s="26" t="s">
        <v>150</v>
      </c>
      <c r="BG354" s="26" t="s">
        <v>1169</v>
      </c>
      <c r="BH354" s="26">
        <v>1967</v>
      </c>
      <c r="BI354" s="26" t="s">
        <v>150</v>
      </c>
      <c r="BJ354" s="26" t="s">
        <v>1170</v>
      </c>
      <c r="BK354" s="26" t="s">
        <v>150</v>
      </c>
      <c r="BL354" s="26" t="s">
        <v>150</v>
      </c>
      <c r="BM354" s="26"/>
      <c r="BN354" s="26"/>
      <c r="BO354" s="26"/>
      <c r="BP354" s="26"/>
      <c r="BQ354" s="26" t="s">
        <v>1138</v>
      </c>
      <c r="BR354" s="26">
        <v>43.738</v>
      </c>
      <c r="BS354" s="26">
        <v>46.738</v>
      </c>
      <c r="BT354" s="26">
        <f>SUM(BU354:BZ354)</f>
        <v>3</v>
      </c>
      <c r="BU354" s="26"/>
      <c r="BV354" s="26"/>
      <c r="BW354" s="26">
        <f t="shared" ref="BW354:BW357" si="401">CE354+CF354</f>
        <v>3</v>
      </c>
      <c r="BX354" s="26">
        <v>0</v>
      </c>
      <c r="BY354" s="26">
        <v>0</v>
      </c>
      <c r="BZ354" s="26"/>
      <c r="CA354" s="117"/>
      <c r="CB354" s="26" t="s">
        <v>166</v>
      </c>
      <c r="CC354" s="26">
        <v>0</v>
      </c>
      <c r="CD354" s="26">
        <v>2</v>
      </c>
      <c r="CE354" s="26">
        <v>1</v>
      </c>
      <c r="CF354" s="92">
        <f t="shared" ref="CF354:CF357" si="402">CC354+CD354</f>
        <v>2</v>
      </c>
      <c r="CG354" s="84">
        <f t="shared" ref="CG354:CG361" si="403">Q354-BU354-BV354-BW354-BX354-BY354-BZ354</f>
        <v>0</v>
      </c>
      <c r="CH354" s="124">
        <v>10</v>
      </c>
      <c r="CI354" s="84">
        <v>2</v>
      </c>
      <c r="CJ354" s="84"/>
      <c r="CK354" s="84">
        <v>335</v>
      </c>
      <c r="CL354" s="84"/>
      <c r="CM354" s="84"/>
      <c r="CN354" s="84"/>
      <c r="CO354" s="84"/>
      <c r="CP354" s="84"/>
      <c r="CQ354" s="84"/>
      <c r="CR354" s="84"/>
      <c r="CT354" s="84"/>
      <c r="CU354" s="84"/>
      <c r="CV354" s="84"/>
      <c r="CW354" s="84" t="str">
        <f t="shared" ref="CW354:CW357" si="404">J354&amp;K354&amp;L354</f>
        <v>G24019871990</v>
      </c>
      <c r="CX354" s="84" t="s">
        <v>182</v>
      </c>
      <c r="CZ354" s="26"/>
      <c r="DA354" s="92">
        <v>3</v>
      </c>
      <c r="DB354" s="92"/>
      <c r="DC354" s="92"/>
      <c r="DD354" s="92"/>
      <c r="DE354" s="26"/>
      <c r="DF354" s="26" t="s">
        <v>1171</v>
      </c>
      <c r="DG354" s="26"/>
      <c r="DH354" s="26" t="s">
        <v>1171</v>
      </c>
      <c r="DI354" s="26"/>
      <c r="DJ354" s="26">
        <v>1967</v>
      </c>
      <c r="DK354" s="26"/>
      <c r="DL354" s="26" t="s">
        <v>139</v>
      </c>
      <c r="DM354" s="26">
        <v>12</v>
      </c>
      <c r="DN354" s="26">
        <v>12</v>
      </c>
      <c r="DO354" s="26">
        <v>15</v>
      </c>
      <c r="DP354" s="26" t="b">
        <v>1</v>
      </c>
      <c r="DQ354" s="26">
        <v>1</v>
      </c>
      <c r="DR354" s="26" t="s">
        <v>149</v>
      </c>
      <c r="DS354" s="26" t="s">
        <v>167</v>
      </c>
      <c r="DT354" s="26" t="s">
        <v>150</v>
      </c>
      <c r="DU354" s="26" t="s">
        <v>150</v>
      </c>
      <c r="DV354" s="26" t="s">
        <v>150</v>
      </c>
      <c r="DW354" s="26"/>
      <c r="DX354" s="26"/>
      <c r="DY354" s="26"/>
      <c r="DZ354" s="26">
        <f t="shared" si="351"/>
        <v>3</v>
      </c>
      <c r="EA354" s="26">
        <v>3</v>
      </c>
      <c r="EB354" s="26">
        <v>0</v>
      </c>
      <c r="EC354" s="26">
        <v>0</v>
      </c>
      <c r="ED354" s="26">
        <v>0</v>
      </c>
      <c r="EE354" s="26">
        <v>3</v>
      </c>
      <c r="EF354" s="26">
        <v>0</v>
      </c>
      <c r="EG354" s="26">
        <v>0</v>
      </c>
      <c r="EH354" s="26">
        <v>0</v>
      </c>
      <c r="EI354" s="146">
        <f>P354-DZ354</f>
        <v>0</v>
      </c>
      <c r="EJ354" s="84">
        <f>L354-K354</f>
        <v>3</v>
      </c>
      <c r="EK354" s="84">
        <f>EJ354-DZ354</f>
        <v>0</v>
      </c>
      <c r="EL354" s="84">
        <f t="shared" si="352"/>
        <v>0</v>
      </c>
      <c r="EN354" s="84">
        <f t="shared" ref="EN354:EN365" si="405">EF354+EG354</f>
        <v>0</v>
      </c>
    </row>
    <row r="355" ht="30" customHeight="1" spans="1:144">
      <c r="A355" s="87" t="str">
        <f t="shared" si="332"/>
        <v>G24019951996</v>
      </c>
      <c r="B355" s="87">
        <f>VLOOKUP(A355,[1]大中修明细表!$A$10:$N$544,14,0)</f>
        <v>1</v>
      </c>
      <c r="C355" s="87" t="str">
        <f t="shared" si="333"/>
        <v>S21250.38851.388</v>
      </c>
      <c r="D355" s="87">
        <f>VLOOKUP(C355,[1]大中修明细表!$B$10:$N$544,13,0)</f>
        <v>1</v>
      </c>
      <c r="E355" s="87"/>
      <c r="F355" s="96">
        <v>319</v>
      </c>
      <c r="G355" s="26" t="s">
        <v>21</v>
      </c>
      <c r="H355" s="26" t="s">
        <v>1150</v>
      </c>
      <c r="I355" s="26">
        <v>431028</v>
      </c>
      <c r="J355" s="26" t="s">
        <v>195</v>
      </c>
      <c r="K355" s="26">
        <v>1995</v>
      </c>
      <c r="L355" s="26">
        <v>1996</v>
      </c>
      <c r="M355" s="26" t="s">
        <v>1138</v>
      </c>
      <c r="N355" s="26">
        <v>50.388</v>
      </c>
      <c r="O355" s="26">
        <v>51.388</v>
      </c>
      <c r="P355" s="26">
        <f>L355-K355</f>
        <v>1</v>
      </c>
      <c r="Q355" s="26">
        <f t="shared" si="400"/>
        <v>1</v>
      </c>
      <c r="R355" s="26" t="s">
        <v>139</v>
      </c>
      <c r="S355" s="26">
        <v>12</v>
      </c>
      <c r="T355" s="26">
        <v>12</v>
      </c>
      <c r="U355" s="26">
        <v>14</v>
      </c>
      <c r="V355" s="26" t="s">
        <v>182</v>
      </c>
      <c r="W355" s="26" t="s">
        <v>160</v>
      </c>
      <c r="X355" s="26" t="s">
        <v>345</v>
      </c>
      <c r="Y355" s="26">
        <f>IF(V355="中修",MIN(24,MIN(S355,U355)),IF(V355="大修",MIN(24,MIN(S355,U355)),""))</f>
        <v>12</v>
      </c>
      <c r="Z355" s="99"/>
      <c r="AA355" s="26" t="s">
        <v>245</v>
      </c>
      <c r="AB355" s="26"/>
      <c r="AC355" s="26"/>
      <c r="AD355" s="26" t="s">
        <v>145</v>
      </c>
      <c r="AE355" s="26">
        <v>4</v>
      </c>
      <c r="AF355" s="99"/>
      <c r="AG355" s="92">
        <v>70</v>
      </c>
      <c r="AH355" s="92">
        <f>ROUND(P355*1000*Y355*AG355/10000,0)</f>
        <v>84</v>
      </c>
      <c r="AI355" s="92">
        <f>ROUND(Q355*1000*Y355*AG355/10000,0)</f>
        <v>84</v>
      </c>
      <c r="AJ355" s="26">
        <f>IF(AL355&lt;&gt;"",ROUND(AI355*AL355,0),IF(AN355&lt;&gt;"",ROUND(AI355*AN355,0),"缺折扣系数"))</f>
        <v>84</v>
      </c>
      <c r="AK355" s="92">
        <v>1967</v>
      </c>
      <c r="AL355" s="26" t="str">
        <f>IF(AND(AK355&lt;&gt;"",AM355&lt;&gt;""),"确认折扣年度",IF($V355="大修",IF(AND($V355="大修",AK355="",AM355=""),1,IF(AK355&lt;&gt;"",LOOKUP(AK355,{1900,2016,2017,2018,2019,2020,2021,2022,2023,2024,2025},{1,0.9,0.8,0.7,0.6,0.5,0.4,0.3,0.2,0.1,0}),IF(AM355&lt;&gt;"",LOOKUP(AM355,{1900,2021,2022,2023,2024,2025},{1,0.8,0.6,0.4,0.2,0})))),""))</f>
        <v/>
      </c>
      <c r="AM355" s="92"/>
      <c r="AN355" s="26">
        <f>IF(AND(AK355&lt;&gt;"",AM355&lt;&gt;""),"确认折扣年度",IF($V355="中修",IF(AND($V355="中修",AK355="",AM355=""),1,IF(AK355&lt;&gt;"",LOOKUP(AK355,{1900,2021,2022,2023,2024,2025},{1,0.8,0.6,0.4,0.2,0}),IF(AM355&lt;&gt;"",LOOKUP(AM355,{1900,2021,2022,2023,2024,2025},{1,0.8,0.6,0.4,0.2,0})))),""))</f>
        <v>1</v>
      </c>
      <c r="AO355" s="26" t="s">
        <v>146</v>
      </c>
      <c r="AP355" s="26" t="s">
        <v>146</v>
      </c>
      <c r="AQ355" s="26" t="s">
        <v>197</v>
      </c>
      <c r="AR355" s="26" t="s">
        <v>1172</v>
      </c>
      <c r="AS355" s="101"/>
      <c r="AT355" s="26"/>
      <c r="AU355" s="26" t="s">
        <v>146</v>
      </c>
      <c r="AV355" s="26" t="s">
        <v>197</v>
      </c>
      <c r="AW355" s="26"/>
      <c r="AX355" s="110"/>
      <c r="AY355" s="110"/>
      <c r="AZ355" s="111"/>
      <c r="BA355" s="26">
        <v>70</v>
      </c>
      <c r="BB355" s="26">
        <v>84</v>
      </c>
      <c r="BC355" s="26">
        <v>84</v>
      </c>
      <c r="BD355" s="26">
        <v>0</v>
      </c>
      <c r="BE355" s="26" t="s">
        <v>149</v>
      </c>
      <c r="BF355" s="26" t="s">
        <v>150</v>
      </c>
      <c r="BG355" s="26" t="s">
        <v>1173</v>
      </c>
      <c r="BH355" s="26">
        <v>1967</v>
      </c>
      <c r="BI355" s="26" t="s">
        <v>150</v>
      </c>
      <c r="BJ355" s="26" t="s">
        <v>1174</v>
      </c>
      <c r="BK355" s="26" t="s">
        <v>150</v>
      </c>
      <c r="BL355" s="26" t="s">
        <v>1175</v>
      </c>
      <c r="BM355" s="26" t="s">
        <v>234</v>
      </c>
      <c r="BN355" s="26" t="s">
        <v>195</v>
      </c>
      <c r="BO355" s="26">
        <v>1990.681</v>
      </c>
      <c r="BP355" s="26">
        <v>2002.558</v>
      </c>
      <c r="BQ355" s="26" t="s">
        <v>1138</v>
      </c>
      <c r="BR355" s="26">
        <v>51.738</v>
      </c>
      <c r="BS355" s="26">
        <v>52.738</v>
      </c>
      <c r="BT355" s="26">
        <f>SUM(BU355:BZ355)</f>
        <v>1</v>
      </c>
      <c r="BU355" s="26"/>
      <c r="BV355" s="26"/>
      <c r="BW355" s="26">
        <f t="shared" si="401"/>
        <v>1</v>
      </c>
      <c r="BX355" s="26">
        <v>0</v>
      </c>
      <c r="BY355" s="26">
        <v>0</v>
      </c>
      <c r="BZ355" s="26"/>
      <c r="CA355" s="117"/>
      <c r="CB355" s="26" t="s">
        <v>166</v>
      </c>
      <c r="CC355" s="26">
        <v>0</v>
      </c>
      <c r="CD355" s="26">
        <v>0</v>
      </c>
      <c r="CE355" s="26">
        <v>1</v>
      </c>
      <c r="CF355" s="92">
        <f t="shared" si="402"/>
        <v>0</v>
      </c>
      <c r="CG355" s="84">
        <f t="shared" si="403"/>
        <v>0</v>
      </c>
      <c r="CH355" s="124">
        <v>10</v>
      </c>
      <c r="CI355" s="84">
        <v>2</v>
      </c>
      <c r="CJ355" s="84"/>
      <c r="CK355" s="84">
        <v>336</v>
      </c>
      <c r="CL355" s="84"/>
      <c r="CM355" s="84"/>
      <c r="CN355" s="84"/>
      <c r="CO355" s="84"/>
      <c r="CP355" s="84"/>
      <c r="CQ355" s="84"/>
      <c r="CR355" s="84"/>
      <c r="CT355" s="84"/>
      <c r="CU355" s="84"/>
      <c r="CV355" s="84"/>
      <c r="CW355" s="84" t="str">
        <f t="shared" si="404"/>
        <v>G24019951996</v>
      </c>
      <c r="CX355" s="84" t="s">
        <v>182</v>
      </c>
      <c r="CZ355" s="26"/>
      <c r="DA355" s="92">
        <v>1</v>
      </c>
      <c r="DB355" s="92"/>
      <c r="DC355" s="92"/>
      <c r="DD355" s="92"/>
      <c r="DE355" s="26"/>
      <c r="DF355" s="26" t="s">
        <v>1176</v>
      </c>
      <c r="DG355" s="26"/>
      <c r="DH355" s="26" t="s">
        <v>1176</v>
      </c>
      <c r="DI355" s="26"/>
      <c r="DJ355" s="26">
        <v>1967</v>
      </c>
      <c r="DK355" s="26"/>
      <c r="DL355" s="26" t="s">
        <v>139</v>
      </c>
      <c r="DM355" s="26">
        <v>12</v>
      </c>
      <c r="DN355" s="26">
        <v>12</v>
      </c>
      <c r="DO355" s="26">
        <v>14</v>
      </c>
      <c r="DP355" s="26" t="b">
        <v>1</v>
      </c>
      <c r="DQ355" s="26">
        <v>1</v>
      </c>
      <c r="DR355" s="26" t="s">
        <v>149</v>
      </c>
      <c r="DS355" s="26" t="s">
        <v>167</v>
      </c>
      <c r="DT355" s="26" t="s">
        <v>150</v>
      </c>
      <c r="DU355" s="26" t="s">
        <v>150</v>
      </c>
      <c r="DV355" s="26" t="s">
        <v>1175</v>
      </c>
      <c r="DW355" s="26" t="s">
        <v>1177</v>
      </c>
      <c r="DX355" s="26" t="s">
        <v>237</v>
      </c>
      <c r="DY355" s="26" t="s">
        <v>1178</v>
      </c>
      <c r="DZ355" s="26">
        <f t="shared" si="351"/>
        <v>1</v>
      </c>
      <c r="EA355" s="26">
        <v>1</v>
      </c>
      <c r="EB355" s="26">
        <v>0</v>
      </c>
      <c r="EC355" s="26">
        <v>0</v>
      </c>
      <c r="ED355" s="26">
        <v>0</v>
      </c>
      <c r="EE355" s="26">
        <v>1</v>
      </c>
      <c r="EF355" s="26">
        <v>0</v>
      </c>
      <c r="EG355" s="26">
        <v>0</v>
      </c>
      <c r="EH355" s="26">
        <v>0</v>
      </c>
      <c r="EI355" s="146">
        <f>P355-DZ355</f>
        <v>0</v>
      </c>
      <c r="EJ355" s="84">
        <f>L355-K355</f>
        <v>1</v>
      </c>
      <c r="EK355" s="84">
        <f>EJ355-DZ355</f>
        <v>0</v>
      </c>
      <c r="EL355" s="84">
        <f t="shared" si="352"/>
        <v>0</v>
      </c>
      <c r="EN355" s="84">
        <f t="shared" si="405"/>
        <v>0</v>
      </c>
    </row>
    <row r="356" ht="30" customHeight="1" spans="1:144">
      <c r="A356" s="87" t="str">
        <f t="shared" si="332"/>
        <v>G24019981999</v>
      </c>
      <c r="B356" s="87" t="e">
        <f>VLOOKUP(A356,[1]大中修明细表!$A$10:$N$544,14,0)</f>
        <v>#N/A</v>
      </c>
      <c r="C356" s="87" t="str">
        <f t="shared" si="333"/>
        <v>S21254.73855.738</v>
      </c>
      <c r="D356" s="87" t="e">
        <f>VLOOKUP(C356,[1]大中修明细表!$B$10:$N$544,13,0)</f>
        <v>#N/A</v>
      </c>
      <c r="E356" s="87" t="s">
        <v>371</v>
      </c>
      <c r="F356" s="96">
        <v>320</v>
      </c>
      <c r="G356" s="26" t="s">
        <v>21</v>
      </c>
      <c r="H356" s="26" t="s">
        <v>1150</v>
      </c>
      <c r="I356" s="26"/>
      <c r="J356" s="26" t="s">
        <v>195</v>
      </c>
      <c r="K356" s="26">
        <v>1998</v>
      </c>
      <c r="L356" s="26">
        <v>1999</v>
      </c>
      <c r="M356" s="26" t="s">
        <v>1138</v>
      </c>
      <c r="N356" s="26">
        <v>54.738</v>
      </c>
      <c r="O356" s="26">
        <v>55.738</v>
      </c>
      <c r="P356" s="26">
        <f>L356-K356</f>
        <v>1</v>
      </c>
      <c r="Q356" s="26">
        <f t="shared" si="400"/>
        <v>1</v>
      </c>
      <c r="R356" s="26" t="s">
        <v>139</v>
      </c>
      <c r="S356" s="26">
        <v>12</v>
      </c>
      <c r="T356" s="26">
        <v>12</v>
      </c>
      <c r="U356" s="26">
        <v>14</v>
      </c>
      <c r="V356" s="26" t="s">
        <v>182</v>
      </c>
      <c r="W356" s="26" t="s">
        <v>160</v>
      </c>
      <c r="X356" s="26" t="s">
        <v>183</v>
      </c>
      <c r="Y356" s="26">
        <f>IF(V356="中修",MIN(24,MIN(S356,U356)),IF(V356="大修",MIN(24,MIN(S356,U356)),""))</f>
        <v>12</v>
      </c>
      <c r="Z356" s="26"/>
      <c r="AA356" s="26" t="s">
        <v>184</v>
      </c>
      <c r="AB356" s="26"/>
      <c r="AC356" s="26"/>
      <c r="AD356" s="26" t="s">
        <v>145</v>
      </c>
      <c r="AE356" s="26">
        <v>4</v>
      </c>
      <c r="AF356" s="99"/>
      <c r="AG356" s="92">
        <v>70</v>
      </c>
      <c r="AH356" s="92">
        <f>ROUND(P356*1000*Y356*AG356/10000,0)</f>
        <v>84</v>
      </c>
      <c r="AI356" s="92">
        <f>ROUND(Q356*1000*Y356*AG356/10000,0)</f>
        <v>84</v>
      </c>
      <c r="AJ356" s="26">
        <f>IF(AL356&lt;&gt;"",ROUND(AI356*AL356,0),IF(AN356&lt;&gt;"",ROUND(AI356*AN356,0),"缺折扣系数"))</f>
        <v>84</v>
      </c>
      <c r="AK356" s="92">
        <v>2015</v>
      </c>
      <c r="AL356" s="26" t="str">
        <f>IF(AND(AK356&lt;&gt;"",AM356&lt;&gt;""),"确认折扣年度",IF($V356="大修",IF(AND($V356="大修",AK356="",AM356=""),1,IF(AK356&lt;&gt;"",LOOKUP(AK356,{1900,2016,2017,2018,2019,2020,2021,2022,2023,2024,2025},{1,0.9,0.8,0.7,0.6,0.5,0.4,0.3,0.2,0.1,0}),IF(AM356&lt;&gt;"",LOOKUP(AM356,{1900,2021,2022,2023,2024,2025},{1,0.8,0.6,0.4,0.2,0})))),""))</f>
        <v/>
      </c>
      <c r="AM356" s="92"/>
      <c r="AN356" s="26">
        <f>IF(AND(AK356&lt;&gt;"",AM356&lt;&gt;""),"确认折扣年度",IF($V356="中修",IF(AND($V356="中修",AK356="",AM356=""),1,IF(AK356&lt;&gt;"",LOOKUP(AK356,{1900,2021,2022,2023,2024,2025},{1,0.8,0.6,0.4,0.2,0}),IF(AM356&lt;&gt;"",LOOKUP(AM356,{1900,2021,2022,2023,2024,2025},{1,0.8,0.6,0.4,0.2,0})))),""))</f>
        <v>1</v>
      </c>
      <c r="AO356" s="26" t="s">
        <v>146</v>
      </c>
      <c r="AP356" s="26" t="s">
        <v>146</v>
      </c>
      <c r="AQ356" s="26" t="s">
        <v>197</v>
      </c>
      <c r="AR356" s="26" t="s">
        <v>1179</v>
      </c>
      <c r="AS356" s="101"/>
      <c r="AT356" s="26"/>
      <c r="AU356" s="26"/>
      <c r="AV356" s="26"/>
      <c r="AW356" s="26"/>
      <c r="AX356" s="110"/>
      <c r="AY356" s="110"/>
      <c r="AZ356" s="111"/>
      <c r="BA356" s="26">
        <v>85</v>
      </c>
      <c r="BB356" s="26">
        <v>102</v>
      </c>
      <c r="BC356" s="26">
        <v>102</v>
      </c>
      <c r="BD356" s="26">
        <v>0</v>
      </c>
      <c r="BE356" s="26" t="s">
        <v>149</v>
      </c>
      <c r="BF356" s="26" t="s">
        <v>150</v>
      </c>
      <c r="BG356" s="26" t="s">
        <v>1180</v>
      </c>
      <c r="BH356" s="26">
        <v>1967</v>
      </c>
      <c r="BI356" s="26" t="s">
        <v>150</v>
      </c>
      <c r="BJ356" s="26" t="s">
        <v>1174</v>
      </c>
      <c r="BK356" s="26" t="s">
        <v>150</v>
      </c>
      <c r="BL356" s="26" t="s">
        <v>1175</v>
      </c>
      <c r="BM356" s="26" t="s">
        <v>234</v>
      </c>
      <c r="BN356" s="26" t="s">
        <v>195</v>
      </c>
      <c r="BO356" s="26">
        <v>1990.681</v>
      </c>
      <c r="BP356" s="26">
        <v>2002.558</v>
      </c>
      <c r="BQ356" s="26" t="s">
        <v>1138</v>
      </c>
      <c r="BR356" s="26">
        <v>54.738</v>
      </c>
      <c r="BS356" s="26">
        <v>55.738</v>
      </c>
      <c r="BT356" s="26">
        <f>SUM(BU356:BZ356)</f>
        <v>1</v>
      </c>
      <c r="BU356" s="26"/>
      <c r="BV356" s="26"/>
      <c r="BW356" s="26">
        <f t="shared" si="401"/>
        <v>1</v>
      </c>
      <c r="BX356" s="26">
        <v>0</v>
      </c>
      <c r="BY356" s="26">
        <v>0</v>
      </c>
      <c r="BZ356" s="26"/>
      <c r="CA356" s="117"/>
      <c r="CB356" s="26" t="s">
        <v>166</v>
      </c>
      <c r="CC356" s="26">
        <v>0</v>
      </c>
      <c r="CD356" s="26">
        <v>0</v>
      </c>
      <c r="CE356" s="26">
        <v>1</v>
      </c>
      <c r="CF356" s="92">
        <f t="shared" si="402"/>
        <v>0</v>
      </c>
      <c r="CG356" s="84">
        <f t="shared" si="403"/>
        <v>0</v>
      </c>
      <c r="CH356" s="124">
        <v>10</v>
      </c>
      <c r="CI356" s="84">
        <v>2</v>
      </c>
      <c r="CJ356" s="84"/>
      <c r="CL356" s="84"/>
      <c r="CM356" s="84"/>
      <c r="CN356" s="84"/>
      <c r="CO356" s="84"/>
      <c r="CP356" s="84"/>
      <c r="CQ356" s="84"/>
      <c r="CR356" s="84"/>
      <c r="CT356" s="84"/>
      <c r="CU356" s="84"/>
      <c r="CV356" s="84"/>
      <c r="CW356" s="84" t="str">
        <f t="shared" si="404"/>
        <v>G24019981999</v>
      </c>
      <c r="CX356" s="84" t="s">
        <v>182</v>
      </c>
      <c r="CZ356" s="26" t="s">
        <v>375</v>
      </c>
      <c r="DA356" s="92">
        <v>0</v>
      </c>
      <c r="DB356" s="92"/>
      <c r="DC356" s="92" t="s">
        <v>375</v>
      </c>
      <c r="DD356" s="92"/>
      <c r="DE356" s="26"/>
      <c r="DF356" s="26"/>
      <c r="DG356" s="26"/>
      <c r="DH356" s="26" t="s">
        <v>1181</v>
      </c>
      <c r="DI356" s="26"/>
      <c r="DJ356" s="26">
        <v>1967</v>
      </c>
      <c r="DK356" s="26"/>
      <c r="DL356" s="26" t="s">
        <v>139</v>
      </c>
      <c r="DM356" s="26">
        <v>12</v>
      </c>
      <c r="DN356" s="26">
        <v>12</v>
      </c>
      <c r="DO356" s="26">
        <v>14</v>
      </c>
      <c r="DP356" s="26" t="e">
        <v>#N/A</v>
      </c>
      <c r="DQ356" s="26" t="e">
        <v>#N/A</v>
      </c>
      <c r="DR356" s="26" t="s">
        <v>149</v>
      </c>
      <c r="DS356" s="26" t="s">
        <v>167</v>
      </c>
      <c r="DT356" s="26" t="s">
        <v>150</v>
      </c>
      <c r="DU356" s="26" t="s">
        <v>150</v>
      </c>
      <c r="DV356" s="26" t="s">
        <v>1175</v>
      </c>
      <c r="DW356" s="26" t="s">
        <v>1177</v>
      </c>
      <c r="DX356" s="26"/>
      <c r="DY356" s="26"/>
      <c r="DZ356" s="26">
        <f t="shared" si="351"/>
        <v>1</v>
      </c>
      <c r="EA356" s="26" t="e">
        <v>#N/A</v>
      </c>
      <c r="EB356" s="26" t="e">
        <v>#N/A</v>
      </c>
      <c r="EC356" s="26">
        <v>0</v>
      </c>
      <c r="ED356" s="26">
        <v>0</v>
      </c>
      <c r="EE356" s="26">
        <v>1</v>
      </c>
      <c r="EF356" s="26">
        <v>0</v>
      </c>
      <c r="EG356" s="26">
        <v>0</v>
      </c>
      <c r="EH356" s="26">
        <v>0</v>
      </c>
      <c r="EI356" s="146">
        <f>P356-DZ356</f>
        <v>0</v>
      </c>
      <c r="EJ356" s="84">
        <f>L356-K356</f>
        <v>1</v>
      </c>
      <c r="EK356" s="84">
        <f>EJ356-DZ356</f>
        <v>0</v>
      </c>
      <c r="EL356" s="84">
        <f t="shared" si="352"/>
        <v>0</v>
      </c>
      <c r="EN356" s="84">
        <f t="shared" si="405"/>
        <v>0</v>
      </c>
    </row>
    <row r="357" ht="30" customHeight="1" spans="1:144">
      <c r="A357" s="87" t="str">
        <f t="shared" si="332"/>
        <v>G24020062007</v>
      </c>
      <c r="B357" s="87" t="e">
        <f>VLOOKUP(A357,[1]大中修明细表!$A$10:$N$544,14,0)</f>
        <v>#N/A</v>
      </c>
      <c r="C357" s="87" t="str">
        <f t="shared" si="333"/>
        <v/>
      </c>
      <c r="D357" s="87">
        <f>VLOOKUP(C357,[1]大中修明细表!$B$10:$N$544,13,0)</f>
        <v>22.9650000000001</v>
      </c>
      <c r="E357" s="87" t="s">
        <v>371</v>
      </c>
      <c r="F357" s="96">
        <v>321</v>
      </c>
      <c r="G357" s="26" t="s">
        <v>21</v>
      </c>
      <c r="H357" s="26" t="s">
        <v>1135</v>
      </c>
      <c r="I357" s="26"/>
      <c r="J357" s="26" t="s">
        <v>195</v>
      </c>
      <c r="K357" s="26">
        <v>2006</v>
      </c>
      <c r="L357" s="26">
        <v>2007</v>
      </c>
      <c r="M357" s="26"/>
      <c r="N357" s="26"/>
      <c r="O357" s="26"/>
      <c r="P357" s="26">
        <f>L357-K357</f>
        <v>1</v>
      </c>
      <c r="Q357" s="26">
        <f t="shared" si="400"/>
        <v>1</v>
      </c>
      <c r="R357" s="26" t="s">
        <v>139</v>
      </c>
      <c r="S357" s="26">
        <v>12</v>
      </c>
      <c r="T357" s="26">
        <v>12</v>
      </c>
      <c r="U357" s="26">
        <v>15</v>
      </c>
      <c r="V357" s="26" t="s">
        <v>182</v>
      </c>
      <c r="W357" s="26" t="s">
        <v>160</v>
      </c>
      <c r="X357" s="26" t="s">
        <v>183</v>
      </c>
      <c r="Y357" s="26">
        <f>IF(V357="中修",MIN(24,MIN(S357,U357)),IF(V357="大修",MIN(24,MIN(S357,U357)),""))</f>
        <v>12</v>
      </c>
      <c r="Z357" s="26"/>
      <c r="AA357" s="26" t="s">
        <v>184</v>
      </c>
      <c r="AB357" s="26"/>
      <c r="AC357" s="26"/>
      <c r="AD357" s="26" t="s">
        <v>145</v>
      </c>
      <c r="AE357" s="26">
        <v>4</v>
      </c>
      <c r="AF357" s="99"/>
      <c r="AG357" s="92">
        <v>70</v>
      </c>
      <c r="AH357" s="92">
        <f>ROUND(P357*1000*Y357*AG357/10000,0)</f>
        <v>84</v>
      </c>
      <c r="AI357" s="92">
        <f>ROUND(Q357*1000*Y357*AG357/10000,0)</f>
        <v>84</v>
      </c>
      <c r="AJ357" s="26">
        <f>IF(AL357&lt;&gt;"",ROUND(AI357*AL357,0),IF(AN357&lt;&gt;"",ROUND(AI357*AN357,0),"缺折扣系数"))</f>
        <v>84</v>
      </c>
      <c r="AK357" s="92">
        <v>2015</v>
      </c>
      <c r="AL357" s="26" t="str">
        <f>IF(AND(AK357&lt;&gt;"",AM357&lt;&gt;""),"确认折扣年度",IF($V357="大修",IF(AND($V357="大修",AK357="",AM357=""),1,IF(AK357&lt;&gt;"",LOOKUP(AK357,{1900,2016,2017,2018,2019,2020,2021,2022,2023,2024,2025},{1,0.9,0.8,0.7,0.6,0.5,0.4,0.3,0.2,0.1,0}),IF(AM357&lt;&gt;"",LOOKUP(AM357,{1900,2021,2022,2023,2024,2025},{1,0.8,0.6,0.4,0.2,0})))),""))</f>
        <v/>
      </c>
      <c r="AM357" s="92"/>
      <c r="AN357" s="26">
        <f>IF(AND(AK357&lt;&gt;"",AM357&lt;&gt;""),"确认折扣年度",IF($V357="中修",IF(AND($V357="中修",AK357="",AM357=""),1,IF(AK357&lt;&gt;"",LOOKUP(AK357,{1900,2021,2022,2023,2024,2025},{1,0.8,0.6,0.4,0.2,0}),IF(AM357&lt;&gt;"",LOOKUP(AM357,{1900,2021,2022,2023,2024,2025},{1,0.8,0.6,0.4,0.2,0})))),""))</f>
        <v>1</v>
      </c>
      <c r="AO357" s="26" t="s">
        <v>146</v>
      </c>
      <c r="AP357" s="26" t="s">
        <v>146</v>
      </c>
      <c r="AQ357" s="26" t="s">
        <v>197</v>
      </c>
      <c r="AR357" s="26" t="s">
        <v>1179</v>
      </c>
      <c r="AS357" s="26"/>
      <c r="AT357" s="26"/>
      <c r="AU357" s="26"/>
      <c r="AV357" s="26"/>
      <c r="AW357" s="26"/>
      <c r="AX357" s="110"/>
      <c r="AY357" s="110"/>
      <c r="AZ357" s="111"/>
      <c r="BA357" s="26"/>
      <c r="BB357" s="26"/>
      <c r="BC357" s="26"/>
      <c r="BD357" s="26"/>
      <c r="BE357" s="26"/>
      <c r="BF357" s="26"/>
      <c r="BG357" s="26"/>
      <c r="BH357" s="26"/>
      <c r="BI357" s="26"/>
      <c r="BJ357" s="26"/>
      <c r="BK357" s="26"/>
      <c r="BL357" s="26"/>
      <c r="BM357" s="26"/>
      <c r="BN357" s="26"/>
      <c r="BO357" s="26"/>
      <c r="BP357" s="26"/>
      <c r="BQ357" s="26"/>
      <c r="BR357" s="26"/>
      <c r="BS357" s="26"/>
      <c r="BT357" s="26">
        <f>SUM(BU357:BZ357)</f>
        <v>1</v>
      </c>
      <c r="BU357" s="26"/>
      <c r="BV357" s="26"/>
      <c r="BW357" s="26">
        <f t="shared" si="401"/>
        <v>1</v>
      </c>
      <c r="BX357" s="26">
        <v>0</v>
      </c>
      <c r="BY357" s="26">
        <v>0</v>
      </c>
      <c r="BZ357" s="26"/>
      <c r="CA357" s="117"/>
      <c r="CB357" s="26"/>
      <c r="CC357" s="26">
        <v>0</v>
      </c>
      <c r="CD357" s="26">
        <v>0</v>
      </c>
      <c r="CE357" s="26">
        <v>1</v>
      </c>
      <c r="CF357" s="92">
        <f t="shared" si="402"/>
        <v>0</v>
      </c>
      <c r="CG357" s="84">
        <f t="shared" si="403"/>
        <v>0</v>
      </c>
      <c r="CH357" s="124">
        <v>10</v>
      </c>
      <c r="CI357" s="84">
        <v>2</v>
      </c>
      <c r="CJ357" s="84"/>
      <c r="CL357" s="84"/>
      <c r="CM357" s="84"/>
      <c r="CN357" s="84"/>
      <c r="CO357" s="84"/>
      <c r="CP357" s="84"/>
      <c r="CQ357" s="84"/>
      <c r="CR357" s="84"/>
      <c r="CS357" s="84" t="s">
        <v>428</v>
      </c>
      <c r="CT357" s="84"/>
      <c r="CU357" s="84"/>
      <c r="CV357" s="84"/>
      <c r="CW357" s="84" t="str">
        <f t="shared" si="404"/>
        <v>G24020062007</v>
      </c>
      <c r="CX357" s="84" t="s">
        <v>182</v>
      </c>
      <c r="CZ357" s="26" t="s">
        <v>375</v>
      </c>
      <c r="DA357" s="92">
        <v>0</v>
      </c>
      <c r="DB357" s="92"/>
      <c r="DC357" s="92" t="s">
        <v>375</v>
      </c>
      <c r="DD357" s="92"/>
      <c r="DE357" s="26"/>
      <c r="DF357" s="26"/>
      <c r="DG357" s="26"/>
      <c r="DH357" s="26"/>
      <c r="DI357" s="26"/>
      <c r="DJ357" s="26">
        <v>1978</v>
      </c>
      <c r="DK357" s="26"/>
      <c r="DL357" s="26" t="s">
        <v>139</v>
      </c>
      <c r="DM357" s="26">
        <v>12</v>
      </c>
      <c r="DN357" s="26">
        <v>12</v>
      </c>
      <c r="DO357" s="26">
        <v>15</v>
      </c>
      <c r="DP357" s="26" t="e">
        <v>#N/A</v>
      </c>
      <c r="DQ357" s="26" t="e">
        <v>#N/A</v>
      </c>
      <c r="DR357" s="26" t="s">
        <v>149</v>
      </c>
      <c r="DS357" s="26" t="s">
        <v>167</v>
      </c>
      <c r="DT357" s="26" t="s">
        <v>150</v>
      </c>
      <c r="DU357" s="26" t="s">
        <v>150</v>
      </c>
      <c r="DV357" s="26" t="s">
        <v>150</v>
      </c>
      <c r="DW357" s="26"/>
      <c r="DX357" s="26"/>
      <c r="DY357" s="26"/>
      <c r="DZ357" s="26">
        <f t="shared" si="351"/>
        <v>1</v>
      </c>
      <c r="EA357" s="26" t="e">
        <v>#N/A</v>
      </c>
      <c r="EB357" s="26" t="e">
        <v>#N/A</v>
      </c>
      <c r="EC357" s="26">
        <v>0</v>
      </c>
      <c r="ED357" s="26">
        <v>0</v>
      </c>
      <c r="EE357" s="26">
        <v>1</v>
      </c>
      <c r="EF357" s="26">
        <v>0</v>
      </c>
      <c r="EG357" s="26">
        <v>0</v>
      </c>
      <c r="EH357" s="26">
        <v>0</v>
      </c>
      <c r="EI357" s="146">
        <f>P357-DZ357</f>
        <v>0</v>
      </c>
      <c r="EJ357" s="84">
        <f>L357-K357</f>
        <v>1</v>
      </c>
      <c r="EK357" s="84">
        <f>EJ357-DZ357</f>
        <v>0</v>
      </c>
      <c r="EL357" s="84">
        <f t="shared" si="352"/>
        <v>0</v>
      </c>
      <c r="EN357" s="84">
        <f t="shared" si="405"/>
        <v>0</v>
      </c>
    </row>
    <row r="358" ht="30" customHeight="1" spans="1:144">
      <c r="A358" s="87" t="str">
        <f t="shared" ref="A358:A392" si="406">J358&amp;K358&amp;L358</f>
        <v>S205260.953263</v>
      </c>
      <c r="B358" s="87" t="e">
        <f>VLOOKUP(A358,[1]大中修明细表!$A$10:$N$544,14,0)</f>
        <v>#N/A</v>
      </c>
      <c r="C358" s="87" t="str">
        <f t="shared" ref="C358:C392" si="407">M358&amp;N358&amp;O358</f>
        <v>S32481.76283.809</v>
      </c>
      <c r="D358" s="87" t="e">
        <f>VLOOKUP(C358,[1]大中修明细表!$B$10:$N$544,13,0)</f>
        <v>#N/A</v>
      </c>
      <c r="E358" s="87" t="s">
        <v>371</v>
      </c>
      <c r="F358" s="96">
        <v>322</v>
      </c>
      <c r="G358" s="26" t="s">
        <v>21</v>
      </c>
      <c r="H358" s="26" t="s">
        <v>1182</v>
      </c>
      <c r="I358" s="26"/>
      <c r="J358" s="26" t="s">
        <v>332</v>
      </c>
      <c r="K358" s="26">
        <v>260.953</v>
      </c>
      <c r="L358" s="26">
        <v>263</v>
      </c>
      <c r="M358" s="26" t="s">
        <v>239</v>
      </c>
      <c r="N358" s="26">
        <v>81.762</v>
      </c>
      <c r="O358" s="26">
        <v>83.809</v>
      </c>
      <c r="P358" s="26">
        <f t="shared" ref="P358:P365" si="408">L358-K358</f>
        <v>2.04700000000003</v>
      </c>
      <c r="Q358" s="26">
        <f t="shared" ref="Q358:Q361" si="409">L358-K358</f>
        <v>2.04700000000003</v>
      </c>
      <c r="R358" s="26" t="s">
        <v>172</v>
      </c>
      <c r="S358" s="26">
        <v>7</v>
      </c>
      <c r="T358" s="26">
        <v>7</v>
      </c>
      <c r="U358" s="26">
        <v>7.5</v>
      </c>
      <c r="V358" s="26" t="s">
        <v>182</v>
      </c>
      <c r="W358" s="26" t="s">
        <v>160</v>
      </c>
      <c r="X358" s="26" t="s">
        <v>183</v>
      </c>
      <c r="Y358" s="26">
        <f t="shared" ref="Y358:Y365" si="410">IF(V358="中修",MIN(24,MIN(S358,U358)),IF(V358="大修",MIN(24,MIN(S358,U358)),""))</f>
        <v>7</v>
      </c>
      <c r="Z358" s="26"/>
      <c r="AA358" s="26" t="s">
        <v>184</v>
      </c>
      <c r="AB358" s="26"/>
      <c r="AC358" s="26"/>
      <c r="AD358" s="26" t="s">
        <v>145</v>
      </c>
      <c r="AE358" s="26">
        <v>4</v>
      </c>
      <c r="AF358" s="99"/>
      <c r="AG358" s="92">
        <v>70</v>
      </c>
      <c r="AH358" s="92">
        <f t="shared" ref="AH358:AH365" si="411">ROUND(P358*1000*Y358*AG358/10000,0)</f>
        <v>100</v>
      </c>
      <c r="AI358" s="92">
        <f t="shared" ref="AI358:AI365" si="412">ROUND(Q358*1000*Y358*AG358/10000,0)</f>
        <v>100</v>
      </c>
      <c r="AJ358" s="26">
        <f t="shared" ref="AJ358:AJ365" si="413">IF(AL358&lt;&gt;"",ROUND(AI358*AL358,0),IF(AN358&lt;&gt;"",ROUND(AI358*AN358,0),"缺折扣系数"))</f>
        <v>100</v>
      </c>
      <c r="AK358" s="92">
        <v>2011</v>
      </c>
      <c r="AL358" s="26" t="str">
        <f>IF(AND(AK358&lt;&gt;"",AM358&lt;&gt;""),"确认折扣年度",IF($V358="大修",IF(AND($V358="大修",AK358="",AM358=""),1,IF(AK358&lt;&gt;"",LOOKUP(AK358,{1900,2016,2017,2018,2019,2020,2021,2022,2023,2024,2025},{1,0.9,0.8,0.7,0.6,0.5,0.4,0.3,0.2,0.1,0}),IF(AM358&lt;&gt;"",LOOKUP(AM358,{1900,2021,2022,2023,2024,2025},{1,0.8,0.6,0.4,0.2,0})))),""))</f>
        <v/>
      </c>
      <c r="AM358" s="92"/>
      <c r="AN358" s="26">
        <f>IF(AND(AK358&lt;&gt;"",AM358&lt;&gt;""),"确认折扣年度",IF($V358="中修",IF(AND($V358="中修",AK358="",AM358=""),1,IF(AK358&lt;&gt;"",LOOKUP(AK358,{1900,2021,2022,2023,2024,2025},{1,0.8,0.6,0.4,0.2,0}),IF(AM358&lt;&gt;"",LOOKUP(AM358,{1900,2021,2022,2023,2024,2025},{1,0.8,0.6,0.4,0.2,0})))),""))</f>
        <v>1</v>
      </c>
      <c r="AO358" s="26" t="s">
        <v>146</v>
      </c>
      <c r="AP358" s="26" t="s">
        <v>146</v>
      </c>
      <c r="AQ358" s="26" t="s">
        <v>197</v>
      </c>
      <c r="AR358" s="26" t="s">
        <v>1183</v>
      </c>
      <c r="AS358" s="101"/>
      <c r="AT358" s="26"/>
      <c r="AU358" s="26"/>
      <c r="AV358" s="26"/>
      <c r="AW358" s="26"/>
      <c r="AX358" s="110"/>
      <c r="AY358" s="110"/>
      <c r="AZ358" s="111"/>
      <c r="BA358" s="26">
        <v>85</v>
      </c>
      <c r="BB358" s="26">
        <v>121.8</v>
      </c>
      <c r="BC358" s="26">
        <v>121.8</v>
      </c>
      <c r="BD358" s="26">
        <v>0</v>
      </c>
      <c r="BE358" s="26" t="s">
        <v>150</v>
      </c>
      <c r="BF358" s="26" t="s">
        <v>150</v>
      </c>
      <c r="BG358" s="26"/>
      <c r="BH358" s="26">
        <v>1956</v>
      </c>
      <c r="BI358" s="26" t="s">
        <v>150</v>
      </c>
      <c r="BJ358" s="26" t="s">
        <v>1184</v>
      </c>
      <c r="BK358" s="26" t="s">
        <v>150</v>
      </c>
      <c r="BL358" s="26" t="s">
        <v>150</v>
      </c>
      <c r="BM358" s="26"/>
      <c r="BN358" s="26"/>
      <c r="BO358" s="26"/>
      <c r="BP358" s="26"/>
      <c r="BQ358" s="26" t="s">
        <v>239</v>
      </c>
      <c r="BR358" s="26">
        <v>81.458</v>
      </c>
      <c r="BS358" s="26">
        <v>83.505</v>
      </c>
      <c r="BT358" s="26">
        <f t="shared" ref="BT358:BT365" si="414">SUM(BU358:BZ358)</f>
        <v>2.047</v>
      </c>
      <c r="BU358" s="26"/>
      <c r="BV358" s="26"/>
      <c r="BW358" s="26">
        <f t="shared" ref="BW358:BW361" si="415">CE358+CF358</f>
        <v>2.047</v>
      </c>
      <c r="BX358" s="26">
        <v>0</v>
      </c>
      <c r="BY358" s="26">
        <v>0</v>
      </c>
      <c r="BZ358" s="26"/>
      <c r="CA358" s="117"/>
      <c r="CB358" s="26" t="s">
        <v>166</v>
      </c>
      <c r="CC358" s="26">
        <v>0</v>
      </c>
      <c r="CD358" s="26">
        <v>0</v>
      </c>
      <c r="CE358" s="26">
        <v>2.047</v>
      </c>
      <c r="CF358" s="92">
        <f t="shared" ref="CF358:CF361" si="416">CC358+CD358</f>
        <v>0</v>
      </c>
      <c r="CG358" s="84">
        <f t="shared" si="403"/>
        <v>2.53130849614536e-14</v>
      </c>
      <c r="CH358" s="124">
        <v>10</v>
      </c>
      <c r="CI358" s="84">
        <v>2</v>
      </c>
      <c r="CJ358" s="84"/>
      <c r="CL358" s="84"/>
      <c r="CM358" s="84"/>
      <c r="CN358" s="84"/>
      <c r="CO358" s="84"/>
      <c r="CP358" s="84"/>
      <c r="CQ358" s="84"/>
      <c r="CR358" s="84"/>
      <c r="CT358" s="84"/>
      <c r="CU358" s="84"/>
      <c r="CV358" s="84"/>
      <c r="CW358" s="84" t="str">
        <f t="shared" ref="CW358:CW361" si="417">J358&amp;K358&amp;L358</f>
        <v>S205260.953263</v>
      </c>
      <c r="CX358" s="84" t="s">
        <v>182</v>
      </c>
      <c r="CZ358" s="26" t="s">
        <v>375</v>
      </c>
      <c r="DA358" s="92">
        <v>0</v>
      </c>
      <c r="DB358" s="92"/>
      <c r="DC358" s="92" t="s">
        <v>375</v>
      </c>
      <c r="DD358" s="92"/>
      <c r="DE358" s="26"/>
      <c r="DF358" s="26"/>
      <c r="DG358" s="26"/>
      <c r="DH358" s="26"/>
      <c r="DI358" s="26"/>
      <c r="DJ358" s="26">
        <v>1956</v>
      </c>
      <c r="DK358" s="26"/>
      <c r="DL358" s="26" t="s">
        <v>172</v>
      </c>
      <c r="DM358" s="26">
        <v>7</v>
      </c>
      <c r="DN358" s="26">
        <v>7</v>
      </c>
      <c r="DO358" s="26">
        <v>7.5</v>
      </c>
      <c r="DP358" s="26" t="e">
        <v>#N/A</v>
      </c>
      <c r="DQ358" s="26" t="e">
        <v>#N/A</v>
      </c>
      <c r="DR358" s="26" t="s">
        <v>149</v>
      </c>
      <c r="DS358" s="26" t="s">
        <v>167</v>
      </c>
      <c r="DT358" s="26" t="s">
        <v>150</v>
      </c>
      <c r="DU358" s="26" t="s">
        <v>150</v>
      </c>
      <c r="DV358" s="26" t="s">
        <v>150</v>
      </c>
      <c r="DW358" s="26"/>
      <c r="DX358" s="26"/>
      <c r="DY358" s="26"/>
      <c r="DZ358" s="26">
        <f t="shared" si="351"/>
        <v>2.047</v>
      </c>
      <c r="EA358" s="26" t="e">
        <v>#N/A</v>
      </c>
      <c r="EB358" s="26" t="e">
        <v>#N/A</v>
      </c>
      <c r="EC358" s="26">
        <v>0</v>
      </c>
      <c r="ED358" s="26">
        <v>0</v>
      </c>
      <c r="EE358" s="26">
        <v>2.047</v>
      </c>
      <c r="EF358" s="26">
        <v>0</v>
      </c>
      <c r="EG358" s="26">
        <v>0</v>
      </c>
      <c r="EH358" s="26">
        <v>0</v>
      </c>
      <c r="EI358" s="146">
        <f t="shared" ref="EI358:EI365" si="418">P358-DZ358</f>
        <v>2.53130849614536e-14</v>
      </c>
      <c r="EJ358" s="84">
        <f t="shared" ref="EJ358:EJ365" si="419">L358-K358</f>
        <v>2.04700000000003</v>
      </c>
      <c r="EK358" s="84">
        <f t="shared" ref="EK358:EK365" si="420">EJ358-DZ358</f>
        <v>2.53130849614536e-14</v>
      </c>
      <c r="EL358" s="84">
        <f t="shared" si="352"/>
        <v>0</v>
      </c>
      <c r="EN358" s="84">
        <f t="shared" si="405"/>
        <v>0</v>
      </c>
    </row>
    <row r="359" ht="30" customHeight="1" spans="1:144">
      <c r="A359" s="87" t="str">
        <f t="shared" si="406"/>
        <v>S2154142</v>
      </c>
      <c r="B359" s="87">
        <f>VLOOKUP(A359,[1]大中修明细表!$A$10:$N$544,14,0)</f>
        <v>1</v>
      </c>
      <c r="C359" s="87" t="str">
        <f t="shared" si="407"/>
        <v>X05522.37923.379</v>
      </c>
      <c r="D359" s="87">
        <f>VLOOKUP(C359,[1]大中修明细表!$B$10:$N$544,13,0)</f>
        <v>1</v>
      </c>
      <c r="E359" s="87"/>
      <c r="F359" s="96">
        <v>323</v>
      </c>
      <c r="G359" s="26" t="s">
        <v>21</v>
      </c>
      <c r="H359" s="26" t="s">
        <v>1185</v>
      </c>
      <c r="I359" s="26">
        <v>431021</v>
      </c>
      <c r="J359" s="26" t="s">
        <v>1186</v>
      </c>
      <c r="K359" s="26">
        <v>41</v>
      </c>
      <c r="L359" s="26">
        <v>42</v>
      </c>
      <c r="M359" s="26" t="s">
        <v>1187</v>
      </c>
      <c r="N359" s="26">
        <v>22.379</v>
      </c>
      <c r="O359" s="26">
        <v>23.379</v>
      </c>
      <c r="P359" s="26">
        <f t="shared" si="408"/>
        <v>1</v>
      </c>
      <c r="Q359" s="26">
        <f t="shared" si="409"/>
        <v>1</v>
      </c>
      <c r="R359" s="26" t="s">
        <v>139</v>
      </c>
      <c r="S359" s="26">
        <v>10.5</v>
      </c>
      <c r="T359" s="26">
        <v>10.5</v>
      </c>
      <c r="U359" s="26">
        <v>12</v>
      </c>
      <c r="V359" s="26" t="s">
        <v>182</v>
      </c>
      <c r="W359" s="26" t="s">
        <v>160</v>
      </c>
      <c r="X359" s="26" t="s">
        <v>183</v>
      </c>
      <c r="Y359" s="26">
        <f t="shared" si="410"/>
        <v>10.5</v>
      </c>
      <c r="Z359" s="26"/>
      <c r="AA359" s="26" t="s">
        <v>184</v>
      </c>
      <c r="AB359" s="26"/>
      <c r="AC359" s="26"/>
      <c r="AD359" s="26" t="s">
        <v>145</v>
      </c>
      <c r="AE359" s="26">
        <v>4</v>
      </c>
      <c r="AF359" s="99"/>
      <c r="AG359" s="92">
        <v>70</v>
      </c>
      <c r="AH359" s="92">
        <f t="shared" si="411"/>
        <v>74</v>
      </c>
      <c r="AI359" s="92">
        <f t="shared" si="412"/>
        <v>74</v>
      </c>
      <c r="AJ359" s="26">
        <f t="shared" si="413"/>
        <v>74</v>
      </c>
      <c r="AK359" s="92">
        <v>2015</v>
      </c>
      <c r="AL359" s="26" t="str">
        <f>IF(AND(AK359&lt;&gt;"",AM359&lt;&gt;""),"确认折扣年度",IF($V359="大修",IF(AND($V359="大修",AK359="",AM359=""),1,IF(AK359&lt;&gt;"",LOOKUP(AK359,{1900,2016,2017,2018,2019,2020,2021,2022,2023,2024,2025},{1,0.9,0.8,0.7,0.6,0.5,0.4,0.3,0.2,0.1,0}),IF(AM359&lt;&gt;"",LOOKUP(AM359,{1900,2021,2022,2023,2024,2025},{1,0.8,0.6,0.4,0.2,0})))),""))</f>
        <v/>
      </c>
      <c r="AM359" s="92"/>
      <c r="AN359" s="26">
        <f>IF(AND(AK359&lt;&gt;"",AM359&lt;&gt;""),"确认折扣年度",IF($V359="中修",IF(AND($V359="中修",AK359="",AM359=""),1,IF(AK359&lt;&gt;"",LOOKUP(AK359,{1900,2021,2022,2023,2024,2025},{1,0.8,0.6,0.4,0.2,0}),IF(AM359&lt;&gt;"",LOOKUP(AM359,{1900,2021,2022,2023,2024,2025},{1,0.8,0.6,0.4,0.2,0})))),""))</f>
        <v>1</v>
      </c>
      <c r="AO359" s="26" t="s">
        <v>146</v>
      </c>
      <c r="AP359" s="26" t="s">
        <v>146</v>
      </c>
      <c r="AQ359" s="26" t="s">
        <v>197</v>
      </c>
      <c r="AR359" s="26"/>
      <c r="AS359" s="101" t="s">
        <v>1188</v>
      </c>
      <c r="AT359" s="26"/>
      <c r="AU359" s="26" t="s">
        <v>175</v>
      </c>
      <c r="AV359" s="26" t="s">
        <v>372</v>
      </c>
      <c r="AW359" s="26"/>
      <c r="AX359" s="110" t="s">
        <v>1189</v>
      </c>
      <c r="AY359" s="110" t="s">
        <v>1190</v>
      </c>
      <c r="AZ359" s="109"/>
      <c r="BA359" s="26">
        <v>85</v>
      </c>
      <c r="BB359" s="26">
        <v>89.25</v>
      </c>
      <c r="BC359" s="26">
        <v>89.25</v>
      </c>
      <c r="BD359" s="26">
        <v>0</v>
      </c>
      <c r="BE359" s="26" t="s">
        <v>149</v>
      </c>
      <c r="BF359" s="26" t="s">
        <v>150</v>
      </c>
      <c r="BG359" s="26" t="s">
        <v>1191</v>
      </c>
      <c r="BH359" s="26">
        <v>2015</v>
      </c>
      <c r="BI359" s="26" t="s">
        <v>150</v>
      </c>
      <c r="BJ359" s="26" t="s">
        <v>150</v>
      </c>
      <c r="BK359" s="26" t="s">
        <v>150</v>
      </c>
      <c r="BL359" s="26" t="s">
        <v>150</v>
      </c>
      <c r="BM359" s="26"/>
      <c r="BN359" s="26"/>
      <c r="BO359" s="26"/>
      <c r="BP359" s="26"/>
      <c r="BQ359" s="26" t="s">
        <v>1187</v>
      </c>
      <c r="BR359" s="26">
        <v>21.378</v>
      </c>
      <c r="BS359" s="26">
        <v>23.378</v>
      </c>
      <c r="BT359" s="26">
        <f t="shared" si="414"/>
        <v>1</v>
      </c>
      <c r="BU359" s="26"/>
      <c r="BV359" s="26"/>
      <c r="BW359" s="26">
        <f t="shared" si="415"/>
        <v>1</v>
      </c>
      <c r="BX359" s="26">
        <v>0</v>
      </c>
      <c r="BY359" s="26">
        <v>0</v>
      </c>
      <c r="BZ359" s="26"/>
      <c r="CA359" s="117"/>
      <c r="CB359" s="26" t="s">
        <v>166</v>
      </c>
      <c r="CC359" s="26">
        <v>1</v>
      </c>
      <c r="CD359" s="26">
        <v>0</v>
      </c>
      <c r="CE359" s="26">
        <v>0</v>
      </c>
      <c r="CF359" s="92">
        <f t="shared" si="416"/>
        <v>1</v>
      </c>
      <c r="CG359" s="84">
        <f t="shared" si="403"/>
        <v>0</v>
      </c>
      <c r="CH359" s="124">
        <v>10</v>
      </c>
      <c r="CI359" s="84">
        <v>2</v>
      </c>
      <c r="CJ359" s="84"/>
      <c r="CK359" s="84">
        <v>314</v>
      </c>
      <c r="CL359" s="84"/>
      <c r="CM359" s="84"/>
      <c r="CN359" s="84"/>
      <c r="CO359" s="84"/>
      <c r="CP359" s="84"/>
      <c r="CQ359" s="84"/>
      <c r="CR359" s="84"/>
      <c r="CT359" s="84"/>
      <c r="CU359" s="84"/>
      <c r="CV359" s="84"/>
      <c r="CW359" s="84" t="str">
        <f t="shared" si="417"/>
        <v>S2154142</v>
      </c>
      <c r="CX359" s="84" t="s">
        <v>182</v>
      </c>
      <c r="CZ359" s="26"/>
      <c r="DA359" s="92">
        <v>1</v>
      </c>
      <c r="DB359" s="92"/>
      <c r="DC359" s="92"/>
      <c r="DD359" s="92"/>
      <c r="DE359" s="26"/>
      <c r="DF359" s="26" t="s">
        <v>1192</v>
      </c>
      <c r="DG359" s="26"/>
      <c r="DH359" s="26" t="s">
        <v>1192</v>
      </c>
      <c r="DI359" s="26"/>
      <c r="DJ359" s="26">
        <v>2015</v>
      </c>
      <c r="DK359" s="26"/>
      <c r="DL359" s="26" t="s">
        <v>139</v>
      </c>
      <c r="DM359" s="26">
        <v>10.5</v>
      </c>
      <c r="DN359" s="26">
        <v>10.5</v>
      </c>
      <c r="DO359" s="26">
        <v>12</v>
      </c>
      <c r="DP359" s="26" t="b">
        <v>1</v>
      </c>
      <c r="DQ359" s="26">
        <v>1</v>
      </c>
      <c r="DR359" s="26" t="s">
        <v>149</v>
      </c>
      <c r="DS359" s="101" t="s">
        <v>167</v>
      </c>
      <c r="DT359" s="26" t="s">
        <v>150</v>
      </c>
      <c r="DU359" s="26" t="s">
        <v>150</v>
      </c>
      <c r="DV359" s="26" t="s">
        <v>150</v>
      </c>
      <c r="DW359" s="26"/>
      <c r="DX359" s="26"/>
      <c r="DY359" s="26"/>
      <c r="DZ359" s="26">
        <f t="shared" si="351"/>
        <v>1</v>
      </c>
      <c r="EA359" s="26">
        <v>1</v>
      </c>
      <c r="EB359" s="26">
        <v>0</v>
      </c>
      <c r="EC359" s="26">
        <v>0</v>
      </c>
      <c r="ED359" s="26">
        <v>0</v>
      </c>
      <c r="EE359" s="26">
        <v>1</v>
      </c>
      <c r="EF359" s="26">
        <v>0</v>
      </c>
      <c r="EG359" s="26">
        <v>0</v>
      </c>
      <c r="EH359" s="26">
        <v>0</v>
      </c>
      <c r="EI359" s="146">
        <f t="shared" si="418"/>
        <v>0</v>
      </c>
      <c r="EJ359" s="84">
        <f t="shared" si="419"/>
        <v>1</v>
      </c>
      <c r="EK359" s="84">
        <f t="shared" si="420"/>
        <v>0</v>
      </c>
      <c r="EL359" s="84">
        <f t="shared" si="352"/>
        <v>0</v>
      </c>
      <c r="EN359" s="84">
        <f t="shared" si="405"/>
        <v>0</v>
      </c>
    </row>
    <row r="360" ht="30" customHeight="1" spans="1:144">
      <c r="A360" s="87" t="str">
        <f t="shared" si="406"/>
        <v>S2156162.454</v>
      </c>
      <c r="B360" s="87">
        <f>VLOOKUP(A360,[1]大中修明细表!$A$10:$N$544,14,0)</f>
        <v>1.454</v>
      </c>
      <c r="C360" s="87" t="str">
        <f t="shared" si="407"/>
        <v>X05542.37843.832</v>
      </c>
      <c r="D360" s="87">
        <f>VLOOKUP(C360,[1]大中修明细表!$B$10:$N$544,13,0)</f>
        <v>1.454</v>
      </c>
      <c r="E360" s="87"/>
      <c r="F360" s="96">
        <v>324</v>
      </c>
      <c r="G360" s="26" t="s">
        <v>21</v>
      </c>
      <c r="H360" s="26" t="s">
        <v>1185</v>
      </c>
      <c r="I360" s="26">
        <v>431021</v>
      </c>
      <c r="J360" s="26" t="s">
        <v>1186</v>
      </c>
      <c r="K360" s="26">
        <v>61</v>
      </c>
      <c r="L360" s="26">
        <v>62.454</v>
      </c>
      <c r="M360" s="26" t="s">
        <v>1187</v>
      </c>
      <c r="N360" s="26">
        <v>42.378</v>
      </c>
      <c r="O360" s="26">
        <v>43.832</v>
      </c>
      <c r="P360" s="26">
        <f t="shared" si="408"/>
        <v>1.454</v>
      </c>
      <c r="Q360" s="26">
        <f t="shared" si="409"/>
        <v>1.454</v>
      </c>
      <c r="R360" s="26" t="s">
        <v>139</v>
      </c>
      <c r="S360" s="26">
        <v>10.5</v>
      </c>
      <c r="T360" s="26">
        <v>10.5</v>
      </c>
      <c r="U360" s="26">
        <v>12</v>
      </c>
      <c r="V360" s="26" t="s">
        <v>182</v>
      </c>
      <c r="W360" s="26" t="s">
        <v>160</v>
      </c>
      <c r="X360" s="26" t="s">
        <v>183</v>
      </c>
      <c r="Y360" s="26">
        <f t="shared" si="410"/>
        <v>10.5</v>
      </c>
      <c r="Z360" s="26"/>
      <c r="AA360" s="26" t="s">
        <v>184</v>
      </c>
      <c r="AB360" s="26"/>
      <c r="AC360" s="26"/>
      <c r="AD360" s="26" t="s">
        <v>145</v>
      </c>
      <c r="AE360" s="26">
        <v>4</v>
      </c>
      <c r="AF360" s="99"/>
      <c r="AG360" s="92">
        <v>70</v>
      </c>
      <c r="AH360" s="92">
        <f t="shared" si="411"/>
        <v>107</v>
      </c>
      <c r="AI360" s="92">
        <f t="shared" si="412"/>
        <v>107</v>
      </c>
      <c r="AJ360" s="26">
        <f t="shared" si="413"/>
        <v>107</v>
      </c>
      <c r="AK360" s="92">
        <v>2015</v>
      </c>
      <c r="AL360" s="26" t="str">
        <f>IF(AND(AK360&lt;&gt;"",AM360&lt;&gt;""),"确认折扣年度",IF($V360="大修",IF(AND($V360="大修",AK360="",AM360=""),1,IF(AK360&lt;&gt;"",LOOKUP(AK360,{1900,2016,2017,2018,2019,2020,2021,2022,2023,2024,2025},{1,0.9,0.8,0.7,0.6,0.5,0.4,0.3,0.2,0.1,0}),IF(AM360&lt;&gt;"",LOOKUP(AM360,{1900,2021,2022,2023,2024,2025},{1,0.8,0.6,0.4,0.2,0})))),""))</f>
        <v/>
      </c>
      <c r="AM360" s="92"/>
      <c r="AN360" s="26">
        <f>IF(AND(AK360&lt;&gt;"",AM360&lt;&gt;""),"确认折扣年度",IF($V360="中修",IF(AND($V360="中修",AK360="",AM360=""),1,IF(AK360&lt;&gt;"",LOOKUP(AK360,{1900,2021,2022,2023,2024,2025},{1,0.8,0.6,0.4,0.2,0}),IF(AM360&lt;&gt;"",LOOKUP(AM360,{1900,2021,2022,2023,2024,2025},{1,0.8,0.6,0.4,0.2,0})))),""))</f>
        <v>1</v>
      </c>
      <c r="AO360" s="26" t="s">
        <v>146</v>
      </c>
      <c r="AP360" s="26" t="s">
        <v>146</v>
      </c>
      <c r="AQ360" s="26" t="s">
        <v>197</v>
      </c>
      <c r="AR360" s="26" t="s">
        <v>1124</v>
      </c>
      <c r="AS360" s="101"/>
      <c r="AT360" s="26"/>
      <c r="AU360" s="26" t="s">
        <v>146</v>
      </c>
      <c r="AV360" s="26" t="s">
        <v>197</v>
      </c>
      <c r="AW360" s="26"/>
      <c r="AX360" s="110"/>
      <c r="AY360" s="110"/>
      <c r="AZ360" s="111"/>
      <c r="BA360" s="26">
        <v>85</v>
      </c>
      <c r="BB360" s="26">
        <v>129.77</v>
      </c>
      <c r="BC360" s="26">
        <v>129.77</v>
      </c>
      <c r="BD360" s="26">
        <v>0</v>
      </c>
      <c r="BE360" s="26" t="s">
        <v>149</v>
      </c>
      <c r="BF360" s="26" t="s">
        <v>150</v>
      </c>
      <c r="BG360" s="26"/>
      <c r="BH360" s="26">
        <v>2015</v>
      </c>
      <c r="BI360" s="26" t="s">
        <v>150</v>
      </c>
      <c r="BJ360" s="26" t="s">
        <v>150</v>
      </c>
      <c r="BK360" s="26" t="s">
        <v>150</v>
      </c>
      <c r="BL360" s="26" t="s">
        <v>150</v>
      </c>
      <c r="BM360" s="26"/>
      <c r="BN360" s="26"/>
      <c r="BO360" s="26"/>
      <c r="BP360" s="26"/>
      <c r="BQ360" s="26" t="s">
        <v>1187</v>
      </c>
      <c r="BR360" s="26">
        <v>42.378</v>
      </c>
      <c r="BS360" s="26">
        <v>43.832</v>
      </c>
      <c r="BT360" s="26">
        <f t="shared" si="414"/>
        <v>1.454</v>
      </c>
      <c r="BU360" s="26"/>
      <c r="BV360" s="26"/>
      <c r="BW360" s="26">
        <f t="shared" si="415"/>
        <v>1.454</v>
      </c>
      <c r="BX360" s="26">
        <v>0</v>
      </c>
      <c r="BY360" s="26">
        <v>0</v>
      </c>
      <c r="BZ360" s="26"/>
      <c r="CA360" s="117"/>
      <c r="CB360" s="26" t="s">
        <v>166</v>
      </c>
      <c r="CC360" s="26">
        <v>1</v>
      </c>
      <c r="CD360" s="26">
        <v>0.454</v>
      </c>
      <c r="CE360" s="26">
        <v>0</v>
      </c>
      <c r="CF360" s="92">
        <f t="shared" si="416"/>
        <v>1.454</v>
      </c>
      <c r="CG360" s="84">
        <f t="shared" si="403"/>
        <v>0</v>
      </c>
      <c r="CH360" s="124">
        <v>10</v>
      </c>
      <c r="CI360" s="84">
        <v>2</v>
      </c>
      <c r="CJ360" s="84"/>
      <c r="CK360" s="84">
        <v>315</v>
      </c>
      <c r="CL360" s="84"/>
      <c r="CM360" s="84"/>
      <c r="CN360" s="84"/>
      <c r="CO360" s="84"/>
      <c r="CP360" s="84"/>
      <c r="CQ360" s="84"/>
      <c r="CR360" s="84"/>
      <c r="CT360" s="84"/>
      <c r="CU360" s="84"/>
      <c r="CV360" s="84"/>
      <c r="CW360" s="84" t="str">
        <f t="shared" si="417"/>
        <v>S2156162.454</v>
      </c>
      <c r="CX360" s="84" t="s">
        <v>182</v>
      </c>
      <c r="CZ360" s="26"/>
      <c r="DA360" s="92">
        <v>1.454</v>
      </c>
      <c r="DB360" s="92"/>
      <c r="DC360" s="92"/>
      <c r="DD360" s="92"/>
      <c r="DE360" s="26"/>
      <c r="DF360" s="26"/>
      <c r="DG360" s="26"/>
      <c r="DH360" s="26"/>
      <c r="DI360" s="26"/>
      <c r="DJ360" s="26">
        <v>2015</v>
      </c>
      <c r="DK360" s="26"/>
      <c r="DL360" s="26" t="s">
        <v>139</v>
      </c>
      <c r="DM360" s="26">
        <v>10.5</v>
      </c>
      <c r="DN360" s="26">
        <v>10.5</v>
      </c>
      <c r="DO360" s="26">
        <v>12</v>
      </c>
      <c r="DP360" s="26" t="b">
        <v>1</v>
      </c>
      <c r="DQ360" s="26">
        <v>1</v>
      </c>
      <c r="DR360" s="26" t="s">
        <v>149</v>
      </c>
      <c r="DS360" s="26" t="s">
        <v>167</v>
      </c>
      <c r="DT360" s="26" t="s">
        <v>150</v>
      </c>
      <c r="DU360" s="26" t="s">
        <v>150</v>
      </c>
      <c r="DV360" s="26" t="s">
        <v>150</v>
      </c>
      <c r="DW360" s="26"/>
      <c r="DX360" s="26"/>
      <c r="DY360" s="26"/>
      <c r="DZ360" s="26">
        <f t="shared" si="351"/>
        <v>1.454</v>
      </c>
      <c r="EA360" s="26">
        <v>1.454</v>
      </c>
      <c r="EB360" s="26">
        <v>0</v>
      </c>
      <c r="EC360" s="26">
        <v>0</v>
      </c>
      <c r="ED360" s="26">
        <v>0</v>
      </c>
      <c r="EE360" s="26">
        <v>1.454</v>
      </c>
      <c r="EF360" s="26">
        <v>0</v>
      </c>
      <c r="EG360" s="26">
        <v>0</v>
      </c>
      <c r="EH360" s="26">
        <v>0</v>
      </c>
      <c r="EI360" s="146">
        <f t="shared" si="418"/>
        <v>0</v>
      </c>
      <c r="EJ360" s="84">
        <f t="shared" si="419"/>
        <v>1.454</v>
      </c>
      <c r="EK360" s="84">
        <f t="shared" si="420"/>
        <v>0</v>
      </c>
      <c r="EL360" s="84">
        <f t="shared" si="352"/>
        <v>0</v>
      </c>
      <c r="EN360" s="84">
        <f t="shared" si="405"/>
        <v>0</v>
      </c>
    </row>
    <row r="361" ht="30" customHeight="1" spans="1:144">
      <c r="A361" s="87" t="str">
        <f t="shared" si="406"/>
        <v>S21579.02279.733</v>
      </c>
      <c r="B361" s="87">
        <f>VLOOKUP(A361,[1]大中修明细表!$A$10:$N$544,14,0)</f>
        <v>0.710999999999999</v>
      </c>
      <c r="C361" s="87" t="str">
        <f t="shared" si="407"/>
        <v>S214188.227188.938</v>
      </c>
      <c r="D361" s="87">
        <f>VLOOKUP(C361,[1]大中修明细表!$B$10:$N$544,13,0)</f>
        <v>0.710999999999999</v>
      </c>
      <c r="E361" s="87"/>
      <c r="F361" s="96">
        <v>325</v>
      </c>
      <c r="G361" s="26" t="s">
        <v>21</v>
      </c>
      <c r="H361" s="26" t="s">
        <v>1185</v>
      </c>
      <c r="I361" s="26">
        <v>431021</v>
      </c>
      <c r="J361" s="26" t="s">
        <v>1186</v>
      </c>
      <c r="K361" s="26">
        <v>79.022</v>
      </c>
      <c r="L361" s="26">
        <v>79.733</v>
      </c>
      <c r="M361" s="26" t="s">
        <v>633</v>
      </c>
      <c r="N361" s="26">
        <v>188.227</v>
      </c>
      <c r="O361" s="26">
        <v>188.938</v>
      </c>
      <c r="P361" s="26">
        <f t="shared" si="408"/>
        <v>0.710999999999999</v>
      </c>
      <c r="Q361" s="26">
        <f t="shared" si="409"/>
        <v>0.710999999999999</v>
      </c>
      <c r="R361" s="26" t="s">
        <v>196</v>
      </c>
      <c r="S361" s="26">
        <v>22</v>
      </c>
      <c r="T361" s="26">
        <v>22</v>
      </c>
      <c r="U361" s="26">
        <v>24</v>
      </c>
      <c r="V361" s="26" t="s">
        <v>182</v>
      </c>
      <c r="W361" s="26" t="s">
        <v>160</v>
      </c>
      <c r="X361" s="26" t="s">
        <v>183</v>
      </c>
      <c r="Y361" s="26">
        <f t="shared" si="410"/>
        <v>22</v>
      </c>
      <c r="Z361" s="26"/>
      <c r="AA361" s="26" t="s">
        <v>184</v>
      </c>
      <c r="AB361" s="26"/>
      <c r="AC361" s="26"/>
      <c r="AD361" s="26" t="s">
        <v>145</v>
      </c>
      <c r="AE361" s="26">
        <v>4</v>
      </c>
      <c r="AF361" s="99"/>
      <c r="AG361" s="92">
        <v>70</v>
      </c>
      <c r="AH361" s="92">
        <f t="shared" si="411"/>
        <v>109</v>
      </c>
      <c r="AI361" s="92">
        <f t="shared" si="412"/>
        <v>109</v>
      </c>
      <c r="AJ361" s="26">
        <f t="shared" si="413"/>
        <v>109</v>
      </c>
      <c r="AK361" s="92">
        <v>2015</v>
      </c>
      <c r="AL361" s="26" t="str">
        <f>IF(AND(AK361&lt;&gt;"",AM361&lt;&gt;""),"确认折扣年度",IF($V361="大修",IF(AND($V361="大修",AK361="",AM361=""),1,IF(AK361&lt;&gt;"",LOOKUP(AK361,{1900,2016,2017,2018,2019,2020,2021,2022,2023,2024,2025},{1,0.9,0.8,0.7,0.6,0.5,0.4,0.3,0.2,0.1,0}),IF(AM361&lt;&gt;"",LOOKUP(AM361,{1900,2021,2022,2023,2024,2025},{1,0.8,0.6,0.4,0.2,0})))),""))</f>
        <v/>
      </c>
      <c r="AM361" s="92"/>
      <c r="AN361" s="26">
        <f>IF(AND(AK361&lt;&gt;"",AM361&lt;&gt;""),"确认折扣年度",IF($V361="中修",IF(AND($V361="中修",AK361="",AM361=""),1,IF(AK361&lt;&gt;"",LOOKUP(AK361,{1900,2021,2022,2023,2024,2025},{1,0.8,0.6,0.4,0.2,0}),IF(AM361&lt;&gt;"",LOOKUP(AM361,{1900,2021,2022,2023,2024,2025},{1,0.8,0.6,0.4,0.2,0})))),""))</f>
        <v>1</v>
      </c>
      <c r="AO361" s="26" t="s">
        <v>146</v>
      </c>
      <c r="AP361" s="26" t="s">
        <v>146</v>
      </c>
      <c r="AQ361" s="26" t="s">
        <v>197</v>
      </c>
      <c r="AR361" s="26" t="s">
        <v>717</v>
      </c>
      <c r="AS361" s="101"/>
      <c r="AT361" s="26"/>
      <c r="AU361" s="26" t="s">
        <v>146</v>
      </c>
      <c r="AV361" s="26" t="s">
        <v>197</v>
      </c>
      <c r="AW361" s="26"/>
      <c r="AX361" s="110"/>
      <c r="AY361" s="110"/>
      <c r="AZ361" s="109"/>
      <c r="BA361" s="26">
        <v>85</v>
      </c>
      <c r="BB361" s="26">
        <v>132.96</v>
      </c>
      <c r="BC361" s="26">
        <v>132.96</v>
      </c>
      <c r="BD361" s="26">
        <v>0</v>
      </c>
      <c r="BE361" s="26" t="s">
        <v>149</v>
      </c>
      <c r="BF361" s="26" t="s">
        <v>150</v>
      </c>
      <c r="BG361" s="26" t="s">
        <v>1193</v>
      </c>
      <c r="BH361" s="26">
        <v>2015</v>
      </c>
      <c r="BI361" s="26" t="s">
        <v>150</v>
      </c>
      <c r="BJ361" s="26" t="s">
        <v>1194</v>
      </c>
      <c r="BK361" s="26" t="s">
        <v>150</v>
      </c>
      <c r="BL361" s="26" t="s">
        <v>150</v>
      </c>
      <c r="BM361" s="26"/>
      <c r="BN361" s="26"/>
      <c r="BO361" s="26"/>
      <c r="BP361" s="26"/>
      <c r="BQ361" s="26" t="s">
        <v>633</v>
      </c>
      <c r="BR361" s="26">
        <v>188.227</v>
      </c>
      <c r="BS361" s="26">
        <v>188.938</v>
      </c>
      <c r="BT361" s="26">
        <f t="shared" si="414"/>
        <v>0.711</v>
      </c>
      <c r="BU361" s="26"/>
      <c r="BV361" s="26"/>
      <c r="BW361" s="26">
        <f t="shared" si="415"/>
        <v>0.578</v>
      </c>
      <c r="BX361" s="26">
        <v>0</v>
      </c>
      <c r="BY361" s="26">
        <v>0.133</v>
      </c>
      <c r="BZ361" s="26"/>
      <c r="CA361" s="117"/>
      <c r="CB361" s="26" t="s">
        <v>166</v>
      </c>
      <c r="CC361" s="26">
        <v>0.578</v>
      </c>
      <c r="CD361" s="26">
        <v>0</v>
      </c>
      <c r="CE361" s="26">
        <v>0</v>
      </c>
      <c r="CF361" s="88">
        <f t="shared" si="416"/>
        <v>0.578</v>
      </c>
      <c r="CG361" s="84">
        <f t="shared" si="403"/>
        <v>-1.4432899320127e-15</v>
      </c>
      <c r="CH361" s="124">
        <v>10</v>
      </c>
      <c r="CI361" s="84">
        <v>2</v>
      </c>
      <c r="CJ361" s="84"/>
      <c r="CK361" s="84">
        <v>316</v>
      </c>
      <c r="CL361" s="84"/>
      <c r="CM361" s="84"/>
      <c r="CN361" s="84"/>
      <c r="CO361" s="84"/>
      <c r="CP361" s="84"/>
      <c r="CQ361" s="84"/>
      <c r="CR361" s="84"/>
      <c r="CT361" s="84"/>
      <c r="CU361" s="84"/>
      <c r="CV361" s="84"/>
      <c r="CW361" s="84" t="str">
        <f t="shared" si="417"/>
        <v>S21579.02279.733</v>
      </c>
      <c r="CX361" s="84" t="s">
        <v>182</v>
      </c>
      <c r="CZ361" s="26"/>
      <c r="DA361" s="92">
        <v>0.710999999999999</v>
      </c>
      <c r="DB361" s="92"/>
      <c r="DC361" s="92"/>
      <c r="DD361" s="92"/>
      <c r="DE361" s="26"/>
      <c r="DF361" s="26"/>
      <c r="DG361" s="26"/>
      <c r="DH361" s="26"/>
      <c r="DI361" s="26"/>
      <c r="DJ361" s="26">
        <v>2015</v>
      </c>
      <c r="DK361" s="26"/>
      <c r="DL361" s="26" t="s">
        <v>196</v>
      </c>
      <c r="DM361" s="26">
        <v>22</v>
      </c>
      <c r="DN361" s="26">
        <v>22</v>
      </c>
      <c r="DO361" s="26">
        <v>24</v>
      </c>
      <c r="DP361" s="26" t="b">
        <v>1</v>
      </c>
      <c r="DQ361" s="26">
        <v>1</v>
      </c>
      <c r="DR361" s="26" t="s">
        <v>149</v>
      </c>
      <c r="DS361" s="26" t="s">
        <v>167</v>
      </c>
      <c r="DT361" s="26" t="s">
        <v>150</v>
      </c>
      <c r="DU361" s="26" t="s">
        <v>150</v>
      </c>
      <c r="DV361" s="26" t="s">
        <v>150</v>
      </c>
      <c r="DW361" s="26"/>
      <c r="DX361" s="26"/>
      <c r="DY361" s="26"/>
      <c r="DZ361" s="26">
        <f t="shared" si="351"/>
        <v>0.711</v>
      </c>
      <c r="EA361" s="26">
        <v>0.710999999999999</v>
      </c>
      <c r="EB361" s="26">
        <v>0</v>
      </c>
      <c r="EC361" s="26">
        <v>0</v>
      </c>
      <c r="ED361" s="26">
        <v>0</v>
      </c>
      <c r="EE361" s="26">
        <v>0.578</v>
      </c>
      <c r="EF361" s="26">
        <v>0</v>
      </c>
      <c r="EG361" s="26">
        <v>0.133</v>
      </c>
      <c r="EH361" s="26">
        <v>0</v>
      </c>
      <c r="EI361" s="146">
        <f t="shared" si="418"/>
        <v>-1.4432899320127e-15</v>
      </c>
      <c r="EJ361" s="84">
        <f t="shared" si="419"/>
        <v>0.710999999999999</v>
      </c>
      <c r="EK361" s="84">
        <f t="shared" si="420"/>
        <v>-1.4432899320127e-15</v>
      </c>
      <c r="EL361" s="84">
        <f t="shared" si="352"/>
        <v>0</v>
      </c>
      <c r="EN361" s="84">
        <f t="shared" si="405"/>
        <v>0.133</v>
      </c>
    </row>
    <row r="362" ht="30" customHeight="1" spans="1:144">
      <c r="A362" s="87" t="str">
        <f t="shared" si="406"/>
        <v>S3462930.561</v>
      </c>
      <c r="B362" s="87" t="e">
        <f>VLOOKUP(A362,[1]大中修明细表!$A$10:$N$544,14,0)</f>
        <v>#N/A</v>
      </c>
      <c r="C362" s="87" t="str">
        <f t="shared" si="407"/>
        <v>S32474.2275.781</v>
      </c>
      <c r="D362" s="87" t="e">
        <f>VLOOKUP(C362,[1]大中修明细表!$B$10:$N$544,13,0)</f>
        <v>#N/A</v>
      </c>
      <c r="E362" s="87" t="s">
        <v>371</v>
      </c>
      <c r="F362" s="96">
        <v>326</v>
      </c>
      <c r="G362" s="26" t="s">
        <v>21</v>
      </c>
      <c r="H362" s="26" t="s">
        <v>1182</v>
      </c>
      <c r="I362" s="26"/>
      <c r="J362" s="26" t="s">
        <v>1195</v>
      </c>
      <c r="K362" s="26">
        <v>29</v>
      </c>
      <c r="L362" s="26">
        <v>30.561</v>
      </c>
      <c r="M362" s="26" t="s">
        <v>239</v>
      </c>
      <c r="N362" s="26">
        <v>74.22</v>
      </c>
      <c r="O362" s="26">
        <v>75.781</v>
      </c>
      <c r="P362" s="26">
        <f t="shared" si="408"/>
        <v>1.561</v>
      </c>
      <c r="Q362" s="26">
        <f t="shared" ref="Q362:Q365" si="421">L362-K362</f>
        <v>1.561</v>
      </c>
      <c r="R362" s="26" t="s">
        <v>172</v>
      </c>
      <c r="S362" s="26">
        <v>7</v>
      </c>
      <c r="T362" s="26">
        <v>7</v>
      </c>
      <c r="U362" s="26">
        <v>7.5</v>
      </c>
      <c r="V362" s="26" t="s">
        <v>182</v>
      </c>
      <c r="W362" s="26" t="s">
        <v>160</v>
      </c>
      <c r="X362" s="26" t="s">
        <v>183</v>
      </c>
      <c r="Y362" s="26">
        <f t="shared" si="410"/>
        <v>7</v>
      </c>
      <c r="Z362" s="26"/>
      <c r="AA362" s="26" t="s">
        <v>184</v>
      </c>
      <c r="AB362" s="26"/>
      <c r="AC362" s="26"/>
      <c r="AD362" s="26" t="s">
        <v>145</v>
      </c>
      <c r="AE362" s="26">
        <v>4</v>
      </c>
      <c r="AF362" s="99"/>
      <c r="AG362" s="92">
        <v>70</v>
      </c>
      <c r="AH362" s="92">
        <f t="shared" si="411"/>
        <v>76</v>
      </c>
      <c r="AI362" s="92">
        <f t="shared" si="412"/>
        <v>76</v>
      </c>
      <c r="AJ362" s="26">
        <f t="shared" si="413"/>
        <v>76</v>
      </c>
      <c r="AK362" s="92">
        <v>1955</v>
      </c>
      <c r="AL362" s="26" t="str">
        <f>IF(AND(AK362&lt;&gt;"",AM362&lt;&gt;""),"确认折扣年度",IF($V362="大修",IF(AND($V362="大修",AK362="",AM362=""),1,IF(AK362&lt;&gt;"",LOOKUP(AK362,{1900,2016,2017,2018,2019,2020,2021,2022,2023,2024,2025},{1,0.9,0.8,0.7,0.6,0.5,0.4,0.3,0.2,0.1,0}),IF(AM362&lt;&gt;"",LOOKUP(AM362,{1900,2021,2022,2023,2024,2025},{1,0.8,0.6,0.4,0.2,0})))),""))</f>
        <v/>
      </c>
      <c r="AM362" s="92"/>
      <c r="AN362" s="26">
        <f>IF(AND(AK362&lt;&gt;"",AM362&lt;&gt;""),"确认折扣年度",IF($V362="中修",IF(AND($V362="中修",AK362="",AM362=""),1,IF(AK362&lt;&gt;"",LOOKUP(AK362,{1900,2021,2022,2023,2024,2025},{1,0.8,0.6,0.4,0.2,0}),IF(AM362&lt;&gt;"",LOOKUP(AM362,{1900,2021,2022,2023,2024,2025},{1,0.8,0.6,0.4,0.2,0})))),""))</f>
        <v>1</v>
      </c>
      <c r="AO362" s="26" t="s">
        <v>146</v>
      </c>
      <c r="AP362" s="26" t="s">
        <v>146</v>
      </c>
      <c r="AQ362" s="26" t="s">
        <v>197</v>
      </c>
      <c r="AR362" s="26" t="s">
        <v>1196</v>
      </c>
      <c r="AS362" s="101"/>
      <c r="AT362" s="26"/>
      <c r="AU362" s="26"/>
      <c r="AV362" s="26"/>
      <c r="AW362" s="26"/>
      <c r="AX362" s="110"/>
      <c r="AY362" s="110"/>
      <c r="AZ362" s="111"/>
      <c r="BA362" s="26">
        <v>85</v>
      </c>
      <c r="BB362" s="26">
        <v>92.88</v>
      </c>
      <c r="BC362" s="26">
        <v>92.88</v>
      </c>
      <c r="BD362" s="26">
        <v>0</v>
      </c>
      <c r="BE362" s="26" t="s">
        <v>150</v>
      </c>
      <c r="BF362" s="26" t="s">
        <v>150</v>
      </c>
      <c r="BG362" s="26"/>
      <c r="BH362" s="26">
        <v>1955</v>
      </c>
      <c r="BI362" s="26" t="s">
        <v>150</v>
      </c>
      <c r="BJ362" s="26" t="s">
        <v>1197</v>
      </c>
      <c r="BK362" s="26" t="s">
        <v>150</v>
      </c>
      <c r="BL362" s="26" t="s">
        <v>150</v>
      </c>
      <c r="BM362" s="26"/>
      <c r="BN362" s="26"/>
      <c r="BO362" s="26"/>
      <c r="BP362" s="26"/>
      <c r="BQ362" s="26" t="s">
        <v>239</v>
      </c>
      <c r="BR362" s="26">
        <v>73.977</v>
      </c>
      <c r="BS362" s="26">
        <v>75.538</v>
      </c>
      <c r="BT362" s="26">
        <f t="shared" si="414"/>
        <v>1.561</v>
      </c>
      <c r="BU362" s="26"/>
      <c r="BV362" s="26"/>
      <c r="BW362" s="26">
        <f t="shared" ref="BW362:BW364" si="422">CE362+CF362</f>
        <v>1.561</v>
      </c>
      <c r="BX362" s="26">
        <v>0</v>
      </c>
      <c r="BY362" s="26">
        <v>0</v>
      </c>
      <c r="BZ362" s="26"/>
      <c r="CA362" s="117"/>
      <c r="CB362" s="26" t="s">
        <v>166</v>
      </c>
      <c r="CC362" s="26">
        <v>0</v>
      </c>
      <c r="CD362" s="26">
        <v>1</v>
      </c>
      <c r="CE362" s="26">
        <v>0.561</v>
      </c>
      <c r="CF362" s="92">
        <f t="shared" ref="CF362:CF365" si="423">CC362+CD362</f>
        <v>1</v>
      </c>
      <c r="CG362" s="84">
        <f t="shared" ref="CG362:CG365" si="424">Q362-BU362-BV362-BW362-BX362-BY362-BZ362</f>
        <v>0</v>
      </c>
      <c r="CH362" s="124">
        <v>10</v>
      </c>
      <c r="CI362" s="84">
        <v>2</v>
      </c>
      <c r="CJ362" s="84"/>
      <c r="CL362" s="84"/>
      <c r="CM362" s="84"/>
      <c r="CN362" s="84"/>
      <c r="CO362" s="84"/>
      <c r="CP362" s="84"/>
      <c r="CQ362" s="84"/>
      <c r="CR362" s="84"/>
      <c r="CT362" s="84"/>
      <c r="CU362" s="84"/>
      <c r="CV362" s="84"/>
      <c r="CW362" s="84" t="str">
        <f t="shared" ref="CW362:CW365" si="425">J362&amp;K362&amp;L362</f>
        <v>S3462930.561</v>
      </c>
      <c r="CX362" s="84" t="s">
        <v>182</v>
      </c>
      <c r="CZ362" s="26" t="s">
        <v>375</v>
      </c>
      <c r="DA362" s="92">
        <v>0</v>
      </c>
      <c r="DB362" s="92"/>
      <c r="DC362" s="92" t="s">
        <v>375</v>
      </c>
      <c r="DD362" s="92"/>
      <c r="DE362" s="26"/>
      <c r="DF362" s="26"/>
      <c r="DG362" s="26"/>
      <c r="DH362" s="26"/>
      <c r="DI362" s="26"/>
      <c r="DJ362" s="26">
        <v>1955</v>
      </c>
      <c r="DK362" s="26"/>
      <c r="DL362" s="26" t="s">
        <v>172</v>
      </c>
      <c r="DM362" s="26">
        <v>7</v>
      </c>
      <c r="DN362" s="26">
        <v>7</v>
      </c>
      <c r="DO362" s="26">
        <v>7.5</v>
      </c>
      <c r="DP362" s="26" t="e">
        <v>#N/A</v>
      </c>
      <c r="DQ362" s="26" t="e">
        <v>#N/A</v>
      </c>
      <c r="DR362" s="26" t="s">
        <v>149</v>
      </c>
      <c r="DS362" s="26" t="s">
        <v>167</v>
      </c>
      <c r="DT362" s="26" t="s">
        <v>150</v>
      </c>
      <c r="DU362" s="26" t="s">
        <v>150</v>
      </c>
      <c r="DV362" s="26" t="s">
        <v>150</v>
      </c>
      <c r="DW362" s="26"/>
      <c r="DX362" s="26"/>
      <c r="DY362" s="26"/>
      <c r="DZ362" s="26">
        <f t="shared" si="351"/>
        <v>1.561</v>
      </c>
      <c r="EA362" s="26" t="e">
        <v>#N/A</v>
      </c>
      <c r="EB362" s="26" t="e">
        <v>#N/A</v>
      </c>
      <c r="EC362" s="26">
        <v>0</v>
      </c>
      <c r="ED362" s="26">
        <v>0</v>
      </c>
      <c r="EE362" s="26">
        <v>1.561</v>
      </c>
      <c r="EF362" s="26">
        <v>0</v>
      </c>
      <c r="EG362" s="26">
        <v>0</v>
      </c>
      <c r="EH362" s="26">
        <v>0</v>
      </c>
      <c r="EI362" s="146">
        <f t="shared" si="418"/>
        <v>0</v>
      </c>
      <c r="EJ362" s="84">
        <f t="shared" si="419"/>
        <v>1.561</v>
      </c>
      <c r="EK362" s="84">
        <f t="shared" si="420"/>
        <v>0</v>
      </c>
      <c r="EL362" s="84">
        <f t="shared" si="352"/>
        <v>0</v>
      </c>
      <c r="EN362" s="84">
        <f t="shared" si="405"/>
        <v>0</v>
      </c>
    </row>
    <row r="363" ht="30" customHeight="1" spans="1:144">
      <c r="A363" s="87" t="str">
        <f t="shared" si="406"/>
        <v>S34667.9670</v>
      </c>
      <c r="B363" s="87">
        <f>VLOOKUP(A363,[1]大中修明细表!$A$10:$N$544,14,0)</f>
        <v>2.04000000000001</v>
      </c>
      <c r="C363" s="87" t="str">
        <f t="shared" si="407"/>
        <v>S34667.9670</v>
      </c>
      <c r="D363" s="87">
        <f>VLOOKUP(C363,[1]大中修明细表!$B$10:$N$544,13,0)</f>
        <v>2.04000000000001</v>
      </c>
      <c r="E363" s="87"/>
      <c r="F363" s="96">
        <v>327</v>
      </c>
      <c r="G363" s="26" t="s">
        <v>21</v>
      </c>
      <c r="H363" s="26" t="s">
        <v>1198</v>
      </c>
      <c r="I363" s="26">
        <v>431022</v>
      </c>
      <c r="J363" s="26" t="s">
        <v>1195</v>
      </c>
      <c r="K363" s="26">
        <v>67.96</v>
      </c>
      <c r="L363" s="26">
        <v>70</v>
      </c>
      <c r="M363" s="26" t="s">
        <v>1195</v>
      </c>
      <c r="N363" s="26">
        <v>67.96</v>
      </c>
      <c r="O363" s="26">
        <v>70</v>
      </c>
      <c r="P363" s="26">
        <f t="shared" si="408"/>
        <v>2.04000000000001</v>
      </c>
      <c r="Q363" s="26">
        <f t="shared" si="421"/>
        <v>2.04000000000001</v>
      </c>
      <c r="R363" s="26" t="s">
        <v>139</v>
      </c>
      <c r="S363" s="26">
        <v>7</v>
      </c>
      <c r="T363" s="26">
        <v>7</v>
      </c>
      <c r="U363" s="26">
        <v>7.5</v>
      </c>
      <c r="V363" s="26" t="s">
        <v>182</v>
      </c>
      <c r="W363" s="26" t="s">
        <v>160</v>
      </c>
      <c r="X363" s="26" t="s">
        <v>183</v>
      </c>
      <c r="Y363" s="26">
        <f t="shared" si="410"/>
        <v>7</v>
      </c>
      <c r="Z363" s="26"/>
      <c r="AA363" s="26" t="s">
        <v>184</v>
      </c>
      <c r="AB363" s="26"/>
      <c r="AC363" s="26"/>
      <c r="AD363" s="26" t="s">
        <v>145</v>
      </c>
      <c r="AE363" s="26">
        <v>4</v>
      </c>
      <c r="AF363" s="99"/>
      <c r="AG363" s="92">
        <v>70</v>
      </c>
      <c r="AH363" s="92">
        <f t="shared" si="411"/>
        <v>100</v>
      </c>
      <c r="AI363" s="92">
        <f t="shared" si="412"/>
        <v>100</v>
      </c>
      <c r="AJ363" s="26">
        <f t="shared" si="413"/>
        <v>100</v>
      </c>
      <c r="AK363" s="92">
        <v>1955</v>
      </c>
      <c r="AL363" s="26" t="str">
        <f>IF(AND(AK363&lt;&gt;"",AM363&lt;&gt;""),"确认折扣年度",IF($V363="大修",IF(AND($V363="大修",AK363="",AM363=""),1,IF(AK363&lt;&gt;"",LOOKUP(AK363,{1900,2016,2017,2018,2019,2020,2021,2022,2023,2024,2025},{1,0.9,0.8,0.7,0.6,0.5,0.4,0.3,0.2,0.1,0}),IF(AM363&lt;&gt;"",LOOKUP(AM363,{1900,2021,2022,2023,2024,2025},{1,0.8,0.6,0.4,0.2,0})))),""))</f>
        <v/>
      </c>
      <c r="AM363" s="92"/>
      <c r="AN363" s="26">
        <f>IF(AND(AK363&lt;&gt;"",AM363&lt;&gt;""),"确认折扣年度",IF($V363="中修",IF(AND($V363="中修",AK363="",AM363=""),1,IF(AK363&lt;&gt;"",LOOKUP(AK363,{1900,2021,2022,2023,2024,2025},{1,0.8,0.6,0.4,0.2,0}),IF(AM363&lt;&gt;"",LOOKUP(AM363,{1900,2021,2022,2023,2024,2025},{1,0.8,0.6,0.4,0.2,0})))),""))</f>
        <v>1</v>
      </c>
      <c r="AO363" s="26" t="s">
        <v>146</v>
      </c>
      <c r="AP363" s="26" t="s">
        <v>146</v>
      </c>
      <c r="AQ363" s="26" t="s">
        <v>147</v>
      </c>
      <c r="AR363" s="26" t="s">
        <v>1199</v>
      </c>
      <c r="AS363" s="101"/>
      <c r="AT363" s="26"/>
      <c r="AU363" s="26" t="s">
        <v>146</v>
      </c>
      <c r="AV363" s="26" t="s">
        <v>147</v>
      </c>
      <c r="AW363" s="26"/>
      <c r="AX363" s="110" t="s">
        <v>1200</v>
      </c>
      <c r="AY363" s="110"/>
      <c r="AZ363" s="111"/>
      <c r="BA363" s="26">
        <v>85</v>
      </c>
      <c r="BB363" s="26">
        <v>121.38</v>
      </c>
      <c r="BC363" s="26">
        <v>121.38</v>
      </c>
      <c r="BD363" s="26">
        <v>0</v>
      </c>
      <c r="BE363" s="26" t="s">
        <v>149</v>
      </c>
      <c r="BF363" s="26" t="s">
        <v>150</v>
      </c>
      <c r="BG363" s="26"/>
      <c r="BH363" s="26">
        <v>1955</v>
      </c>
      <c r="BI363" s="26" t="s">
        <v>150</v>
      </c>
      <c r="BJ363" s="26" t="s">
        <v>1201</v>
      </c>
      <c r="BK363" s="26" t="s">
        <v>150</v>
      </c>
      <c r="BL363" s="26" t="s">
        <v>150</v>
      </c>
      <c r="BM363" s="26"/>
      <c r="BN363" s="26"/>
      <c r="BO363" s="26"/>
      <c r="BP363" s="26"/>
      <c r="BQ363" s="26" t="s">
        <v>239</v>
      </c>
      <c r="BR363" s="26">
        <v>113.354</v>
      </c>
      <c r="BS363" s="26">
        <v>115.394</v>
      </c>
      <c r="BT363" s="26">
        <f t="shared" si="414"/>
        <v>2.04000000000001</v>
      </c>
      <c r="BU363" s="26"/>
      <c r="BV363" s="26"/>
      <c r="BW363" s="26">
        <f t="shared" si="422"/>
        <v>2.04000000000001</v>
      </c>
      <c r="BX363" s="26">
        <v>0</v>
      </c>
      <c r="BY363" s="26">
        <v>0</v>
      </c>
      <c r="BZ363" s="26"/>
      <c r="CA363" s="117"/>
      <c r="CB363" s="26" t="s">
        <v>166</v>
      </c>
      <c r="CC363" s="26">
        <v>0</v>
      </c>
      <c r="CD363" s="26">
        <v>1</v>
      </c>
      <c r="CE363" s="26">
        <v>1.04000000000001</v>
      </c>
      <c r="CF363" s="92">
        <f t="shared" si="423"/>
        <v>1</v>
      </c>
      <c r="CG363" s="84">
        <f t="shared" si="424"/>
        <v>-3.5527136788005e-15</v>
      </c>
      <c r="CH363" s="124">
        <v>10</v>
      </c>
      <c r="CI363" s="84">
        <v>2</v>
      </c>
      <c r="CJ363" s="84"/>
      <c r="CK363" s="84">
        <v>319</v>
      </c>
      <c r="CL363" s="84"/>
      <c r="CM363" s="84"/>
      <c r="CN363" s="84"/>
      <c r="CO363" s="84"/>
      <c r="CP363" s="84"/>
      <c r="CQ363" s="84"/>
      <c r="CR363" s="84"/>
      <c r="CT363" s="84"/>
      <c r="CU363" s="84"/>
      <c r="CV363" s="84"/>
      <c r="CW363" s="84" t="str">
        <f t="shared" si="425"/>
        <v>S34667.9670</v>
      </c>
      <c r="CX363" s="84" t="s">
        <v>182</v>
      </c>
      <c r="CZ363" s="26"/>
      <c r="DA363" s="92">
        <v>2.04000000000001</v>
      </c>
      <c r="DB363" s="92"/>
      <c r="DC363" s="92"/>
      <c r="DD363" s="92"/>
      <c r="DE363" s="26"/>
      <c r="DF363" s="26"/>
      <c r="DG363" s="26"/>
      <c r="DH363" s="26"/>
      <c r="DI363" s="26"/>
      <c r="DJ363" s="26">
        <v>1955</v>
      </c>
      <c r="DK363" s="26"/>
      <c r="DL363" s="26" t="s">
        <v>139</v>
      </c>
      <c r="DM363" s="26">
        <v>7</v>
      </c>
      <c r="DN363" s="26">
        <v>7</v>
      </c>
      <c r="DO363" s="26">
        <v>7.5</v>
      </c>
      <c r="DP363" s="26" t="b">
        <v>1</v>
      </c>
      <c r="DQ363" s="26">
        <v>1</v>
      </c>
      <c r="DR363" s="26" t="s">
        <v>149</v>
      </c>
      <c r="DS363" s="26" t="s">
        <v>167</v>
      </c>
      <c r="DT363" s="26" t="s">
        <v>150</v>
      </c>
      <c r="DU363" s="26" t="s">
        <v>150</v>
      </c>
      <c r="DV363" s="26" t="s">
        <v>150</v>
      </c>
      <c r="DW363" s="26"/>
      <c r="DX363" s="26"/>
      <c r="DY363" s="26"/>
      <c r="DZ363" s="26">
        <f t="shared" si="351"/>
        <v>2.04</v>
      </c>
      <c r="EA363" s="26">
        <v>2.04000000000001</v>
      </c>
      <c r="EB363" s="26">
        <v>0</v>
      </c>
      <c r="EC363" s="26">
        <v>0</v>
      </c>
      <c r="ED363" s="26">
        <v>0</v>
      </c>
      <c r="EE363" s="26">
        <v>2.04</v>
      </c>
      <c r="EF363" s="26">
        <v>0</v>
      </c>
      <c r="EG363" s="26">
        <v>0</v>
      </c>
      <c r="EH363" s="26">
        <v>0</v>
      </c>
      <c r="EI363" s="146">
        <f t="shared" si="418"/>
        <v>6.21724893790088e-15</v>
      </c>
      <c r="EJ363" s="84">
        <f t="shared" si="419"/>
        <v>2.04000000000001</v>
      </c>
      <c r="EK363" s="84">
        <f t="shared" si="420"/>
        <v>6.21724893790088e-15</v>
      </c>
      <c r="EL363" s="84">
        <f t="shared" si="352"/>
        <v>-9.76996261670138e-15</v>
      </c>
      <c r="EN363" s="84">
        <f t="shared" si="405"/>
        <v>0</v>
      </c>
    </row>
    <row r="364" ht="30" customHeight="1" spans="1:144">
      <c r="A364" s="87" t="str">
        <f t="shared" si="406"/>
        <v>S3467677</v>
      </c>
      <c r="B364" s="87" t="e">
        <f>VLOOKUP(A364,[1]大中修明细表!$A$10:$N$544,14,0)</f>
        <v>#N/A</v>
      </c>
      <c r="C364" s="87" t="str">
        <f t="shared" si="407"/>
        <v>S324121.22122.22</v>
      </c>
      <c r="D364" s="87" t="e">
        <f>VLOOKUP(C364,[1]大中修明细表!$B$10:$N$544,13,0)</f>
        <v>#N/A</v>
      </c>
      <c r="E364" s="87" t="s">
        <v>371</v>
      </c>
      <c r="F364" s="96">
        <v>328</v>
      </c>
      <c r="G364" s="26" t="s">
        <v>21</v>
      </c>
      <c r="H364" s="26" t="s">
        <v>1198</v>
      </c>
      <c r="I364" s="26"/>
      <c r="J364" s="26" t="s">
        <v>1195</v>
      </c>
      <c r="K364" s="26">
        <v>76</v>
      </c>
      <c r="L364" s="26">
        <v>77</v>
      </c>
      <c r="M364" s="26" t="s">
        <v>239</v>
      </c>
      <c r="N364" s="26">
        <v>121.22</v>
      </c>
      <c r="O364" s="26">
        <v>122.22</v>
      </c>
      <c r="P364" s="26">
        <f t="shared" si="408"/>
        <v>1</v>
      </c>
      <c r="Q364" s="26">
        <f t="shared" si="421"/>
        <v>1</v>
      </c>
      <c r="R364" s="26" t="s">
        <v>172</v>
      </c>
      <c r="S364" s="26">
        <v>7</v>
      </c>
      <c r="T364" s="26">
        <v>7</v>
      </c>
      <c r="U364" s="26">
        <v>7.5</v>
      </c>
      <c r="V364" s="26" t="s">
        <v>182</v>
      </c>
      <c r="W364" s="26" t="s">
        <v>160</v>
      </c>
      <c r="X364" s="26" t="s">
        <v>183</v>
      </c>
      <c r="Y364" s="26">
        <f t="shared" si="410"/>
        <v>7</v>
      </c>
      <c r="Z364" s="26"/>
      <c r="AA364" s="26" t="s">
        <v>184</v>
      </c>
      <c r="AB364" s="26"/>
      <c r="AC364" s="26"/>
      <c r="AD364" s="26" t="s">
        <v>145</v>
      </c>
      <c r="AE364" s="26">
        <v>4</v>
      </c>
      <c r="AF364" s="99"/>
      <c r="AG364" s="92">
        <v>70</v>
      </c>
      <c r="AH364" s="92">
        <f t="shared" si="411"/>
        <v>49</v>
      </c>
      <c r="AI364" s="92">
        <f t="shared" si="412"/>
        <v>49</v>
      </c>
      <c r="AJ364" s="26">
        <f t="shared" si="413"/>
        <v>49</v>
      </c>
      <c r="AK364" s="92">
        <v>1955</v>
      </c>
      <c r="AL364" s="26" t="str">
        <f>IF(AND(AK364&lt;&gt;"",AM364&lt;&gt;""),"确认折扣年度",IF($V364="大修",IF(AND($V364="大修",AK364="",AM364=""),1,IF(AK364&lt;&gt;"",LOOKUP(AK364,{1900,2016,2017,2018,2019,2020,2021,2022,2023,2024,2025},{1,0.9,0.8,0.7,0.6,0.5,0.4,0.3,0.2,0.1,0}),IF(AM364&lt;&gt;"",LOOKUP(AM364,{1900,2021,2022,2023,2024,2025},{1,0.8,0.6,0.4,0.2,0})))),""))</f>
        <v/>
      </c>
      <c r="AM364" s="92"/>
      <c r="AN364" s="26">
        <f>IF(AND(AK364&lt;&gt;"",AM364&lt;&gt;""),"确认折扣年度",IF($V364="中修",IF(AND($V364="中修",AK364="",AM364=""),1,IF(AK364&lt;&gt;"",LOOKUP(AK364,{1900,2021,2022,2023,2024,2025},{1,0.8,0.6,0.4,0.2,0}),IF(AM364&lt;&gt;"",LOOKUP(AM364,{1900,2021,2022,2023,2024,2025},{1,0.8,0.6,0.4,0.2,0})))),""))</f>
        <v>1</v>
      </c>
      <c r="AO364" s="26" t="s">
        <v>146</v>
      </c>
      <c r="AP364" s="26" t="s">
        <v>146</v>
      </c>
      <c r="AQ364" s="26" t="s">
        <v>740</v>
      </c>
      <c r="AR364" s="26"/>
      <c r="AS364" s="101"/>
      <c r="AT364" s="26"/>
      <c r="AU364" s="26"/>
      <c r="AV364" s="26"/>
      <c r="AW364" s="26"/>
      <c r="AX364" s="110"/>
      <c r="AY364" s="110"/>
      <c r="AZ364" s="111"/>
      <c r="BA364" s="26"/>
      <c r="BB364" s="26"/>
      <c r="BC364" s="26"/>
      <c r="BD364" s="26"/>
      <c r="BE364" s="26"/>
      <c r="BF364" s="26"/>
      <c r="BG364" s="26"/>
      <c r="BH364" s="26"/>
      <c r="BI364" s="26"/>
      <c r="BJ364" s="26"/>
      <c r="BK364" s="26"/>
      <c r="BL364" s="26"/>
      <c r="BM364" s="26"/>
      <c r="BN364" s="26"/>
      <c r="BO364" s="26"/>
      <c r="BP364" s="26"/>
      <c r="BQ364" s="26"/>
      <c r="BR364" s="26"/>
      <c r="BS364" s="26"/>
      <c r="BT364" s="26">
        <f t="shared" si="414"/>
        <v>1</v>
      </c>
      <c r="BU364" s="26"/>
      <c r="BV364" s="26"/>
      <c r="BW364" s="26">
        <f t="shared" si="422"/>
        <v>1</v>
      </c>
      <c r="BX364" s="26">
        <v>0</v>
      </c>
      <c r="BY364" s="26">
        <v>0</v>
      </c>
      <c r="BZ364" s="26"/>
      <c r="CA364" s="117"/>
      <c r="CB364" s="26"/>
      <c r="CC364" s="26">
        <v>0</v>
      </c>
      <c r="CD364" s="26">
        <v>0</v>
      </c>
      <c r="CE364" s="26">
        <v>1</v>
      </c>
      <c r="CF364" s="92">
        <f t="shared" si="423"/>
        <v>0</v>
      </c>
      <c r="CG364" s="84">
        <f t="shared" si="424"/>
        <v>0</v>
      </c>
      <c r="CH364" s="124">
        <v>10</v>
      </c>
      <c r="CI364" s="84">
        <v>2</v>
      </c>
      <c r="CJ364" s="84"/>
      <c r="CL364" s="84"/>
      <c r="CM364" s="84"/>
      <c r="CN364" s="84"/>
      <c r="CO364" s="84"/>
      <c r="CP364" s="84"/>
      <c r="CQ364" s="84"/>
      <c r="CR364" s="84"/>
      <c r="CS364" s="84" t="s">
        <v>428</v>
      </c>
      <c r="CT364" s="84"/>
      <c r="CU364" s="84"/>
      <c r="CV364" s="84"/>
      <c r="CW364" s="84" t="str">
        <f t="shared" si="425"/>
        <v>S3467677</v>
      </c>
      <c r="CX364" s="84" t="s">
        <v>182</v>
      </c>
      <c r="CZ364" s="26" t="s">
        <v>375</v>
      </c>
      <c r="DA364" s="92">
        <v>0</v>
      </c>
      <c r="DB364" s="92"/>
      <c r="DC364" s="92" t="s">
        <v>375</v>
      </c>
      <c r="DD364" s="92"/>
      <c r="DE364" s="26"/>
      <c r="DF364" s="26"/>
      <c r="DG364" s="26"/>
      <c r="DH364" s="26"/>
      <c r="DI364" s="26"/>
      <c r="DJ364" s="26">
        <v>1955</v>
      </c>
      <c r="DK364" s="26">
        <v>2003</v>
      </c>
      <c r="DL364" s="26" t="s">
        <v>172</v>
      </c>
      <c r="DM364" s="26">
        <v>7</v>
      </c>
      <c r="DN364" s="26">
        <v>7</v>
      </c>
      <c r="DO364" s="26">
        <v>7.5</v>
      </c>
      <c r="DP364" s="26" t="e">
        <v>#N/A</v>
      </c>
      <c r="DQ364" s="26" t="e">
        <v>#N/A</v>
      </c>
      <c r="DR364" s="26" t="s">
        <v>149</v>
      </c>
      <c r="DS364" s="26" t="s">
        <v>167</v>
      </c>
      <c r="DT364" s="26" t="s">
        <v>150</v>
      </c>
      <c r="DU364" s="26" t="s">
        <v>150</v>
      </c>
      <c r="DV364" s="26" t="s">
        <v>150</v>
      </c>
      <c r="DW364" s="26"/>
      <c r="DX364" s="26"/>
      <c r="DY364" s="26"/>
      <c r="DZ364" s="26">
        <f t="shared" si="351"/>
        <v>1</v>
      </c>
      <c r="EA364" s="26" t="e">
        <v>#N/A</v>
      </c>
      <c r="EB364" s="26" t="e">
        <v>#N/A</v>
      </c>
      <c r="EC364" s="26">
        <v>0</v>
      </c>
      <c r="ED364" s="26">
        <v>0</v>
      </c>
      <c r="EE364" s="26">
        <v>1</v>
      </c>
      <c r="EF364" s="26">
        <v>0</v>
      </c>
      <c r="EG364" s="26">
        <v>0</v>
      </c>
      <c r="EH364" s="26">
        <v>0</v>
      </c>
      <c r="EI364" s="146">
        <f t="shared" si="418"/>
        <v>0</v>
      </c>
      <c r="EJ364" s="84">
        <f t="shared" si="419"/>
        <v>1</v>
      </c>
      <c r="EK364" s="84">
        <f t="shared" si="420"/>
        <v>0</v>
      </c>
      <c r="EL364" s="84">
        <f t="shared" si="352"/>
        <v>0</v>
      </c>
      <c r="EN364" s="84">
        <f t="shared" si="405"/>
        <v>0</v>
      </c>
    </row>
    <row r="365" ht="30" customHeight="1" spans="1:144">
      <c r="A365" s="87" t="str">
        <f t="shared" si="406"/>
        <v>S57134</v>
      </c>
      <c r="B365" s="87">
        <f>VLOOKUP(A365,[1]大中修明细表!$A$10:$N$544,14,0)</f>
        <v>1</v>
      </c>
      <c r="C365" s="87" t="str">
        <f t="shared" si="407"/>
        <v>S322253.224254.224</v>
      </c>
      <c r="D365" s="87">
        <f>VLOOKUP(C365,[1]大中修明细表!$B$10:$N$544,13,0)</f>
        <v>1</v>
      </c>
      <c r="E365" s="87"/>
      <c r="F365" s="96">
        <v>329</v>
      </c>
      <c r="G365" s="26" t="s">
        <v>21</v>
      </c>
      <c r="H365" s="26" t="s">
        <v>1158</v>
      </c>
      <c r="I365" s="26">
        <v>431024</v>
      </c>
      <c r="J365" s="26" t="s">
        <v>1202</v>
      </c>
      <c r="K365" s="26">
        <v>3</v>
      </c>
      <c r="L365" s="26">
        <v>4</v>
      </c>
      <c r="M365" s="26" t="s">
        <v>727</v>
      </c>
      <c r="N365" s="26">
        <v>253.224</v>
      </c>
      <c r="O365" s="26">
        <v>254.224</v>
      </c>
      <c r="P365" s="26">
        <f t="shared" si="408"/>
        <v>1</v>
      </c>
      <c r="Q365" s="26">
        <f t="shared" si="421"/>
        <v>1</v>
      </c>
      <c r="R365" s="26" t="s">
        <v>139</v>
      </c>
      <c r="S365" s="26">
        <v>7</v>
      </c>
      <c r="T365" s="26">
        <v>7</v>
      </c>
      <c r="U365" s="26">
        <v>10</v>
      </c>
      <c r="V365" s="26" t="s">
        <v>182</v>
      </c>
      <c r="W365" s="26" t="s">
        <v>160</v>
      </c>
      <c r="X365" s="26" t="s">
        <v>183</v>
      </c>
      <c r="Y365" s="26">
        <f t="shared" si="410"/>
        <v>7</v>
      </c>
      <c r="Z365" s="26"/>
      <c r="AA365" s="26" t="s">
        <v>184</v>
      </c>
      <c r="AB365" s="26"/>
      <c r="AC365" s="26"/>
      <c r="AD365" s="26" t="s">
        <v>145</v>
      </c>
      <c r="AE365" s="26">
        <v>4</v>
      </c>
      <c r="AF365" s="99"/>
      <c r="AG365" s="92">
        <v>70</v>
      </c>
      <c r="AH365" s="92">
        <f t="shared" si="411"/>
        <v>49</v>
      </c>
      <c r="AI365" s="92">
        <f t="shared" si="412"/>
        <v>49</v>
      </c>
      <c r="AJ365" s="26">
        <f t="shared" si="413"/>
        <v>49</v>
      </c>
      <c r="AK365" s="92">
        <v>2020</v>
      </c>
      <c r="AL365" s="26" t="str">
        <f>IF(AND(AK365&lt;&gt;"",AM365&lt;&gt;""),"确认折扣年度",IF($V365="大修",IF(AND($V365="大修",AK365="",AM365=""),1,IF(AK365&lt;&gt;"",LOOKUP(AK365,{1900,2016,2017,2018,2019,2020,2021,2022,2023,2024,2025},{1,0.9,0.8,0.7,0.6,0.5,0.4,0.3,0.2,0.1,0}),IF(AM365&lt;&gt;"",LOOKUP(AM365,{1900,2021,2022,2023,2024,2025},{1,0.8,0.6,0.4,0.2,0})))),""))</f>
        <v/>
      </c>
      <c r="AM365" s="92"/>
      <c r="AN365" s="26">
        <f>IF(AND(AK365&lt;&gt;"",AM365&lt;&gt;""),"确认折扣年度",IF($V365="中修",IF(AND($V365="中修",AK365="",AM365=""),1,IF(AK365&lt;&gt;"",LOOKUP(AK365,{1900,2021,2022,2023,2024,2025},{1,0.8,0.6,0.4,0.2,0}),IF(AM365&lt;&gt;"",LOOKUP(AM365,{1900,2021,2022,2023,2024,2025},{1,0.8,0.6,0.4,0.2,0})))),""))</f>
        <v>1</v>
      </c>
      <c r="AO365" s="26" t="s">
        <v>146</v>
      </c>
      <c r="AP365" s="26" t="s">
        <v>146</v>
      </c>
      <c r="AQ365" s="26" t="s">
        <v>274</v>
      </c>
      <c r="AR365" s="26" t="s">
        <v>1203</v>
      </c>
      <c r="AS365" s="101" t="s">
        <v>1204</v>
      </c>
      <c r="AT365" s="26"/>
      <c r="AU365" s="26" t="s">
        <v>146</v>
      </c>
      <c r="AV365" s="26" t="s">
        <v>268</v>
      </c>
      <c r="AW365" s="26"/>
      <c r="AX365" s="110" t="s">
        <v>1205</v>
      </c>
      <c r="AY365" s="110" t="s">
        <v>1206</v>
      </c>
      <c r="AZ365" s="111"/>
      <c r="BA365" s="26">
        <v>85</v>
      </c>
      <c r="BB365" s="26">
        <v>59.5</v>
      </c>
      <c r="BC365" s="26">
        <v>59.5</v>
      </c>
      <c r="BD365" s="26">
        <v>0</v>
      </c>
      <c r="BE365" s="26" t="s">
        <v>149</v>
      </c>
      <c r="BF365" s="26" t="s">
        <v>150</v>
      </c>
      <c r="BG365" s="26" t="s">
        <v>1207</v>
      </c>
      <c r="BH365" s="26">
        <v>2014</v>
      </c>
      <c r="BI365" s="26" t="s">
        <v>150</v>
      </c>
      <c r="BJ365" s="26" t="s">
        <v>150</v>
      </c>
      <c r="BK365" s="26" t="s">
        <v>150</v>
      </c>
      <c r="BL365" s="26" t="s">
        <v>150</v>
      </c>
      <c r="BM365" s="26"/>
      <c r="BN365" s="26"/>
      <c r="BO365" s="26"/>
      <c r="BP365" s="26"/>
      <c r="BQ365" s="26" t="s">
        <v>727</v>
      </c>
      <c r="BR365" s="26">
        <v>253.224</v>
      </c>
      <c r="BS365" s="26">
        <v>254.224</v>
      </c>
      <c r="BT365" s="26">
        <f t="shared" si="414"/>
        <v>1</v>
      </c>
      <c r="BU365" s="26">
        <v>0</v>
      </c>
      <c r="BV365" s="26">
        <v>0</v>
      </c>
      <c r="BW365" s="26">
        <v>1</v>
      </c>
      <c r="BX365" s="26">
        <v>0</v>
      </c>
      <c r="BY365" s="26">
        <v>0</v>
      </c>
      <c r="BZ365" s="26"/>
      <c r="CA365" s="119"/>
      <c r="CB365" s="120" t="s">
        <v>166</v>
      </c>
      <c r="CC365" s="120">
        <v>0</v>
      </c>
      <c r="CD365" s="120">
        <v>0</v>
      </c>
      <c r="CE365" s="120">
        <v>1</v>
      </c>
      <c r="CF365" s="92">
        <f t="shared" si="423"/>
        <v>0</v>
      </c>
      <c r="CG365" s="84">
        <f t="shared" si="424"/>
        <v>0</v>
      </c>
      <c r="CH365" s="124">
        <v>10</v>
      </c>
      <c r="CI365" s="84">
        <v>2</v>
      </c>
      <c r="CJ365" s="84"/>
      <c r="CK365" s="84">
        <v>328</v>
      </c>
      <c r="CL365" s="84"/>
      <c r="CM365" s="84"/>
      <c r="CN365" s="84"/>
      <c r="CO365" s="84"/>
      <c r="CP365" s="84"/>
      <c r="CQ365" s="84"/>
      <c r="CR365" s="84"/>
      <c r="CT365" s="84"/>
      <c r="CU365" s="84"/>
      <c r="CV365" s="84"/>
      <c r="CW365" s="84" t="str">
        <f t="shared" si="425"/>
        <v>S57134</v>
      </c>
      <c r="CX365" s="84" t="s">
        <v>182</v>
      </c>
      <c r="CZ365" s="26"/>
      <c r="DA365" s="92">
        <v>1</v>
      </c>
      <c r="DB365" s="92"/>
      <c r="DC365" s="92"/>
      <c r="DD365" s="92"/>
      <c r="DE365" s="26" t="s">
        <v>1208</v>
      </c>
      <c r="DF365" s="26" t="s">
        <v>1208</v>
      </c>
      <c r="DG365" s="26"/>
      <c r="DH365" s="26" t="s">
        <v>1208</v>
      </c>
      <c r="DI365" s="26"/>
      <c r="DJ365" s="26">
        <v>1966</v>
      </c>
      <c r="DK365" s="26">
        <v>2014</v>
      </c>
      <c r="DL365" s="26" t="s">
        <v>139</v>
      </c>
      <c r="DM365" s="26">
        <v>7</v>
      </c>
      <c r="DN365" s="26">
        <v>7</v>
      </c>
      <c r="DO365" s="26">
        <v>10</v>
      </c>
      <c r="DP365" s="26" t="b">
        <v>1</v>
      </c>
      <c r="DQ365" s="26">
        <v>1</v>
      </c>
      <c r="DR365" s="26" t="s">
        <v>149</v>
      </c>
      <c r="DS365" s="26" t="s">
        <v>167</v>
      </c>
      <c r="DT365" s="26" t="s">
        <v>150</v>
      </c>
      <c r="DU365" s="26" t="s">
        <v>150</v>
      </c>
      <c r="DV365" s="26" t="s">
        <v>150</v>
      </c>
      <c r="DW365" s="26"/>
      <c r="DX365" s="26"/>
      <c r="DY365" s="26"/>
      <c r="DZ365" s="26">
        <f t="shared" si="351"/>
        <v>1</v>
      </c>
      <c r="EA365" s="26">
        <v>1</v>
      </c>
      <c r="EB365" s="26">
        <v>0</v>
      </c>
      <c r="EC365" s="26">
        <v>0</v>
      </c>
      <c r="ED365" s="26">
        <v>0</v>
      </c>
      <c r="EE365" s="26">
        <v>1</v>
      </c>
      <c r="EF365" s="26">
        <v>0</v>
      </c>
      <c r="EG365" s="26">
        <v>0</v>
      </c>
      <c r="EH365" s="26">
        <v>0</v>
      </c>
      <c r="EI365" s="146">
        <f t="shared" si="418"/>
        <v>0</v>
      </c>
      <c r="EJ365" s="84">
        <f t="shared" si="419"/>
        <v>1</v>
      </c>
      <c r="EK365" s="84">
        <f t="shared" si="420"/>
        <v>0</v>
      </c>
      <c r="EL365" s="84">
        <f t="shared" si="352"/>
        <v>0</v>
      </c>
      <c r="EN365" s="84">
        <f t="shared" si="405"/>
        <v>0</v>
      </c>
    </row>
    <row r="366" ht="30" customHeight="1" spans="1:142">
      <c r="A366" s="87" t="str">
        <f t="shared" si="406"/>
        <v/>
      </c>
      <c r="B366" s="87">
        <f>VLOOKUP(A366,[1]大中修明细表!$A$10:$N$544,14,0)</f>
        <v>22.9650000000001</v>
      </c>
      <c r="C366" s="87" t="str">
        <f t="shared" si="407"/>
        <v/>
      </c>
      <c r="D366" s="87">
        <f>VLOOKUP(C366,[1]大中修明细表!$B$10:$N$544,13,0)</f>
        <v>22.9650000000001</v>
      </c>
      <c r="E366" s="87"/>
      <c r="F366" s="26" t="s">
        <v>1209</v>
      </c>
      <c r="G366" s="16" t="s">
        <v>1210</v>
      </c>
      <c r="H366" s="26"/>
      <c r="I366" s="26"/>
      <c r="J366" s="26"/>
      <c r="K366" s="26"/>
      <c r="L366" s="26"/>
      <c r="M366" s="26"/>
      <c r="N366" s="26"/>
      <c r="O366" s="26"/>
      <c r="P366" s="16">
        <f>SUBTOTAL(9,P368:P389)</f>
        <v>95.849</v>
      </c>
      <c r="Q366" s="16">
        <f>SUBTOTAL(9,Q368:Q389)</f>
        <v>95.849</v>
      </c>
      <c r="R366" s="16"/>
      <c r="S366" s="16"/>
      <c r="T366" s="16"/>
      <c r="U366" s="16"/>
      <c r="V366" s="16"/>
      <c r="W366" s="16"/>
      <c r="X366" s="16"/>
      <c r="Y366" s="16"/>
      <c r="Z366" s="98"/>
      <c r="AA366" s="16"/>
      <c r="AB366" s="16"/>
      <c r="AC366" s="16"/>
      <c r="AD366" s="16"/>
      <c r="AE366" s="16"/>
      <c r="AF366" s="98"/>
      <c r="AG366" s="104"/>
      <c r="AH366" s="16">
        <f>SUBTOTAL(9,AH368:AH389)</f>
        <v>21063</v>
      </c>
      <c r="AI366" s="16">
        <f>SUBTOTAL(9,AI368:AI389)</f>
        <v>21063</v>
      </c>
      <c r="AJ366" s="16">
        <f>SUBTOTAL(9,AJ368:AJ389)</f>
        <v>20969</v>
      </c>
      <c r="AK366" s="92"/>
      <c r="AL366" s="26" t="str">
        <f>IF(AND(AK366&lt;&gt;"",AM366&lt;&gt;""),"确认折扣年度",IF($V366="大修",IF(AND($V366="大修",AK366="",AM366=""),1,IF(AK366&lt;&gt;"",LOOKUP(AK366,{1900,2016,2017,2018,2019,2020,2021,2022,2023,2024,2025},{1,0.9,0.8,0.7,0.6,0.5,0.4,0.3,0.2,0.1,0}),IF(AM366&lt;&gt;"",LOOKUP(AM366,{1900,2021,2022,2023,2024,2025},{1,0.8,0.6,0.4,0.2,0})))),""))</f>
        <v/>
      </c>
      <c r="AM366" s="92"/>
      <c r="AN366" s="26" t="str">
        <f>IF(AND(AK366&lt;&gt;"",AM366&lt;&gt;""),"确认折扣年度",IF($V366="中修",IF(AND($V366="中修",AK366="",AM366=""),1,IF(AK366&lt;&gt;"",LOOKUP(AK366,{1900,2021,2022,2023,2024,2025},{1,0.8,0.6,0.4,0.2,0}),IF(AM366&lt;&gt;"",LOOKUP(AM366,{1900,2021,2022,2023,2024,2025},{1,0.8,0.6,0.4,0.2,0})))),""))</f>
        <v/>
      </c>
      <c r="AO366" s="26"/>
      <c r="AP366" s="26"/>
      <c r="AQ366" s="26"/>
      <c r="AR366" s="26"/>
      <c r="AS366" s="26"/>
      <c r="AT366" s="26"/>
      <c r="AU366" s="26"/>
      <c r="AV366" s="26"/>
      <c r="AW366" s="26"/>
      <c r="AX366" s="110"/>
      <c r="AY366" s="110"/>
      <c r="AZ366" s="111"/>
      <c r="BA366" s="26"/>
      <c r="BB366" s="26"/>
      <c r="BC366" s="26"/>
      <c r="BD366" s="26"/>
      <c r="BE366" s="26"/>
      <c r="BF366" s="26"/>
      <c r="BG366" s="26"/>
      <c r="BH366" s="26"/>
      <c r="BI366" s="26"/>
      <c r="BJ366" s="26"/>
      <c r="BK366" s="26"/>
      <c r="BL366" s="26"/>
      <c r="BM366" s="26"/>
      <c r="BN366" s="26"/>
      <c r="BO366" s="26"/>
      <c r="BP366" s="26"/>
      <c r="BQ366" s="26"/>
      <c r="BR366" s="26"/>
      <c r="BS366" s="26"/>
      <c r="BT366" s="26"/>
      <c r="BU366" s="26"/>
      <c r="BV366" s="26"/>
      <c r="BW366" s="26"/>
      <c r="BX366" s="26"/>
      <c r="BY366" s="26"/>
      <c r="BZ366" s="26"/>
      <c r="CA366" s="117"/>
      <c r="CB366" s="26"/>
      <c r="CC366" s="26"/>
      <c r="CD366" s="26"/>
      <c r="CE366" s="26"/>
      <c r="CF366" s="84"/>
      <c r="CH366" s="124"/>
      <c r="CJ366" s="84"/>
      <c r="CL366" s="84"/>
      <c r="CM366" s="84"/>
      <c r="CN366" s="84"/>
      <c r="CO366" s="84"/>
      <c r="CP366" s="84"/>
      <c r="CQ366" s="84"/>
      <c r="CR366" s="84"/>
      <c r="CT366" s="84"/>
      <c r="CU366" s="84"/>
      <c r="CV366" s="84"/>
      <c r="CZ366" s="26"/>
      <c r="DA366" s="16">
        <f>SUBTOTAL(9,DA368:DA389)</f>
        <v>33.2549999999998</v>
      </c>
      <c r="DB366" s="16"/>
      <c r="DC366" s="16"/>
      <c r="DD366" s="16"/>
      <c r="DE366" s="26"/>
      <c r="DF366" s="26"/>
      <c r="DG366" s="26"/>
      <c r="DH366" s="26"/>
      <c r="DI366" s="26"/>
      <c r="DJ366" s="26"/>
      <c r="DK366" s="26"/>
      <c r="DL366" s="26"/>
      <c r="DM366" s="26"/>
      <c r="DN366" s="26"/>
      <c r="DO366" s="26"/>
      <c r="DP366" s="26" t="b">
        <v>1</v>
      </c>
      <c r="DQ366" s="26">
        <v>0</v>
      </c>
      <c r="DR366" s="26"/>
      <c r="DS366" s="139"/>
      <c r="DT366" s="26"/>
      <c r="DU366" s="26"/>
      <c r="DV366" s="26"/>
      <c r="DW366" s="26"/>
      <c r="DX366" s="26"/>
      <c r="DY366" s="26"/>
      <c r="DZ366" s="26">
        <f t="shared" si="351"/>
        <v>0</v>
      </c>
      <c r="EA366" s="26">
        <v>1</v>
      </c>
      <c r="EB366" s="26">
        <v>0</v>
      </c>
      <c r="EC366" s="26"/>
      <c r="ED366" s="26"/>
      <c r="EE366" s="26"/>
      <c r="EF366" s="26"/>
      <c r="EG366" s="26"/>
      <c r="EH366" s="26"/>
      <c r="EI366" s="146"/>
      <c r="EL366" s="84">
        <f t="shared" si="352"/>
        <v>0</v>
      </c>
    </row>
    <row r="367" ht="30" customHeight="1" spans="1:142">
      <c r="A367" s="87" t="str">
        <f t="shared" si="406"/>
        <v/>
      </c>
      <c r="B367" s="87">
        <f>VLOOKUP(A367,[1]大中修明细表!$A$10:$N$544,14,0)</f>
        <v>22.9650000000001</v>
      </c>
      <c r="C367" s="87" t="str">
        <f t="shared" si="407"/>
        <v/>
      </c>
      <c r="D367" s="87">
        <f>VLOOKUP(C367,[1]大中修明细表!$B$10:$N$544,13,0)</f>
        <v>22.9650000000001</v>
      </c>
      <c r="E367" s="87"/>
      <c r="F367" s="26" t="s">
        <v>135</v>
      </c>
      <c r="G367" s="16" t="s">
        <v>136</v>
      </c>
      <c r="H367" s="26"/>
      <c r="I367" s="26"/>
      <c r="J367" s="26"/>
      <c r="K367" s="26"/>
      <c r="L367" s="26"/>
      <c r="M367" s="26"/>
      <c r="N367" s="26"/>
      <c r="O367" s="26"/>
      <c r="P367" s="16">
        <f>SUBTOTAL(9,P368:P381)</f>
        <v>80.9460000000002</v>
      </c>
      <c r="Q367" s="16">
        <f>SUBTOTAL(9,Q368:Q381)</f>
        <v>80.9460000000002</v>
      </c>
      <c r="R367" s="16"/>
      <c r="S367" s="16"/>
      <c r="T367" s="16"/>
      <c r="U367" s="16"/>
      <c r="V367" s="16"/>
      <c r="W367" s="16"/>
      <c r="X367" s="16"/>
      <c r="Y367" s="16"/>
      <c r="Z367" s="98"/>
      <c r="AA367" s="16"/>
      <c r="AB367" s="16"/>
      <c r="AC367" s="16"/>
      <c r="AD367" s="16"/>
      <c r="AE367" s="16"/>
      <c r="AF367" s="98"/>
      <c r="AG367" s="104"/>
      <c r="AH367" s="16">
        <f>SUBTOTAL(9,AH368:AH381)</f>
        <v>19914</v>
      </c>
      <c r="AI367" s="16">
        <f>SUBTOTAL(9,AI368:AI381)</f>
        <v>19914</v>
      </c>
      <c r="AJ367" s="16">
        <f>SUBTOTAL(9,AJ368:AJ381)</f>
        <v>19820</v>
      </c>
      <c r="AK367" s="92"/>
      <c r="AL367" s="26" t="str">
        <f>IF(AND(AK367&lt;&gt;"",AM367&lt;&gt;""),"确认折扣年度",IF($V367="大修",IF(AND($V367="大修",AK367="",AM367=""),1,IF(AK367&lt;&gt;"",LOOKUP(AK367,{1900,2016,2017,2018,2019,2020,2021,2022,2023,2024,2025},{1,0.9,0.8,0.7,0.6,0.5,0.4,0.3,0.2,0.1,0}),IF(AM367&lt;&gt;"",LOOKUP(AM367,{1900,2021,2022,2023,2024,2025},{1,0.8,0.6,0.4,0.2,0})))),""))</f>
        <v/>
      </c>
      <c r="AM367" s="92"/>
      <c r="AN367" s="26" t="str">
        <f>IF(AND(AK367&lt;&gt;"",AM367&lt;&gt;""),"确认折扣年度",IF($V367="中修",IF(AND($V367="中修",AK367="",AM367=""),1,IF(AK367&lt;&gt;"",LOOKUP(AK367,{1900,2021,2022,2023,2024,2025},{1,0.8,0.6,0.4,0.2,0}),IF(AM367&lt;&gt;"",LOOKUP(AM367,{1900,2021,2022,2023,2024,2025},{1,0.8,0.6,0.4,0.2,0})))),""))</f>
        <v/>
      </c>
      <c r="AO367" s="26"/>
      <c r="AP367" s="26"/>
      <c r="AQ367" s="26"/>
      <c r="AR367" s="26"/>
      <c r="AS367" s="26"/>
      <c r="AT367" s="26"/>
      <c r="AU367" s="26"/>
      <c r="AV367" s="26"/>
      <c r="AW367" s="26"/>
      <c r="AX367" s="110"/>
      <c r="AY367" s="110"/>
      <c r="AZ367" s="111"/>
      <c r="BA367" s="26"/>
      <c r="BB367" s="26"/>
      <c r="BC367" s="26"/>
      <c r="BD367" s="26"/>
      <c r="BE367" s="26"/>
      <c r="BF367" s="26"/>
      <c r="BG367" s="26"/>
      <c r="BH367" s="26"/>
      <c r="BI367" s="26"/>
      <c r="BJ367" s="26"/>
      <c r="BK367" s="26"/>
      <c r="BL367" s="26"/>
      <c r="BM367" s="26"/>
      <c r="BN367" s="26"/>
      <c r="BO367" s="26"/>
      <c r="BP367" s="26"/>
      <c r="BQ367" s="26"/>
      <c r="BR367" s="26"/>
      <c r="BS367" s="26"/>
      <c r="BT367" s="26"/>
      <c r="BU367" s="26"/>
      <c r="BV367" s="26"/>
      <c r="BW367" s="26"/>
      <c r="BX367" s="26"/>
      <c r="BY367" s="26"/>
      <c r="BZ367" s="26"/>
      <c r="CA367" s="117"/>
      <c r="CB367" s="26"/>
      <c r="CC367" s="26"/>
      <c r="CD367" s="26"/>
      <c r="CE367" s="26"/>
      <c r="CF367" s="84"/>
      <c r="CH367" s="124"/>
      <c r="CJ367" s="84"/>
      <c r="CL367" s="84"/>
      <c r="CM367" s="84"/>
      <c r="CN367" s="84"/>
      <c r="CO367" s="84"/>
      <c r="CP367" s="84"/>
      <c r="CQ367" s="84"/>
      <c r="CR367" s="84"/>
      <c r="CT367" s="84"/>
      <c r="CU367" s="84"/>
      <c r="CV367" s="84"/>
      <c r="CZ367" s="26"/>
      <c r="DA367" s="16">
        <f>SUBTOTAL(9,DA368:DA381)</f>
        <v>18.352</v>
      </c>
      <c r="DB367" s="16"/>
      <c r="DC367" s="16"/>
      <c r="DD367" s="16"/>
      <c r="DE367" s="26"/>
      <c r="DF367" s="26"/>
      <c r="DG367" s="26"/>
      <c r="DH367" s="26"/>
      <c r="DI367" s="26"/>
      <c r="DJ367" s="26"/>
      <c r="DK367" s="26"/>
      <c r="DL367" s="26"/>
      <c r="DM367" s="26"/>
      <c r="DN367" s="26"/>
      <c r="DO367" s="26"/>
      <c r="DP367" s="26" t="b">
        <v>1</v>
      </c>
      <c r="DQ367" s="26">
        <v>0</v>
      </c>
      <c r="DR367" s="26"/>
      <c r="DS367" s="139"/>
      <c r="DT367" s="26"/>
      <c r="DU367" s="26"/>
      <c r="DV367" s="26"/>
      <c r="DW367" s="26"/>
      <c r="DX367" s="26"/>
      <c r="DY367" s="26"/>
      <c r="DZ367" s="26">
        <f t="shared" si="351"/>
        <v>0</v>
      </c>
      <c r="EA367" s="26">
        <v>1</v>
      </c>
      <c r="EB367" s="26">
        <v>0</v>
      </c>
      <c r="EC367" s="26"/>
      <c r="ED367" s="26"/>
      <c r="EE367" s="26"/>
      <c r="EF367" s="26"/>
      <c r="EG367" s="26"/>
      <c r="EH367" s="26"/>
      <c r="EI367" s="146"/>
      <c r="EL367" s="84">
        <f t="shared" si="352"/>
        <v>0</v>
      </c>
    </row>
    <row r="368" ht="30" customHeight="1" spans="1:144">
      <c r="A368" s="87" t="str">
        <f t="shared" si="406"/>
        <v>G2073394.7023406.236</v>
      </c>
      <c r="B368" s="87" t="e">
        <f>VLOOKUP(A368,[1]大中修明细表!$A$10:$N$544,14,0)</f>
        <v>#N/A</v>
      </c>
      <c r="C368" s="87" t="str">
        <f t="shared" si="407"/>
        <v>G20728512862.534</v>
      </c>
      <c r="D368" s="87" t="e">
        <f>VLOOKUP(C368,[1]大中修明细表!$B$10:$N$544,13,0)</f>
        <v>#N/A</v>
      </c>
      <c r="E368" s="87" t="s">
        <v>371</v>
      </c>
      <c r="F368" s="96">
        <v>330</v>
      </c>
      <c r="G368" s="26" t="s">
        <v>22</v>
      </c>
      <c r="H368" s="26" t="s">
        <v>1211</v>
      </c>
      <c r="I368" s="26">
        <v>431124</v>
      </c>
      <c r="J368" s="26" t="s">
        <v>681</v>
      </c>
      <c r="K368" s="26">
        <v>3394.702</v>
      </c>
      <c r="L368" s="26">
        <v>3406.236</v>
      </c>
      <c r="M368" s="26" t="s">
        <v>681</v>
      </c>
      <c r="N368" s="26">
        <v>2851</v>
      </c>
      <c r="O368" s="26">
        <v>2862.534</v>
      </c>
      <c r="P368" s="26">
        <f t="shared" ref="P368:P381" si="426">L368-K368</f>
        <v>11.5339999999997</v>
      </c>
      <c r="Q368" s="26">
        <f t="shared" ref="Q368:Q381" si="427">L368-K368</f>
        <v>11.5339999999997</v>
      </c>
      <c r="R368" s="26" t="s">
        <v>139</v>
      </c>
      <c r="S368" s="26">
        <v>9</v>
      </c>
      <c r="T368" s="26">
        <v>9</v>
      </c>
      <c r="U368" s="26">
        <v>12</v>
      </c>
      <c r="V368" s="26" t="s">
        <v>140</v>
      </c>
      <c r="W368" s="96" t="s">
        <v>141</v>
      </c>
      <c r="X368" s="26" t="s">
        <v>142</v>
      </c>
      <c r="Y368" s="26">
        <f>IF(V368="中修",MIN(24,MIN(S368,U368)),IF(V368="大修",MIN(24,MIN(S368,U368)),""))</f>
        <v>9</v>
      </c>
      <c r="Z368" s="99"/>
      <c r="AA368" s="26" t="s">
        <v>143</v>
      </c>
      <c r="AB368" s="26" t="s">
        <v>144</v>
      </c>
      <c r="AC368" s="26">
        <v>30</v>
      </c>
      <c r="AD368" s="26" t="s">
        <v>145</v>
      </c>
      <c r="AE368" s="26">
        <v>9</v>
      </c>
      <c r="AF368" s="99"/>
      <c r="AG368" s="92">
        <v>220</v>
      </c>
      <c r="AH368" s="92">
        <f t="shared" ref="AH368:AH381" si="428">ROUND(P368*1000*Y368*AG368/10000,0)</f>
        <v>2284</v>
      </c>
      <c r="AI368" s="92">
        <f t="shared" ref="AI368:AI381" si="429">ROUND(Q368*1000*Y368*AG368/10000,0)</f>
        <v>2284</v>
      </c>
      <c r="AJ368" s="26">
        <f t="shared" ref="AJ368:AJ381" si="430">IF(AL368&lt;&gt;"",ROUND(AI368*AL368,0),IF(AN368&lt;&gt;"",ROUND(AI368*AN368,0),"缺折扣系数"))</f>
        <v>2284</v>
      </c>
      <c r="AK368" s="92"/>
      <c r="AL368" s="26">
        <f>IF(AND(AK368&lt;&gt;"",AM368&lt;&gt;""),"确认折扣年度",IF($V368="大修",IF(AND($V368="大修",AK368="",AM368=""),1,IF(AK368&lt;&gt;"",LOOKUP(AK368,{1900,2016,2017,2018,2019,2020,2021,2022,2023,2024,2025},{1,0.9,0.8,0.7,0.6,0.5,0.4,0.3,0.2,0.1,0}),IF(AM368&lt;&gt;"",LOOKUP(AM368,{1900,2021,2022,2023,2024,2025},{1,0.8,0.6,0.4,0.2,0})))),""))</f>
        <v>1</v>
      </c>
      <c r="AM368" s="92">
        <v>2018</v>
      </c>
      <c r="AN368" s="26" t="str">
        <f>IF(AND(AK368&lt;&gt;"",AM368&lt;&gt;""),"确认折扣年度",IF($V368="中修",IF(AND($V368="中修",AK368="",AM368=""),1,IF(AK368&lt;&gt;"",LOOKUP(AK368,{1900,2021,2022,2023,2024,2025},{1,0.8,0.6,0.4,0.2,0}),IF(AM368&lt;&gt;"",LOOKUP(AM368,{1900,2021,2022,2023,2024,2025},{1,0.8,0.6,0.4,0.2,0})))),""))</f>
        <v/>
      </c>
      <c r="AO368" s="26" t="s">
        <v>146</v>
      </c>
      <c r="AP368" s="26" t="s">
        <v>146</v>
      </c>
      <c r="AQ368" s="26" t="s">
        <v>474</v>
      </c>
      <c r="AR368" s="26" t="s">
        <v>1212</v>
      </c>
      <c r="AS368" s="101"/>
      <c r="AT368" s="26"/>
      <c r="AU368" s="26" t="s">
        <v>146</v>
      </c>
      <c r="AV368" s="26" t="s">
        <v>268</v>
      </c>
      <c r="AW368" s="26"/>
      <c r="AX368" s="110"/>
      <c r="AY368" s="110" t="s">
        <v>1213</v>
      </c>
      <c r="AZ368" s="109"/>
      <c r="BA368" s="26">
        <v>220</v>
      </c>
      <c r="BB368" s="26">
        <v>1119.1</v>
      </c>
      <c r="BC368" s="26">
        <v>1119.1</v>
      </c>
      <c r="BD368" s="26">
        <v>0</v>
      </c>
      <c r="BE368" s="26" t="s">
        <v>149</v>
      </c>
      <c r="BF368" s="26" t="s">
        <v>150</v>
      </c>
      <c r="BG368" s="26"/>
      <c r="BH368" s="26">
        <v>2011</v>
      </c>
      <c r="BI368" s="26" t="s">
        <v>150</v>
      </c>
      <c r="BJ368" s="26" t="s">
        <v>1214</v>
      </c>
      <c r="BK368" s="26" t="s">
        <v>150</v>
      </c>
      <c r="BL368" s="26" t="s">
        <v>1215</v>
      </c>
      <c r="BM368" s="26" t="s">
        <v>234</v>
      </c>
      <c r="BN368" s="26" t="s">
        <v>1159</v>
      </c>
      <c r="BO368" s="26">
        <v>1085.292</v>
      </c>
      <c r="BP368" s="26">
        <v>1108.407</v>
      </c>
      <c r="BQ368" s="26" t="s">
        <v>1216</v>
      </c>
      <c r="BR368" s="26">
        <v>103.5</v>
      </c>
      <c r="BS368" s="26">
        <v>109.152</v>
      </c>
      <c r="BT368" s="26">
        <f t="shared" ref="BT368:BT381" si="431">SUM(BU368:BZ368)</f>
        <v>11.5339999999997</v>
      </c>
      <c r="BU368" s="26"/>
      <c r="BV368" s="26"/>
      <c r="BW368" s="26">
        <f t="shared" ref="BW368:BW374" si="432">Q368</f>
        <v>11.5339999999997</v>
      </c>
      <c r="BX368" s="26"/>
      <c r="BY368" s="26"/>
      <c r="BZ368" s="26"/>
      <c r="CA368" s="117"/>
      <c r="CB368" s="26" t="s">
        <v>166</v>
      </c>
      <c r="CC368" s="26"/>
      <c r="CD368" s="26"/>
      <c r="CE368" s="26"/>
      <c r="CF368" s="88"/>
      <c r="CG368" s="84">
        <f t="shared" ref="CG368:CG381" si="433">Q368-BU368-BV368-BW368-BX368-BY368-BZ368</f>
        <v>0</v>
      </c>
      <c r="CH368" s="124">
        <v>11</v>
      </c>
      <c r="CI368" s="84">
        <v>1</v>
      </c>
      <c r="CJ368" s="84"/>
      <c r="CK368" s="84">
        <v>367</v>
      </c>
      <c r="CL368" s="84"/>
      <c r="CM368" s="84"/>
      <c r="CN368" s="84"/>
      <c r="CO368" s="84"/>
      <c r="CP368" s="84"/>
      <c r="CQ368" s="84"/>
      <c r="CR368" s="84"/>
      <c r="CT368" s="84"/>
      <c r="CU368" s="84"/>
      <c r="CV368" s="84"/>
      <c r="CW368" s="84" t="str">
        <f t="shared" ref="CW368:CW374" si="434">J368&amp;K368&amp;L368</f>
        <v>G2073394.7023406.236</v>
      </c>
      <c r="CX368" s="84" t="s">
        <v>140</v>
      </c>
      <c r="CZ368" s="26" t="s">
        <v>375</v>
      </c>
      <c r="DA368" s="92">
        <v>0</v>
      </c>
      <c r="DB368" s="92"/>
      <c r="DC368" s="92" t="s">
        <v>375</v>
      </c>
      <c r="DD368" s="92"/>
      <c r="DE368" s="26"/>
      <c r="DF368" s="26"/>
      <c r="DG368" s="26"/>
      <c r="DH368" s="26"/>
      <c r="DI368" s="26"/>
      <c r="DJ368" s="26" t="s">
        <v>1217</v>
      </c>
      <c r="DK368" s="26" t="s">
        <v>482</v>
      </c>
      <c r="DL368" s="26" t="s">
        <v>1218</v>
      </c>
      <c r="DM368" s="26">
        <v>9</v>
      </c>
      <c r="DN368" s="26">
        <v>9</v>
      </c>
      <c r="DO368" s="26" t="s">
        <v>812</v>
      </c>
      <c r="DP368" s="26" t="e">
        <v>#N/A</v>
      </c>
      <c r="DQ368" s="26" t="e">
        <v>#N/A</v>
      </c>
      <c r="DR368" s="26" t="s">
        <v>149</v>
      </c>
      <c r="DS368" s="26" t="s">
        <v>156</v>
      </c>
      <c r="DT368" s="26" t="s">
        <v>641</v>
      </c>
      <c r="DU368" s="26" t="s">
        <v>150</v>
      </c>
      <c r="DV368" s="26" t="s">
        <v>150</v>
      </c>
      <c r="DW368" s="26"/>
      <c r="DX368" s="26"/>
      <c r="DY368" s="26"/>
      <c r="DZ368" s="26">
        <f t="shared" si="351"/>
        <v>11.534</v>
      </c>
      <c r="EA368" s="26" t="e">
        <v>#N/A</v>
      </c>
      <c r="EB368" s="26" t="e">
        <v>#N/A</v>
      </c>
      <c r="EC368" s="26">
        <v>0</v>
      </c>
      <c r="ED368" s="26">
        <v>0</v>
      </c>
      <c r="EE368" s="26">
        <v>11.534</v>
      </c>
      <c r="EF368" s="26">
        <v>0</v>
      </c>
      <c r="EG368" s="26">
        <v>0</v>
      </c>
      <c r="EH368" s="26">
        <v>0</v>
      </c>
      <c r="EI368" s="146">
        <f t="shared" ref="EI368:EI381" si="435">P368-DZ368</f>
        <v>-3.49942297361849e-13</v>
      </c>
      <c r="EJ368" s="84">
        <f t="shared" ref="EJ368:EJ381" si="436">L368-K368</f>
        <v>11.5339999999997</v>
      </c>
      <c r="EK368" s="84">
        <f t="shared" ref="EK368:EK381" si="437">EJ368-DZ368</f>
        <v>-3.49942297361849e-13</v>
      </c>
      <c r="EL368" s="84">
        <f t="shared" si="352"/>
        <v>3.49942297361849e-13</v>
      </c>
      <c r="EN368" s="84">
        <f t="shared" ref="EN368:EN381" si="438">EF368+EG368</f>
        <v>0</v>
      </c>
    </row>
    <row r="369" ht="30" customHeight="1" spans="1:144">
      <c r="A369" s="87" t="str">
        <f t="shared" si="406"/>
        <v>G2073419.7083433.157</v>
      </c>
      <c r="B369" s="87" t="e">
        <f>VLOOKUP(A369,[1]大中修明细表!$A$10:$N$544,14,0)</f>
        <v>#N/A</v>
      </c>
      <c r="C369" s="87" t="str">
        <f t="shared" si="407"/>
        <v>G2072876.0062889.455</v>
      </c>
      <c r="D369" s="87" t="e">
        <f>VLOOKUP(C369,[1]大中修明细表!$B$10:$N$544,13,0)</f>
        <v>#N/A</v>
      </c>
      <c r="E369" s="87" t="s">
        <v>371</v>
      </c>
      <c r="F369" s="96">
        <v>331</v>
      </c>
      <c r="G369" s="26" t="s">
        <v>22</v>
      </c>
      <c r="H369" s="26" t="s">
        <v>1211</v>
      </c>
      <c r="I369" s="26">
        <v>431124</v>
      </c>
      <c r="J369" s="26" t="s">
        <v>681</v>
      </c>
      <c r="K369" s="26">
        <v>3419.708</v>
      </c>
      <c r="L369" s="26">
        <v>3433.157</v>
      </c>
      <c r="M369" s="26" t="s">
        <v>681</v>
      </c>
      <c r="N369" s="26">
        <v>2876.006</v>
      </c>
      <c r="O369" s="26">
        <v>2889.455</v>
      </c>
      <c r="P369" s="26">
        <f t="shared" si="426"/>
        <v>13.4490000000001</v>
      </c>
      <c r="Q369" s="26">
        <f t="shared" si="427"/>
        <v>13.4490000000001</v>
      </c>
      <c r="R369" s="26" t="s">
        <v>172</v>
      </c>
      <c r="S369" s="26">
        <v>9</v>
      </c>
      <c r="T369" s="26">
        <v>9</v>
      </c>
      <c r="U369" s="26">
        <v>11</v>
      </c>
      <c r="V369" s="26" t="s">
        <v>140</v>
      </c>
      <c r="W369" s="26" t="s">
        <v>160</v>
      </c>
      <c r="X369" s="26" t="s">
        <v>1160</v>
      </c>
      <c r="Y369" s="26">
        <v>12</v>
      </c>
      <c r="Z369" s="26">
        <v>20</v>
      </c>
      <c r="AA369" s="26" t="s">
        <v>161</v>
      </c>
      <c r="AB369" s="26" t="s">
        <v>144</v>
      </c>
      <c r="AC369" s="26">
        <v>20</v>
      </c>
      <c r="AD369" s="26" t="s">
        <v>145</v>
      </c>
      <c r="AE369" s="26">
        <v>9</v>
      </c>
      <c r="AF369" s="99"/>
      <c r="AG369" s="92">
        <v>215</v>
      </c>
      <c r="AH369" s="92">
        <f t="shared" si="428"/>
        <v>3470</v>
      </c>
      <c r="AI369" s="92">
        <f t="shared" si="429"/>
        <v>3470</v>
      </c>
      <c r="AJ369" s="26">
        <f t="shared" si="430"/>
        <v>3470</v>
      </c>
      <c r="AK369" s="92">
        <v>2013</v>
      </c>
      <c r="AL369" s="26">
        <f>IF(AND(AK369&lt;&gt;"",AM369&lt;&gt;""),"确认折扣年度",IF($V369="大修",IF(AND($V369="大修",AK369="",AM369=""),1,IF(AK369&lt;&gt;"",LOOKUP(AK369,{1900,2016,2017,2018,2019,2020,2021,2022,2023,2024,2025},{1,0.9,0.8,0.7,0.6,0.5,0.4,0.3,0.2,0.1,0}),IF(AM369&lt;&gt;"",LOOKUP(AM369,{1900,2021,2022,2023,2024,2025},{1,0.8,0.6,0.4,0.2,0})))),""))</f>
        <v>1</v>
      </c>
      <c r="AM369" s="92"/>
      <c r="AN369" s="26" t="str">
        <f>IF(AND(AK369&lt;&gt;"",AM369&lt;&gt;""),"确认折扣年度",IF($V369="中修",IF(AND($V369="中修",AK369="",AM369=""),1,IF(AK369&lt;&gt;"",LOOKUP(AK369,{1900,2021,2022,2023,2024,2025},{1,0.8,0.6,0.4,0.2,0}),IF(AM369&lt;&gt;"",LOOKUP(AM369,{1900,2021,2022,2023,2024,2025},{1,0.8,0.6,0.4,0.2,0})))),""))</f>
        <v/>
      </c>
      <c r="AO369" s="26" t="s">
        <v>146</v>
      </c>
      <c r="AP369" s="26" t="s">
        <v>146</v>
      </c>
      <c r="AQ369" s="26" t="s">
        <v>474</v>
      </c>
      <c r="AR369" s="26" t="s">
        <v>1219</v>
      </c>
      <c r="AS369" s="101"/>
      <c r="AT369" s="26"/>
      <c r="AU369" s="26"/>
      <c r="AV369" s="26"/>
      <c r="AW369" s="26"/>
      <c r="AX369" s="110"/>
      <c r="AY369" s="110"/>
      <c r="AZ369" s="111"/>
      <c r="BA369" s="26">
        <v>215</v>
      </c>
      <c r="BB369" s="26">
        <v>2602.38</v>
      </c>
      <c r="BC369" s="26">
        <v>2602.38</v>
      </c>
      <c r="BD369" s="26">
        <v>0</v>
      </c>
      <c r="BE369" s="26" t="s">
        <v>149</v>
      </c>
      <c r="BF369" s="26" t="s">
        <v>150</v>
      </c>
      <c r="BG369" s="26"/>
      <c r="BH369" s="26">
        <v>2021</v>
      </c>
      <c r="BI369" s="26" t="s">
        <v>150</v>
      </c>
      <c r="BJ369" s="26" t="s">
        <v>1220</v>
      </c>
      <c r="BK369" s="26" t="s">
        <v>150</v>
      </c>
      <c r="BL369" s="26" t="s">
        <v>1221</v>
      </c>
      <c r="BM369" s="26"/>
      <c r="BN369" s="26"/>
      <c r="BO369" s="26"/>
      <c r="BP369" s="26"/>
      <c r="BQ369" s="26" t="s">
        <v>1222</v>
      </c>
      <c r="BR369" s="26">
        <v>2876.006</v>
      </c>
      <c r="BS369" s="26">
        <v>2889.455</v>
      </c>
      <c r="BT369" s="26">
        <f t="shared" si="431"/>
        <v>13.449</v>
      </c>
      <c r="BU369" s="26"/>
      <c r="BV369" s="26"/>
      <c r="BW369" s="26">
        <f>CE369+CF369+0.066</f>
        <v>8.157</v>
      </c>
      <c r="BX369" s="26">
        <v>5.292</v>
      </c>
      <c r="BY369" s="26"/>
      <c r="BZ369" s="26"/>
      <c r="CA369" s="117"/>
      <c r="CB369" s="26" t="s">
        <v>154</v>
      </c>
      <c r="CC369" s="26">
        <v>0</v>
      </c>
      <c r="CD369" s="26">
        <v>4</v>
      </c>
      <c r="CE369" s="26">
        <v>4.091</v>
      </c>
      <c r="CF369" s="88">
        <f>CC369+CD369</f>
        <v>4</v>
      </c>
      <c r="CG369" s="84">
        <f t="shared" si="433"/>
        <v>6.75015598972095e-14</v>
      </c>
      <c r="CH369" s="124">
        <v>11</v>
      </c>
      <c r="CI369" s="84">
        <v>1</v>
      </c>
      <c r="CJ369" s="84"/>
      <c r="CL369" s="84"/>
      <c r="CM369" s="84"/>
      <c r="CN369" s="84"/>
      <c r="CO369" s="84"/>
      <c r="CP369" s="84"/>
      <c r="CQ369" s="84"/>
      <c r="CR369" s="84"/>
      <c r="CT369" s="84"/>
      <c r="CU369" s="84"/>
      <c r="CV369" s="84"/>
      <c r="CW369" s="84" t="str">
        <f t="shared" si="434"/>
        <v>G2073419.7083433.157</v>
      </c>
      <c r="CX369" s="84" t="s">
        <v>140</v>
      </c>
      <c r="CZ369" s="26" t="s">
        <v>375</v>
      </c>
      <c r="DA369" s="92">
        <v>0</v>
      </c>
      <c r="DB369" s="92"/>
      <c r="DC369" s="92" t="s">
        <v>375</v>
      </c>
      <c r="DD369" s="92"/>
      <c r="DE369" s="26" t="s">
        <v>1223</v>
      </c>
      <c r="DF369" s="26"/>
      <c r="DG369" s="26"/>
      <c r="DH369" s="26"/>
      <c r="DI369" s="26"/>
      <c r="DJ369" s="26" t="s">
        <v>1224</v>
      </c>
      <c r="DK369" s="26" t="s">
        <v>255</v>
      </c>
      <c r="DL369" s="26" t="s">
        <v>1225</v>
      </c>
      <c r="DM369" s="26" t="s">
        <v>1226</v>
      </c>
      <c r="DN369" s="26">
        <v>9</v>
      </c>
      <c r="DO369" s="26" t="s">
        <v>1227</v>
      </c>
      <c r="DP369" s="26" t="e">
        <v>#N/A</v>
      </c>
      <c r="DQ369" s="26" t="e">
        <v>#N/A</v>
      </c>
      <c r="DR369" s="26" t="s">
        <v>149</v>
      </c>
      <c r="DS369" s="26" t="s">
        <v>167</v>
      </c>
      <c r="DT369" s="26" t="s">
        <v>150</v>
      </c>
      <c r="DU369" s="26" t="s">
        <v>150</v>
      </c>
      <c r="DV369" s="26" t="s">
        <v>1221</v>
      </c>
      <c r="DW369" s="26"/>
      <c r="DX369" s="26"/>
      <c r="DY369" s="26"/>
      <c r="DZ369" s="26">
        <f t="shared" si="351"/>
        <v>13.449</v>
      </c>
      <c r="EA369" s="26" t="e">
        <v>#N/A</v>
      </c>
      <c r="EB369" s="26" t="e">
        <v>#N/A</v>
      </c>
      <c r="EC369" s="26">
        <v>0</v>
      </c>
      <c r="ED369" s="26">
        <v>0</v>
      </c>
      <c r="EE369" s="26">
        <v>8.157</v>
      </c>
      <c r="EF369" s="26">
        <v>5.292</v>
      </c>
      <c r="EG369" s="26">
        <v>0</v>
      </c>
      <c r="EH369" s="26">
        <v>0</v>
      </c>
      <c r="EI369" s="146">
        <f t="shared" si="435"/>
        <v>6.92779167366098e-14</v>
      </c>
      <c r="EJ369" s="84">
        <f t="shared" si="436"/>
        <v>13.4490000000001</v>
      </c>
      <c r="EK369" s="84">
        <f t="shared" si="437"/>
        <v>6.92779167366098e-14</v>
      </c>
      <c r="EL369" s="84">
        <f t="shared" si="352"/>
        <v>0</v>
      </c>
      <c r="EN369" s="84">
        <f t="shared" si="438"/>
        <v>5.292</v>
      </c>
    </row>
    <row r="370" ht="30" customHeight="1" spans="1:144">
      <c r="A370" s="87" t="str">
        <f t="shared" si="406"/>
        <v>G2073447.5873452.382</v>
      </c>
      <c r="B370" s="87" t="e">
        <f>VLOOKUP(A370,[1]大中修明细表!$A$10:$N$544,14,0)</f>
        <v>#N/A</v>
      </c>
      <c r="C370" s="87" t="str">
        <f t="shared" si="407"/>
        <v>G2072903.992908.785</v>
      </c>
      <c r="D370" s="87" t="e">
        <f>VLOOKUP(C370,[1]大中修明细表!$B$10:$N$544,13,0)</f>
        <v>#N/A</v>
      </c>
      <c r="E370" s="87" t="s">
        <v>371</v>
      </c>
      <c r="F370" s="96">
        <v>332</v>
      </c>
      <c r="G370" s="26" t="s">
        <v>22</v>
      </c>
      <c r="H370" s="26" t="s">
        <v>1228</v>
      </c>
      <c r="I370" s="26"/>
      <c r="J370" s="26" t="s">
        <v>681</v>
      </c>
      <c r="K370" s="26">
        <v>3447.587</v>
      </c>
      <c r="L370" s="26">
        <v>3452.382</v>
      </c>
      <c r="M370" s="26" t="s">
        <v>681</v>
      </c>
      <c r="N370" s="26">
        <v>2903.99</v>
      </c>
      <c r="O370" s="26">
        <v>2908.785</v>
      </c>
      <c r="P370" s="26">
        <f t="shared" si="426"/>
        <v>4.79500000000007</v>
      </c>
      <c r="Q370" s="26">
        <f t="shared" si="427"/>
        <v>4.79500000000007</v>
      </c>
      <c r="R370" s="26" t="s">
        <v>139</v>
      </c>
      <c r="S370" s="26">
        <v>12</v>
      </c>
      <c r="T370" s="26">
        <v>12</v>
      </c>
      <c r="U370" s="26">
        <v>14</v>
      </c>
      <c r="V370" s="26" t="s">
        <v>140</v>
      </c>
      <c r="W370" s="96" t="s">
        <v>141</v>
      </c>
      <c r="X370" s="26" t="s">
        <v>142</v>
      </c>
      <c r="Y370" s="26">
        <f t="shared" ref="Y370:Y381" si="439">IF(V370="中修",MIN(24,MIN(S370,U370)),IF(V370="大修",MIN(24,MIN(S370,U370)),""))</f>
        <v>12</v>
      </c>
      <c r="Z370" s="99"/>
      <c r="AA370" s="26" t="s">
        <v>143</v>
      </c>
      <c r="AB370" s="26" t="s">
        <v>144</v>
      </c>
      <c r="AC370" s="26">
        <v>30</v>
      </c>
      <c r="AD370" s="26" t="s">
        <v>145</v>
      </c>
      <c r="AE370" s="26">
        <v>9</v>
      </c>
      <c r="AF370" s="99"/>
      <c r="AG370" s="92">
        <v>220</v>
      </c>
      <c r="AH370" s="92">
        <f t="shared" si="428"/>
        <v>1266</v>
      </c>
      <c r="AI370" s="92">
        <f t="shared" si="429"/>
        <v>1266</v>
      </c>
      <c r="AJ370" s="26">
        <f t="shared" si="430"/>
        <v>1266</v>
      </c>
      <c r="AK370" s="92">
        <f t="shared" ref="AK370:AK374" si="440">BH370</f>
        <v>2012</v>
      </c>
      <c r="AL370" s="26">
        <f>IF(AND(AK370&lt;&gt;"",AM370&lt;&gt;""),"确认折扣年度",IF($V370="大修",IF(AND($V370="大修",AK370="",AM370=""),1,IF(AK370&lt;&gt;"",LOOKUP(AK370,{1900,2016,2017,2018,2019,2020,2021,2022,2023,2024,2025},{1,0.9,0.8,0.7,0.6,0.5,0.4,0.3,0.2,0.1,0}),IF(AM370&lt;&gt;"",LOOKUP(AM370,{1900,2021,2022,2023,2024,2025},{1,0.8,0.6,0.4,0.2,0})))),""))</f>
        <v>1</v>
      </c>
      <c r="AM370" s="92"/>
      <c r="AN370" s="26" t="str">
        <f>IF(AND(AK370&lt;&gt;"",AM370&lt;&gt;""),"确认折扣年度",IF($V370="中修",IF(AND($V370="中修",AK370="",AM370=""),1,IF(AK370&lt;&gt;"",LOOKUP(AK370,{1900,2021,2022,2023,2024,2025},{1,0.8,0.6,0.4,0.2,0}),IF(AM370&lt;&gt;"",LOOKUP(AM370,{1900,2021,2022,2023,2024,2025},{1,0.8,0.6,0.4,0.2,0})))),""))</f>
        <v/>
      </c>
      <c r="AO370" s="26" t="s">
        <v>146</v>
      </c>
      <c r="AP370" s="26" t="s">
        <v>146</v>
      </c>
      <c r="AQ370" s="26" t="s">
        <v>1229</v>
      </c>
      <c r="AR370" s="26" t="s">
        <v>1230</v>
      </c>
      <c r="AS370" s="101"/>
      <c r="AT370" s="26"/>
      <c r="AU370" s="26"/>
      <c r="AV370" s="26"/>
      <c r="AW370" s="26"/>
      <c r="AX370" s="110"/>
      <c r="AY370" s="110"/>
      <c r="AZ370" s="111"/>
      <c r="BA370" s="26">
        <v>220</v>
      </c>
      <c r="BB370" s="26">
        <v>1267.99</v>
      </c>
      <c r="BC370" s="26">
        <v>634</v>
      </c>
      <c r="BD370" s="26">
        <v>0</v>
      </c>
      <c r="BE370" s="26" t="s">
        <v>149</v>
      </c>
      <c r="BF370" s="26" t="s">
        <v>150</v>
      </c>
      <c r="BG370" s="26" t="s">
        <v>1231</v>
      </c>
      <c r="BH370" s="26">
        <v>2012</v>
      </c>
      <c r="BI370" s="26" t="s">
        <v>150</v>
      </c>
      <c r="BJ370" s="26" t="s">
        <v>1232</v>
      </c>
      <c r="BK370" s="26" t="s">
        <v>150</v>
      </c>
      <c r="BL370" s="26" t="s">
        <v>150</v>
      </c>
      <c r="BM370" s="26"/>
      <c r="BN370" s="26"/>
      <c r="BO370" s="26"/>
      <c r="BP370" s="26"/>
      <c r="BQ370" s="26" t="s">
        <v>681</v>
      </c>
      <c r="BR370" s="26">
        <v>2917.399</v>
      </c>
      <c r="BS370" s="26">
        <v>2922.202</v>
      </c>
      <c r="BT370" s="26">
        <f t="shared" si="431"/>
        <v>4.795</v>
      </c>
      <c r="BU370" s="26">
        <v>0</v>
      </c>
      <c r="BV370" s="26">
        <v>0</v>
      </c>
      <c r="BW370" s="26">
        <v>4.795</v>
      </c>
      <c r="BX370" s="26">
        <v>0</v>
      </c>
      <c r="BY370" s="26">
        <v>0</v>
      </c>
      <c r="BZ370" s="26"/>
      <c r="CA370" s="117"/>
      <c r="CB370" s="26" t="s">
        <v>166</v>
      </c>
      <c r="CC370" s="26">
        <v>0</v>
      </c>
      <c r="CD370" s="26">
        <v>0</v>
      </c>
      <c r="CE370" s="26">
        <v>4.795</v>
      </c>
      <c r="CF370" s="99"/>
      <c r="CG370" s="84">
        <f t="shared" si="433"/>
        <v>7.28306304154103e-14</v>
      </c>
      <c r="CH370" s="124">
        <v>11</v>
      </c>
      <c r="CI370" s="84">
        <v>1</v>
      </c>
      <c r="CJ370" s="84"/>
      <c r="CL370" s="84"/>
      <c r="CM370" s="84"/>
      <c r="CN370" s="84"/>
      <c r="CO370" s="84"/>
      <c r="CP370" s="84"/>
      <c r="CQ370" s="84"/>
      <c r="CR370" s="84"/>
      <c r="CT370" s="84"/>
      <c r="CU370" s="84"/>
      <c r="CV370" s="84"/>
      <c r="CW370" s="84" t="str">
        <f t="shared" si="434"/>
        <v>G2073447.5873452.382</v>
      </c>
      <c r="CX370" s="84" t="e">
        <v>#N/A</v>
      </c>
      <c r="CZ370" s="26" t="s">
        <v>375</v>
      </c>
      <c r="DA370" s="92">
        <v>0</v>
      </c>
      <c r="DB370" s="92"/>
      <c r="DC370" s="92" t="s">
        <v>375</v>
      </c>
      <c r="DD370" s="92"/>
      <c r="DE370" s="26"/>
      <c r="DF370" s="26"/>
      <c r="DG370" s="26"/>
      <c r="DH370" s="26"/>
      <c r="DI370" s="26"/>
      <c r="DJ370" s="26">
        <v>2013</v>
      </c>
      <c r="DK370" s="26"/>
      <c r="DL370" s="26" t="s">
        <v>196</v>
      </c>
      <c r="DM370" s="26">
        <v>24</v>
      </c>
      <c r="DN370" s="26">
        <v>12</v>
      </c>
      <c r="DO370" s="26">
        <v>36</v>
      </c>
      <c r="DP370" s="26" t="e">
        <v>#N/A</v>
      </c>
      <c r="DQ370" s="26" t="e">
        <v>#N/A</v>
      </c>
      <c r="DR370" s="26" t="s">
        <v>149</v>
      </c>
      <c r="DS370" s="26" t="s">
        <v>156</v>
      </c>
      <c r="DT370" s="26" t="s">
        <v>150</v>
      </c>
      <c r="DU370" s="26" t="s">
        <v>150</v>
      </c>
      <c r="DV370" s="26" t="s">
        <v>1221</v>
      </c>
      <c r="DW370" s="26"/>
      <c r="DX370" s="26"/>
      <c r="DY370" s="26"/>
      <c r="DZ370" s="26">
        <f t="shared" si="351"/>
        <v>4.795</v>
      </c>
      <c r="EA370" s="26" t="e">
        <v>#N/A</v>
      </c>
      <c r="EB370" s="26" t="e">
        <v>#N/A</v>
      </c>
      <c r="EC370" s="26">
        <v>0</v>
      </c>
      <c r="ED370" s="26">
        <v>0</v>
      </c>
      <c r="EE370" s="26">
        <v>4.795</v>
      </c>
      <c r="EF370" s="26">
        <v>0</v>
      </c>
      <c r="EG370" s="26">
        <v>0</v>
      </c>
      <c r="EH370" s="26">
        <v>0</v>
      </c>
      <c r="EI370" s="146">
        <f t="shared" si="435"/>
        <v>7.28306304154103e-14</v>
      </c>
      <c r="EJ370" s="84">
        <f t="shared" si="436"/>
        <v>4.79500000000007</v>
      </c>
      <c r="EK370" s="84">
        <f t="shared" si="437"/>
        <v>7.28306304154103e-14</v>
      </c>
      <c r="EL370" s="84">
        <f t="shared" si="352"/>
        <v>0</v>
      </c>
      <c r="EN370" s="84">
        <f t="shared" si="438"/>
        <v>0</v>
      </c>
    </row>
    <row r="371" ht="30" customHeight="1" spans="1:144">
      <c r="A371" s="87" t="str">
        <f t="shared" si="406"/>
        <v>G2073460.13464.9</v>
      </c>
      <c r="B371" s="87" t="e">
        <f>VLOOKUP(A371,[1]大中修明细表!$A$10:$N$544,14,0)</f>
        <v>#N/A</v>
      </c>
      <c r="C371" s="87" t="str">
        <f t="shared" si="407"/>
        <v>G2072917.42922.2</v>
      </c>
      <c r="D371" s="87" t="e">
        <f>VLOOKUP(C371,[1]大中修明细表!$B$10:$N$544,13,0)</f>
        <v>#N/A</v>
      </c>
      <c r="E371" s="87" t="s">
        <v>371</v>
      </c>
      <c r="F371" s="96">
        <v>333</v>
      </c>
      <c r="G371" s="26" t="s">
        <v>22</v>
      </c>
      <c r="H371" s="26" t="s">
        <v>1228</v>
      </c>
      <c r="I371" s="26"/>
      <c r="J371" s="26" t="s">
        <v>681</v>
      </c>
      <c r="K371" s="26">
        <v>3460.1</v>
      </c>
      <c r="L371" s="26">
        <v>3464.9</v>
      </c>
      <c r="M371" s="26" t="s">
        <v>681</v>
      </c>
      <c r="N371" s="26">
        <v>2917.4</v>
      </c>
      <c r="O371" s="26">
        <v>2922.2</v>
      </c>
      <c r="P371" s="26">
        <f t="shared" si="426"/>
        <v>4.80000000000018</v>
      </c>
      <c r="Q371" s="26">
        <f t="shared" si="427"/>
        <v>4.80000000000018</v>
      </c>
      <c r="R371" s="26" t="s">
        <v>139</v>
      </c>
      <c r="S371" s="26">
        <v>12</v>
      </c>
      <c r="T371" s="26">
        <v>12</v>
      </c>
      <c r="U371" s="26">
        <v>14</v>
      </c>
      <c r="V371" s="26" t="s">
        <v>140</v>
      </c>
      <c r="W371" s="96" t="s">
        <v>141</v>
      </c>
      <c r="X371" s="26" t="s">
        <v>142</v>
      </c>
      <c r="Y371" s="26">
        <f t="shared" si="439"/>
        <v>12</v>
      </c>
      <c r="Z371" s="26"/>
      <c r="AA371" s="26" t="s">
        <v>143</v>
      </c>
      <c r="AB371" s="26" t="s">
        <v>144</v>
      </c>
      <c r="AC371" s="26">
        <v>30</v>
      </c>
      <c r="AD371" s="26" t="s">
        <v>145</v>
      </c>
      <c r="AE371" s="26">
        <v>9</v>
      </c>
      <c r="AF371" s="99"/>
      <c r="AG371" s="92">
        <v>220</v>
      </c>
      <c r="AH371" s="92">
        <f t="shared" si="428"/>
        <v>1267</v>
      </c>
      <c r="AI371" s="92">
        <f t="shared" si="429"/>
        <v>1267</v>
      </c>
      <c r="AJ371" s="26">
        <f t="shared" si="430"/>
        <v>1267</v>
      </c>
      <c r="AK371" s="92">
        <f t="shared" si="440"/>
        <v>2012</v>
      </c>
      <c r="AL371" s="26">
        <f>IF(AND(AK371&lt;&gt;"",AM371&lt;&gt;""),"确认折扣年度",IF($V371="大修",IF(AND($V371="大修",AK371="",AM371=""),1,IF(AK371&lt;&gt;"",LOOKUP(AK371,{1900,2016,2017,2018,2019,2020,2021,2022,2023,2024,2025},{1,0.9,0.8,0.7,0.6,0.5,0.4,0.3,0.2,0.1,0}),IF(AM371&lt;&gt;"",LOOKUP(AM371,{1900,2021,2022,2023,2024,2025},{1,0.8,0.6,0.4,0.2,0})))),""))</f>
        <v>1</v>
      </c>
      <c r="AM371" s="92"/>
      <c r="AN371" s="26" t="str">
        <f>IF(AND(AK371&lt;&gt;"",AM371&lt;&gt;""),"确认折扣年度",IF($V371="中修",IF(AND($V371="中修",AK371="",AM371=""),1,IF(AK371&lt;&gt;"",LOOKUP(AK371,{1900,2021,2022,2023,2024,2025},{1,0.8,0.6,0.4,0.2,0}),IF(AM371&lt;&gt;"",LOOKUP(AM371,{1900,2021,2022,2023,2024,2025},{1,0.8,0.6,0.4,0.2,0})))),""))</f>
        <v/>
      </c>
      <c r="AO371" s="26" t="s">
        <v>146</v>
      </c>
      <c r="AP371" s="26" t="s">
        <v>146</v>
      </c>
      <c r="AQ371" s="26" t="s">
        <v>474</v>
      </c>
      <c r="AR371" s="26" t="s">
        <v>1233</v>
      </c>
      <c r="AS371" s="101"/>
      <c r="AT371" s="26"/>
      <c r="AU371" s="26"/>
      <c r="AV371" s="26"/>
      <c r="AW371" s="26"/>
      <c r="AX371" s="110"/>
      <c r="AY371" s="110"/>
      <c r="AZ371" s="111"/>
      <c r="BA371" s="26">
        <v>215</v>
      </c>
      <c r="BB371" s="26">
        <v>0.77</v>
      </c>
      <c r="BC371" s="26">
        <v>0.77</v>
      </c>
      <c r="BD371" s="26">
        <v>0</v>
      </c>
      <c r="BE371" s="26" t="s">
        <v>149</v>
      </c>
      <c r="BF371" s="26" t="s">
        <v>150</v>
      </c>
      <c r="BG371" s="26" t="s">
        <v>1234</v>
      </c>
      <c r="BH371" s="26">
        <v>2012</v>
      </c>
      <c r="BI371" s="26" t="s">
        <v>150</v>
      </c>
      <c r="BJ371" s="26" t="s">
        <v>1235</v>
      </c>
      <c r="BK371" s="26" t="s">
        <v>150</v>
      </c>
      <c r="BL371" s="26" t="s">
        <v>150</v>
      </c>
      <c r="BM371" s="26"/>
      <c r="BN371" s="26"/>
      <c r="BO371" s="26"/>
      <c r="BP371" s="26"/>
      <c r="BQ371" s="26" t="s">
        <v>681</v>
      </c>
      <c r="BR371" s="26">
        <v>2923.503</v>
      </c>
      <c r="BS371" s="26">
        <v>2923.506</v>
      </c>
      <c r="BT371" s="26">
        <f t="shared" si="431"/>
        <v>4.8</v>
      </c>
      <c r="BU371" s="26"/>
      <c r="BV371" s="26"/>
      <c r="BW371" s="26">
        <v>4.8</v>
      </c>
      <c r="BX371" s="26">
        <v>0</v>
      </c>
      <c r="BY371" s="26">
        <v>0</v>
      </c>
      <c r="BZ371" s="26"/>
      <c r="CA371" s="117"/>
      <c r="CB371" s="26" t="s">
        <v>154</v>
      </c>
      <c r="CC371" s="26">
        <v>0</v>
      </c>
      <c r="CD371" s="26">
        <v>8.09999999999991</v>
      </c>
      <c r="CE371" s="26">
        <v>2.89699999999993</v>
      </c>
      <c r="CF371" s="88">
        <f>CC371+CD371</f>
        <v>8.09999999999991</v>
      </c>
      <c r="CG371" s="84">
        <f t="shared" si="433"/>
        <v>1.82076576038526e-13</v>
      </c>
      <c r="CH371" s="124">
        <v>11</v>
      </c>
      <c r="CI371" s="84">
        <v>1</v>
      </c>
      <c r="CJ371" s="84"/>
      <c r="CL371" s="84"/>
      <c r="CM371" s="84"/>
      <c r="CN371" s="84"/>
      <c r="CO371" s="84"/>
      <c r="CP371" s="84"/>
      <c r="CQ371" s="84"/>
      <c r="CR371" s="84"/>
      <c r="CT371" s="84"/>
      <c r="CU371" s="84"/>
      <c r="CV371" s="84"/>
      <c r="CW371" s="84" t="str">
        <f t="shared" si="434"/>
        <v>G2073460.13464.9</v>
      </c>
      <c r="CX371" s="84" t="s">
        <v>140</v>
      </c>
      <c r="CZ371" s="26" t="s">
        <v>375</v>
      </c>
      <c r="DA371" s="92">
        <v>0</v>
      </c>
      <c r="DB371" s="92"/>
      <c r="DC371" s="92" t="s">
        <v>375</v>
      </c>
      <c r="DD371" s="92"/>
      <c r="DE371" s="26"/>
      <c r="DF371" s="26"/>
      <c r="DG371" s="26"/>
      <c r="DH371" s="26"/>
      <c r="DI371" s="26" t="s">
        <v>1236</v>
      </c>
      <c r="DJ371" s="26">
        <v>1968</v>
      </c>
      <c r="DK371" s="26">
        <v>2012</v>
      </c>
      <c r="DL371" s="26" t="s">
        <v>139</v>
      </c>
      <c r="DM371" s="26">
        <v>12</v>
      </c>
      <c r="DN371" s="26">
        <v>12</v>
      </c>
      <c r="DO371" s="26">
        <v>14</v>
      </c>
      <c r="DP371" s="26" t="e">
        <v>#N/A</v>
      </c>
      <c r="DQ371" s="26" t="e">
        <v>#N/A</v>
      </c>
      <c r="DR371" s="26" t="s">
        <v>149</v>
      </c>
      <c r="DS371" s="26" t="s">
        <v>156</v>
      </c>
      <c r="DT371" s="26" t="s">
        <v>150</v>
      </c>
      <c r="DU371" s="26" t="s">
        <v>150</v>
      </c>
      <c r="DV371" s="26" t="s">
        <v>150</v>
      </c>
      <c r="DW371" s="26"/>
      <c r="DX371" s="26"/>
      <c r="DY371" s="26"/>
      <c r="DZ371" s="26">
        <f t="shared" si="351"/>
        <v>4.8</v>
      </c>
      <c r="EA371" s="26" t="e">
        <v>#N/A</v>
      </c>
      <c r="EB371" s="26" t="e">
        <v>#N/A</v>
      </c>
      <c r="EC371" s="26">
        <v>0</v>
      </c>
      <c r="ED371" s="26">
        <v>0</v>
      </c>
      <c r="EE371" s="26">
        <v>4.8</v>
      </c>
      <c r="EF371" s="26">
        <v>0</v>
      </c>
      <c r="EG371" s="26">
        <v>0</v>
      </c>
      <c r="EH371" s="26">
        <v>0</v>
      </c>
      <c r="EI371" s="146">
        <f t="shared" si="435"/>
        <v>1.82076576038526e-13</v>
      </c>
      <c r="EJ371" s="84">
        <f t="shared" si="436"/>
        <v>4.80000000000018</v>
      </c>
      <c r="EK371" s="84">
        <f t="shared" si="437"/>
        <v>1.82076576038526e-13</v>
      </c>
      <c r="EL371" s="84">
        <f t="shared" si="352"/>
        <v>0</v>
      </c>
      <c r="EN371" s="84">
        <f t="shared" si="438"/>
        <v>0</v>
      </c>
    </row>
    <row r="372" s="84" customFormat="1" ht="30" customHeight="1" spans="1:144">
      <c r="A372" s="87" t="str">
        <f t="shared" si="406"/>
        <v>G2073478.13478.994</v>
      </c>
      <c r="B372" s="87" t="e">
        <f>VLOOKUP(A372,[1]大中修明细表!$A$10:$N$544,14,0)</f>
        <v>#N/A</v>
      </c>
      <c r="C372" s="87" t="str">
        <f t="shared" si="407"/>
        <v>G2072923.5062924.4</v>
      </c>
      <c r="D372" s="87" t="e">
        <f>VLOOKUP(C372,[1]大中修明细表!$B$10:$N$544,13,0)</f>
        <v>#N/A</v>
      </c>
      <c r="E372" s="87" t="s">
        <v>371</v>
      </c>
      <c r="F372" s="96">
        <v>334</v>
      </c>
      <c r="G372" s="26" t="s">
        <v>22</v>
      </c>
      <c r="H372" s="26" t="s">
        <v>1228</v>
      </c>
      <c r="I372" s="26"/>
      <c r="J372" s="26" t="s">
        <v>681</v>
      </c>
      <c r="K372" s="26">
        <v>3478.1</v>
      </c>
      <c r="L372" s="26">
        <v>3478.994</v>
      </c>
      <c r="M372" s="26" t="s">
        <v>681</v>
      </c>
      <c r="N372" s="26">
        <v>2923.506</v>
      </c>
      <c r="O372" s="26">
        <v>2924.4</v>
      </c>
      <c r="P372" s="26">
        <f t="shared" si="426"/>
        <v>0.894000000000233</v>
      </c>
      <c r="Q372" s="26">
        <f t="shared" si="427"/>
        <v>0.894000000000233</v>
      </c>
      <c r="R372" s="26" t="s">
        <v>139</v>
      </c>
      <c r="S372" s="26">
        <v>12</v>
      </c>
      <c r="T372" s="26">
        <v>12</v>
      </c>
      <c r="U372" s="26">
        <v>14</v>
      </c>
      <c r="V372" s="26" t="s">
        <v>140</v>
      </c>
      <c r="W372" s="96" t="s">
        <v>141</v>
      </c>
      <c r="X372" s="26" t="s">
        <v>142</v>
      </c>
      <c r="Y372" s="26">
        <f t="shared" si="439"/>
        <v>12</v>
      </c>
      <c r="Z372" s="26"/>
      <c r="AA372" s="26" t="s">
        <v>143</v>
      </c>
      <c r="AB372" s="26" t="s">
        <v>144</v>
      </c>
      <c r="AC372" s="26">
        <v>30</v>
      </c>
      <c r="AD372" s="26" t="s">
        <v>145</v>
      </c>
      <c r="AE372" s="26">
        <v>9</v>
      </c>
      <c r="AF372" s="99"/>
      <c r="AG372" s="92">
        <v>220</v>
      </c>
      <c r="AH372" s="92">
        <f t="shared" si="428"/>
        <v>236</v>
      </c>
      <c r="AI372" s="92">
        <f t="shared" si="429"/>
        <v>236</v>
      </c>
      <c r="AJ372" s="26">
        <f t="shared" si="430"/>
        <v>142</v>
      </c>
      <c r="AK372" s="92">
        <v>2019</v>
      </c>
      <c r="AL372" s="26">
        <f>IF(AND(AK372&lt;&gt;"",AM372&lt;&gt;""),"确认折扣年度",IF($V372="大修",IF(AND($V372="大修",AK372="",AM372=""),1,IF(AK372&lt;&gt;"",LOOKUP(AK372,{1900,2016,2017,2018,2019,2020,2021,2022,2023,2024,2025},{1,0.9,0.8,0.7,0.6,0.5,0.4,0.3,0.2,0.1,0}),IF(AM372&lt;&gt;"",LOOKUP(AM372,{1900,2021,2022,2023,2024,2025},{1,0.8,0.6,0.4,0.2,0})))),""))</f>
        <v>0.6</v>
      </c>
      <c r="AM372" s="92"/>
      <c r="AN372" s="26" t="str">
        <f>IF(AND(AK372&lt;&gt;"",AM372&lt;&gt;""),"确认折扣年度",IF($V372="中修",IF(AND($V372="中修",AK372="",AM372=""),1,IF(AK372&lt;&gt;"",LOOKUP(AK372,{1900,2021,2022,2023,2024,2025},{1,0.8,0.6,0.4,0.2,0}),IF(AM372&lt;&gt;"",LOOKUP(AM372,{1900,2021,2022,2023,2024,2025},{1,0.8,0.6,0.4,0.2,0})))),""))</f>
        <v/>
      </c>
      <c r="AO372" s="26" t="s">
        <v>146</v>
      </c>
      <c r="AP372" s="26" t="s">
        <v>146</v>
      </c>
      <c r="AQ372" s="26" t="s">
        <v>474</v>
      </c>
      <c r="AR372" s="26" t="s">
        <v>1237</v>
      </c>
      <c r="AS372" s="101"/>
      <c r="AT372" s="101"/>
      <c r="AU372" s="26"/>
      <c r="AV372" s="26"/>
      <c r="AW372" s="26"/>
      <c r="AX372" s="110"/>
      <c r="AY372" s="110" t="s">
        <v>1238</v>
      </c>
      <c r="AZ372" s="111"/>
      <c r="BA372" s="26">
        <v>215</v>
      </c>
      <c r="BB372" s="26">
        <v>0.77</v>
      </c>
      <c r="BC372" s="26">
        <v>0.77</v>
      </c>
      <c r="BD372" s="26">
        <v>0</v>
      </c>
      <c r="BE372" s="26" t="s">
        <v>149</v>
      </c>
      <c r="BF372" s="26" t="s">
        <v>150</v>
      </c>
      <c r="BG372" s="26" t="s">
        <v>1234</v>
      </c>
      <c r="BH372" s="26">
        <v>2012</v>
      </c>
      <c r="BI372" s="26" t="s">
        <v>150</v>
      </c>
      <c r="BJ372" s="26" t="s">
        <v>1235</v>
      </c>
      <c r="BK372" s="26" t="s">
        <v>150</v>
      </c>
      <c r="BL372" s="26" t="s">
        <v>150</v>
      </c>
      <c r="BM372" s="26"/>
      <c r="BN372" s="26"/>
      <c r="BO372" s="26"/>
      <c r="BP372" s="26"/>
      <c r="BQ372" s="26" t="s">
        <v>681</v>
      </c>
      <c r="BR372" s="26">
        <v>2923.503</v>
      </c>
      <c r="BS372" s="26">
        <v>2923.506</v>
      </c>
      <c r="BT372" s="26">
        <f t="shared" si="431"/>
        <v>0.894000000000233</v>
      </c>
      <c r="BU372" s="26"/>
      <c r="BV372" s="26"/>
      <c r="BW372" s="26">
        <f t="shared" si="432"/>
        <v>0.894000000000233</v>
      </c>
      <c r="BX372" s="26"/>
      <c r="BY372" s="26"/>
      <c r="BZ372" s="26"/>
      <c r="CA372" s="117"/>
      <c r="CB372" s="26" t="s">
        <v>154</v>
      </c>
      <c r="CC372" s="26"/>
      <c r="CD372" s="26"/>
      <c r="CE372" s="26"/>
      <c r="CF372" s="88"/>
      <c r="CG372" s="84">
        <f t="shared" si="433"/>
        <v>0</v>
      </c>
      <c r="CH372" s="124">
        <v>11</v>
      </c>
      <c r="CI372" s="84">
        <v>1</v>
      </c>
      <c r="CW372" s="84" t="str">
        <f t="shared" si="434"/>
        <v>G2073478.13478.994</v>
      </c>
      <c r="CX372" s="84" t="s">
        <v>140</v>
      </c>
      <c r="CZ372" s="26" t="s">
        <v>375</v>
      </c>
      <c r="DA372" s="92">
        <v>0</v>
      </c>
      <c r="DB372" s="92"/>
      <c r="DC372" s="92" t="s">
        <v>375</v>
      </c>
      <c r="DD372" s="92"/>
      <c r="DE372" s="26" t="s">
        <v>1239</v>
      </c>
      <c r="DF372" s="26"/>
      <c r="DG372" s="26"/>
      <c r="DH372" s="26" t="s">
        <v>1239</v>
      </c>
      <c r="DI372" s="26"/>
      <c r="DJ372" s="26">
        <v>1968</v>
      </c>
      <c r="DK372" s="26">
        <v>2012</v>
      </c>
      <c r="DL372" s="26" t="s">
        <v>139</v>
      </c>
      <c r="DM372" s="26">
        <v>12</v>
      </c>
      <c r="DN372" s="26">
        <v>12</v>
      </c>
      <c r="DO372" s="26">
        <v>14</v>
      </c>
      <c r="DP372" s="26" t="e">
        <v>#N/A</v>
      </c>
      <c r="DQ372" s="26" t="e">
        <v>#N/A</v>
      </c>
      <c r="DR372" s="26" t="s">
        <v>149</v>
      </c>
      <c r="DS372" s="26" t="s">
        <v>156</v>
      </c>
      <c r="DT372" s="26" t="s">
        <v>150</v>
      </c>
      <c r="DU372" s="26" t="s">
        <v>150</v>
      </c>
      <c r="DV372" s="26" t="s">
        <v>150</v>
      </c>
      <c r="DW372" s="26"/>
      <c r="DX372" s="26"/>
      <c r="DY372" s="26"/>
      <c r="DZ372" s="26">
        <f t="shared" si="351"/>
        <v>0.894</v>
      </c>
      <c r="EA372" s="26" t="e">
        <v>#N/A</v>
      </c>
      <c r="EB372" s="26" t="e">
        <v>#N/A</v>
      </c>
      <c r="EC372" s="26">
        <v>0</v>
      </c>
      <c r="ED372" s="26">
        <v>0</v>
      </c>
      <c r="EE372" s="26">
        <v>0.894</v>
      </c>
      <c r="EF372" s="26">
        <v>0</v>
      </c>
      <c r="EG372" s="26">
        <v>0</v>
      </c>
      <c r="EH372" s="26">
        <v>0</v>
      </c>
      <c r="EI372" s="146">
        <f t="shared" si="435"/>
        <v>2.32813768263895e-13</v>
      </c>
      <c r="EJ372" s="84">
        <f t="shared" si="436"/>
        <v>0.894000000000233</v>
      </c>
      <c r="EK372" s="84">
        <f t="shared" si="437"/>
        <v>2.32813768263895e-13</v>
      </c>
      <c r="EL372" s="84">
        <f t="shared" si="352"/>
        <v>-2.32813768263895e-13</v>
      </c>
      <c r="EN372" s="84">
        <f t="shared" si="438"/>
        <v>0</v>
      </c>
    </row>
    <row r="373" s="84" customFormat="1" ht="30" customHeight="1" spans="1:144">
      <c r="A373" s="87" t="str">
        <f t="shared" si="406"/>
        <v>G2073478.9943482.353</v>
      </c>
      <c r="B373" s="87" t="e">
        <f>VLOOKUP(A373,[1]大中修明细表!$A$10:$N$544,14,0)</f>
        <v>#N/A</v>
      </c>
      <c r="C373" s="87" t="str">
        <f t="shared" si="407"/>
        <v>G2072924.42927.759</v>
      </c>
      <c r="D373" s="87" t="e">
        <f>VLOOKUP(C373,[1]大中修明细表!$B$10:$N$544,13,0)</f>
        <v>#N/A</v>
      </c>
      <c r="E373" s="87" t="s">
        <v>371</v>
      </c>
      <c r="F373" s="96">
        <v>335</v>
      </c>
      <c r="G373" s="26" t="s">
        <v>22</v>
      </c>
      <c r="H373" s="26" t="s">
        <v>1228</v>
      </c>
      <c r="I373" s="26"/>
      <c r="J373" s="26" t="s">
        <v>681</v>
      </c>
      <c r="K373" s="26">
        <v>3478.994</v>
      </c>
      <c r="L373" s="26">
        <v>3482.353</v>
      </c>
      <c r="M373" s="26" t="s">
        <v>681</v>
      </c>
      <c r="N373" s="26">
        <v>2924.4</v>
      </c>
      <c r="O373" s="26">
        <v>2927.759</v>
      </c>
      <c r="P373" s="26">
        <f t="shared" si="426"/>
        <v>3.35899999999992</v>
      </c>
      <c r="Q373" s="26">
        <f t="shared" si="427"/>
        <v>3.35899999999992</v>
      </c>
      <c r="R373" s="26" t="s">
        <v>139</v>
      </c>
      <c r="S373" s="26">
        <v>12</v>
      </c>
      <c r="T373" s="26">
        <v>12</v>
      </c>
      <c r="U373" s="26">
        <v>14</v>
      </c>
      <c r="V373" s="26" t="s">
        <v>140</v>
      </c>
      <c r="W373" s="96" t="s">
        <v>141</v>
      </c>
      <c r="X373" s="26" t="s">
        <v>142</v>
      </c>
      <c r="Y373" s="26">
        <f t="shared" si="439"/>
        <v>12</v>
      </c>
      <c r="Z373" s="26"/>
      <c r="AA373" s="26" t="s">
        <v>143</v>
      </c>
      <c r="AB373" s="26" t="s">
        <v>144</v>
      </c>
      <c r="AC373" s="26">
        <v>30</v>
      </c>
      <c r="AD373" s="26" t="s">
        <v>145</v>
      </c>
      <c r="AE373" s="26">
        <v>9</v>
      </c>
      <c r="AF373" s="99"/>
      <c r="AG373" s="92">
        <v>220</v>
      </c>
      <c r="AH373" s="92">
        <f t="shared" si="428"/>
        <v>887</v>
      </c>
      <c r="AI373" s="92">
        <f t="shared" si="429"/>
        <v>887</v>
      </c>
      <c r="AJ373" s="26">
        <f t="shared" si="430"/>
        <v>887</v>
      </c>
      <c r="AK373" s="92">
        <f t="shared" si="440"/>
        <v>2012</v>
      </c>
      <c r="AL373" s="26">
        <f>IF(AND(AK373&lt;&gt;"",AM373&lt;&gt;""),"确认折扣年度",IF($V373="大修",IF(AND($V373="大修",AK373="",AM373=""),1,IF(AK373&lt;&gt;"",LOOKUP(AK373,{1900,2016,2017,2018,2019,2020,2021,2022,2023,2024,2025},{1,0.9,0.8,0.7,0.6,0.5,0.4,0.3,0.2,0.1,0}),IF(AM373&lt;&gt;"",LOOKUP(AM373,{1900,2021,2022,2023,2024,2025},{1,0.8,0.6,0.4,0.2,0})))),""))</f>
        <v>1</v>
      </c>
      <c r="AM373" s="92"/>
      <c r="AN373" s="26" t="str">
        <f>IF(AND(AK373&lt;&gt;"",AM373&lt;&gt;""),"确认折扣年度",IF($V373="中修",IF(AND($V373="中修",AK373="",AM373=""),1,IF(AK373&lt;&gt;"",LOOKUP(AK373,{1900,2021,2022,2023,2024,2025},{1,0.8,0.6,0.4,0.2,0}),IF(AM373&lt;&gt;"",LOOKUP(AM373,{1900,2021,2022,2023,2024,2025},{1,0.8,0.6,0.4,0.2,0})))),""))</f>
        <v/>
      </c>
      <c r="AO373" s="26" t="s">
        <v>146</v>
      </c>
      <c r="AP373" s="26" t="s">
        <v>146</v>
      </c>
      <c r="AQ373" s="26" t="s">
        <v>474</v>
      </c>
      <c r="AR373" s="26" t="s">
        <v>1233</v>
      </c>
      <c r="AS373" s="101"/>
      <c r="AT373" s="101"/>
      <c r="AU373" s="26"/>
      <c r="AV373" s="26"/>
      <c r="AW373" s="26"/>
      <c r="AX373" s="110"/>
      <c r="AY373" s="110"/>
      <c r="AZ373" s="111"/>
      <c r="BA373" s="26">
        <v>215</v>
      </c>
      <c r="BB373" s="26">
        <v>0.77</v>
      </c>
      <c r="BC373" s="26">
        <v>0.77</v>
      </c>
      <c r="BD373" s="26">
        <v>0</v>
      </c>
      <c r="BE373" s="26" t="s">
        <v>149</v>
      </c>
      <c r="BF373" s="26" t="s">
        <v>150</v>
      </c>
      <c r="BG373" s="26" t="s">
        <v>1234</v>
      </c>
      <c r="BH373" s="26">
        <v>2012</v>
      </c>
      <c r="BI373" s="26" t="s">
        <v>150</v>
      </c>
      <c r="BJ373" s="26" t="s">
        <v>1235</v>
      </c>
      <c r="BK373" s="26" t="s">
        <v>150</v>
      </c>
      <c r="BL373" s="26" t="s">
        <v>150</v>
      </c>
      <c r="BM373" s="26"/>
      <c r="BN373" s="26"/>
      <c r="BO373" s="26"/>
      <c r="BP373" s="26"/>
      <c r="BQ373" s="26" t="s">
        <v>681</v>
      </c>
      <c r="BR373" s="26">
        <v>2923.503</v>
      </c>
      <c r="BS373" s="26">
        <v>2923.506</v>
      </c>
      <c r="BT373" s="26">
        <f t="shared" si="431"/>
        <v>3.35899999999992</v>
      </c>
      <c r="BU373" s="26"/>
      <c r="BV373" s="26"/>
      <c r="BW373" s="26">
        <f t="shared" si="432"/>
        <v>3.35899999999992</v>
      </c>
      <c r="BX373" s="26"/>
      <c r="BY373" s="26"/>
      <c r="BZ373" s="26"/>
      <c r="CA373" s="117"/>
      <c r="CB373" s="26" t="s">
        <v>154</v>
      </c>
      <c r="CC373" s="26"/>
      <c r="CD373" s="26"/>
      <c r="CE373" s="26"/>
      <c r="CF373" s="88"/>
      <c r="CG373" s="84">
        <f t="shared" si="433"/>
        <v>0</v>
      </c>
      <c r="CH373" s="124">
        <v>11</v>
      </c>
      <c r="CI373" s="84">
        <v>1</v>
      </c>
      <c r="CW373" s="84" t="str">
        <f t="shared" si="434"/>
        <v>G2073478.9943482.353</v>
      </c>
      <c r="CX373" s="84" t="s">
        <v>140</v>
      </c>
      <c r="CZ373" s="26" t="s">
        <v>375</v>
      </c>
      <c r="DA373" s="92">
        <v>0</v>
      </c>
      <c r="DB373" s="92"/>
      <c r="DC373" s="92" t="s">
        <v>375</v>
      </c>
      <c r="DD373" s="92"/>
      <c r="DE373" s="26"/>
      <c r="DF373" s="26"/>
      <c r="DG373" s="26"/>
      <c r="DH373" s="26"/>
      <c r="DI373" s="26"/>
      <c r="DJ373" s="26">
        <v>1968</v>
      </c>
      <c r="DK373" s="26">
        <v>2012</v>
      </c>
      <c r="DL373" s="26" t="s">
        <v>139</v>
      </c>
      <c r="DM373" s="26">
        <v>12</v>
      </c>
      <c r="DN373" s="26">
        <v>12</v>
      </c>
      <c r="DO373" s="26">
        <v>14</v>
      </c>
      <c r="DP373" s="26" t="e">
        <v>#N/A</v>
      </c>
      <c r="DQ373" s="26" t="e">
        <v>#N/A</v>
      </c>
      <c r="DR373" s="26" t="s">
        <v>149</v>
      </c>
      <c r="DS373" s="26" t="s">
        <v>156</v>
      </c>
      <c r="DT373" s="26" t="s">
        <v>150</v>
      </c>
      <c r="DU373" s="26" t="s">
        <v>150</v>
      </c>
      <c r="DV373" s="26" t="s">
        <v>150</v>
      </c>
      <c r="DW373" s="26"/>
      <c r="DX373" s="26"/>
      <c r="DY373" s="26"/>
      <c r="DZ373" s="26">
        <f t="shared" si="351"/>
        <v>3.359</v>
      </c>
      <c r="EA373" s="26" t="e">
        <v>#N/A</v>
      </c>
      <c r="EB373" s="26" t="e">
        <v>#N/A</v>
      </c>
      <c r="EC373" s="26">
        <v>0</v>
      </c>
      <c r="ED373" s="26">
        <v>0</v>
      </c>
      <c r="EE373" s="26">
        <v>3.359</v>
      </c>
      <c r="EF373" s="26">
        <v>0</v>
      </c>
      <c r="EG373" s="26">
        <v>0</v>
      </c>
      <c r="EH373" s="26">
        <v>0</v>
      </c>
      <c r="EI373" s="146">
        <f t="shared" si="435"/>
        <v>-7.63833440942108e-14</v>
      </c>
      <c r="EJ373" s="84">
        <f t="shared" si="436"/>
        <v>3.35899999999992</v>
      </c>
      <c r="EK373" s="84">
        <f t="shared" si="437"/>
        <v>-7.63833440942108e-14</v>
      </c>
      <c r="EL373" s="84">
        <f t="shared" si="352"/>
        <v>7.63833440942108e-14</v>
      </c>
      <c r="EN373" s="84">
        <f t="shared" si="438"/>
        <v>0</v>
      </c>
    </row>
    <row r="374" s="84" customFormat="1" ht="30" customHeight="1" spans="1:144">
      <c r="A374" s="87" t="str">
        <f t="shared" si="406"/>
        <v>G2073500.9963511.052</v>
      </c>
      <c r="B374" s="87" t="e">
        <f>VLOOKUP(A374,[1]大中修明细表!$A$10:$N$544,14,0)</f>
        <v>#N/A</v>
      </c>
      <c r="C374" s="87" t="str">
        <f t="shared" si="407"/>
        <v>G20729582968.056</v>
      </c>
      <c r="D374" s="87" t="e">
        <f>VLOOKUP(C374,[1]大中修明细表!$B$10:$N$544,13,0)</f>
        <v>#N/A</v>
      </c>
      <c r="E374" s="87" t="s">
        <v>371</v>
      </c>
      <c r="F374" s="96">
        <v>336</v>
      </c>
      <c r="G374" s="26" t="s">
        <v>22</v>
      </c>
      <c r="H374" s="26" t="s">
        <v>1228</v>
      </c>
      <c r="I374" s="26"/>
      <c r="J374" s="26" t="s">
        <v>681</v>
      </c>
      <c r="K374" s="26">
        <v>3500.996</v>
      </c>
      <c r="L374" s="26">
        <v>3511.052</v>
      </c>
      <c r="M374" s="26" t="s">
        <v>681</v>
      </c>
      <c r="N374" s="26">
        <v>2958</v>
      </c>
      <c r="O374" s="26">
        <v>2968.056</v>
      </c>
      <c r="P374" s="26">
        <f t="shared" si="426"/>
        <v>10.056</v>
      </c>
      <c r="Q374" s="26">
        <f t="shared" si="427"/>
        <v>10.056</v>
      </c>
      <c r="R374" s="26" t="s">
        <v>139</v>
      </c>
      <c r="S374" s="26">
        <v>12</v>
      </c>
      <c r="T374" s="26">
        <v>12</v>
      </c>
      <c r="U374" s="26">
        <v>14</v>
      </c>
      <c r="V374" s="26" t="s">
        <v>140</v>
      </c>
      <c r="W374" s="96" t="s">
        <v>160</v>
      </c>
      <c r="X374" s="26" t="s">
        <v>142</v>
      </c>
      <c r="Y374" s="26">
        <f t="shared" si="439"/>
        <v>12</v>
      </c>
      <c r="Z374" s="26">
        <v>20</v>
      </c>
      <c r="AA374" s="26" t="s">
        <v>161</v>
      </c>
      <c r="AB374" s="26" t="s">
        <v>144</v>
      </c>
      <c r="AC374" s="26">
        <v>20</v>
      </c>
      <c r="AD374" s="26" t="s">
        <v>145</v>
      </c>
      <c r="AE374" s="26">
        <v>9</v>
      </c>
      <c r="AF374" s="99"/>
      <c r="AG374" s="92">
        <v>220</v>
      </c>
      <c r="AH374" s="92">
        <f t="shared" si="428"/>
        <v>2655</v>
      </c>
      <c r="AI374" s="92">
        <f t="shared" si="429"/>
        <v>2655</v>
      </c>
      <c r="AJ374" s="26">
        <f t="shared" si="430"/>
        <v>2655</v>
      </c>
      <c r="AK374" s="92">
        <f t="shared" si="440"/>
        <v>2012</v>
      </c>
      <c r="AL374" s="26">
        <f>IF(AND(AK374&lt;&gt;"",AM374&lt;&gt;""),"确认折扣年度",IF($V374="大修",IF(AND($V374="大修",AK374="",AM374=""),1,IF(AK374&lt;&gt;"",LOOKUP(AK374,{1900,2016,2017,2018,2019,2020,2021,2022,2023,2024,2025},{1,0.9,0.8,0.7,0.6,0.5,0.4,0.3,0.2,0.1,0}),IF(AM374&lt;&gt;"",LOOKUP(AM374,{1900,2021,2022,2023,2024,2025},{1,0.8,0.6,0.4,0.2,0})))),""))</f>
        <v>1</v>
      </c>
      <c r="AM374" s="92"/>
      <c r="AN374" s="26" t="str">
        <f>IF(AND(AK374&lt;&gt;"",AM374&lt;&gt;""),"确认折扣年度",IF($V374="中修",IF(AND($V374="中修",AK374="",AM374=""),1,IF(AK374&lt;&gt;"",LOOKUP(AK374,{1900,2021,2022,2023,2024,2025},{1,0.8,0.6,0.4,0.2,0}),IF(AM374&lt;&gt;"",LOOKUP(AM374,{1900,2021,2022,2023,2024,2025},{1,0.8,0.6,0.4,0.2,0})))),""))</f>
        <v/>
      </c>
      <c r="AO374" s="26" t="s">
        <v>146</v>
      </c>
      <c r="AP374" s="26" t="s">
        <v>146</v>
      </c>
      <c r="AQ374" s="26" t="s">
        <v>474</v>
      </c>
      <c r="AR374" s="26" t="s">
        <v>1233</v>
      </c>
      <c r="AS374" s="101"/>
      <c r="AT374" s="101"/>
      <c r="AU374" s="26"/>
      <c r="AV374" s="26"/>
      <c r="AW374" s="26"/>
      <c r="AX374" s="110"/>
      <c r="AY374" s="110"/>
      <c r="AZ374" s="111"/>
      <c r="BA374" s="26">
        <v>215</v>
      </c>
      <c r="BB374" s="26">
        <v>0.77</v>
      </c>
      <c r="BC374" s="26">
        <v>0.77</v>
      </c>
      <c r="BD374" s="26">
        <v>0</v>
      </c>
      <c r="BE374" s="26" t="s">
        <v>149</v>
      </c>
      <c r="BF374" s="26" t="s">
        <v>150</v>
      </c>
      <c r="BG374" s="26" t="s">
        <v>1234</v>
      </c>
      <c r="BH374" s="26">
        <v>2012</v>
      </c>
      <c r="BI374" s="26" t="s">
        <v>150</v>
      </c>
      <c r="BJ374" s="26" t="s">
        <v>1235</v>
      </c>
      <c r="BK374" s="26" t="s">
        <v>150</v>
      </c>
      <c r="BL374" s="26" t="s">
        <v>150</v>
      </c>
      <c r="BM374" s="26"/>
      <c r="BN374" s="26"/>
      <c r="BO374" s="26"/>
      <c r="BP374" s="26"/>
      <c r="BQ374" s="26" t="s">
        <v>681</v>
      </c>
      <c r="BR374" s="26">
        <v>2923.503</v>
      </c>
      <c r="BS374" s="26">
        <v>2923.506</v>
      </c>
      <c r="BT374" s="26">
        <f t="shared" si="431"/>
        <v>10.056</v>
      </c>
      <c r="BU374" s="26"/>
      <c r="BV374" s="26"/>
      <c r="BW374" s="26">
        <f t="shared" si="432"/>
        <v>10.056</v>
      </c>
      <c r="BX374" s="26"/>
      <c r="BY374" s="26"/>
      <c r="BZ374" s="26"/>
      <c r="CA374" s="117"/>
      <c r="CB374" s="26" t="s">
        <v>154</v>
      </c>
      <c r="CC374" s="26"/>
      <c r="CD374" s="26"/>
      <c r="CE374" s="26"/>
      <c r="CF374" s="92"/>
      <c r="CG374" s="84">
        <f t="shared" si="433"/>
        <v>0</v>
      </c>
      <c r="CH374" s="124">
        <v>11</v>
      </c>
      <c r="CI374" s="84">
        <v>1</v>
      </c>
      <c r="CW374" s="84" t="str">
        <f t="shared" si="434"/>
        <v>G2073500.9963511.052</v>
      </c>
      <c r="CX374" s="84" t="s">
        <v>140</v>
      </c>
      <c r="CZ374" s="26" t="s">
        <v>375</v>
      </c>
      <c r="DA374" s="92">
        <v>0</v>
      </c>
      <c r="DB374" s="92"/>
      <c r="DC374" s="92" t="s">
        <v>375</v>
      </c>
      <c r="DD374" s="92"/>
      <c r="DE374" s="26"/>
      <c r="DF374" s="26"/>
      <c r="DG374" s="26"/>
      <c r="DH374" s="26"/>
      <c r="DI374" s="26"/>
      <c r="DJ374" s="26">
        <v>1968</v>
      </c>
      <c r="DK374" s="26" t="s">
        <v>255</v>
      </c>
      <c r="DL374" s="26" t="s">
        <v>139</v>
      </c>
      <c r="DM374" s="26" t="s">
        <v>658</v>
      </c>
      <c r="DN374" s="26">
        <v>12</v>
      </c>
      <c r="DO374" s="26" t="s">
        <v>813</v>
      </c>
      <c r="DP374" s="26" t="e">
        <v>#N/A</v>
      </c>
      <c r="DQ374" s="26" t="e">
        <v>#N/A</v>
      </c>
      <c r="DR374" s="26" t="s">
        <v>149</v>
      </c>
      <c r="DS374" s="26" t="s">
        <v>1240</v>
      </c>
      <c r="DT374" s="26" t="s">
        <v>150</v>
      </c>
      <c r="DU374" s="26" t="s">
        <v>150</v>
      </c>
      <c r="DV374" s="26" t="s">
        <v>150</v>
      </c>
      <c r="DW374" s="26"/>
      <c r="DX374" s="26"/>
      <c r="DY374" s="26"/>
      <c r="DZ374" s="26">
        <f t="shared" si="351"/>
        <v>10.056</v>
      </c>
      <c r="EA374" s="26" t="e">
        <v>#N/A</v>
      </c>
      <c r="EB374" s="26" t="e">
        <v>#N/A</v>
      </c>
      <c r="EC374" s="26">
        <v>0</v>
      </c>
      <c r="ED374" s="26">
        <v>0</v>
      </c>
      <c r="EE374" s="26">
        <v>10.056</v>
      </c>
      <c r="EF374" s="26">
        <v>0</v>
      </c>
      <c r="EG374" s="26">
        <v>0</v>
      </c>
      <c r="EH374" s="26">
        <v>0</v>
      </c>
      <c r="EI374" s="146">
        <f t="shared" si="435"/>
        <v>4.08562073062058e-14</v>
      </c>
      <c r="EJ374" s="84">
        <f t="shared" si="436"/>
        <v>10.056</v>
      </c>
      <c r="EK374" s="84">
        <f t="shared" si="437"/>
        <v>4.08562073062058e-14</v>
      </c>
      <c r="EL374" s="84">
        <f t="shared" si="352"/>
        <v>-4.08562073062058e-14</v>
      </c>
      <c r="EN374" s="84">
        <f t="shared" si="438"/>
        <v>0</v>
      </c>
    </row>
    <row r="375" ht="30" customHeight="1" spans="1:144">
      <c r="A375" s="87" t="str">
        <f t="shared" si="406"/>
        <v>G2342578.7672580.363</v>
      </c>
      <c r="B375" s="87" t="e">
        <f>VLOOKUP(A375,[1]大中修明细表!$A$10:$N$544,14,0)</f>
        <v>#N/A</v>
      </c>
      <c r="C375" s="87" t="str">
        <f t="shared" si="407"/>
        <v>S228616.104617.7</v>
      </c>
      <c r="D375" s="87" t="e">
        <f>VLOOKUP(C375,[1]大中修明细表!$B$10:$N$544,13,0)</f>
        <v>#N/A</v>
      </c>
      <c r="E375" s="87" t="s">
        <v>371</v>
      </c>
      <c r="F375" s="96">
        <v>337</v>
      </c>
      <c r="G375" s="26" t="s">
        <v>22</v>
      </c>
      <c r="H375" s="26" t="s">
        <v>1241</v>
      </c>
      <c r="I375" s="26">
        <v>431128</v>
      </c>
      <c r="J375" s="26" t="s">
        <v>138</v>
      </c>
      <c r="K375" s="26">
        <v>2578.767</v>
      </c>
      <c r="L375" s="26">
        <v>2580.363</v>
      </c>
      <c r="M375" s="26" t="s">
        <v>1242</v>
      </c>
      <c r="N375" s="26">
        <v>616.104</v>
      </c>
      <c r="O375" s="26">
        <v>617.7</v>
      </c>
      <c r="P375" s="26">
        <f t="shared" si="426"/>
        <v>1.596</v>
      </c>
      <c r="Q375" s="26">
        <f t="shared" si="427"/>
        <v>1.596</v>
      </c>
      <c r="R375" s="26" t="s">
        <v>139</v>
      </c>
      <c r="S375" s="26">
        <v>7</v>
      </c>
      <c r="T375" s="26">
        <v>12</v>
      </c>
      <c r="U375" s="26">
        <v>15</v>
      </c>
      <c r="V375" s="26" t="s">
        <v>140</v>
      </c>
      <c r="W375" s="96" t="s">
        <v>141</v>
      </c>
      <c r="X375" s="26" t="s">
        <v>142</v>
      </c>
      <c r="Y375" s="26">
        <f t="shared" si="439"/>
        <v>7</v>
      </c>
      <c r="Z375" s="99"/>
      <c r="AA375" s="26" t="s">
        <v>143</v>
      </c>
      <c r="AB375" s="26" t="s">
        <v>144</v>
      </c>
      <c r="AC375" s="26">
        <v>30</v>
      </c>
      <c r="AD375" s="26" t="s">
        <v>145</v>
      </c>
      <c r="AE375" s="26">
        <v>9</v>
      </c>
      <c r="AF375" s="99"/>
      <c r="AG375" s="92">
        <v>220</v>
      </c>
      <c r="AH375" s="92">
        <f t="shared" si="428"/>
        <v>246</v>
      </c>
      <c r="AI375" s="92">
        <f t="shared" si="429"/>
        <v>246</v>
      </c>
      <c r="AJ375" s="26">
        <f t="shared" si="430"/>
        <v>246</v>
      </c>
      <c r="AK375" s="92">
        <v>1956</v>
      </c>
      <c r="AL375" s="26">
        <f>IF(AND(AK375&lt;&gt;"",AM375&lt;&gt;""),"确认折扣年度",IF($V375="大修",IF(AND($V375="大修",AK375="",AM375=""),1,IF(AK375&lt;&gt;"",LOOKUP(AK375,{1900,2016,2017,2018,2019,2020,2021,2022,2023,2024,2025},{1,0.9,0.8,0.7,0.6,0.5,0.4,0.3,0.2,0.1,0}),IF(AM375&lt;&gt;"",LOOKUP(AM375,{1900,2021,2022,2023,2024,2025},{1,0.8,0.6,0.4,0.2,0})))),""))</f>
        <v>1</v>
      </c>
      <c r="AM375" s="92"/>
      <c r="AN375" s="26" t="str">
        <f>IF(AND(AK375&lt;&gt;"",AM375&lt;&gt;""),"确认折扣年度",IF($V375="中修",IF(AND($V375="中修",AK375="",AM375=""),1,IF(AK375&lt;&gt;"",LOOKUP(AK375,{1900,2021,2022,2023,2024,2025},{1,0.8,0.6,0.4,0.2,0}),IF(AM375&lt;&gt;"",LOOKUP(AM375,{1900,2021,2022,2023,2024,2025},{1,0.8,0.6,0.4,0.2,0})))),""))</f>
        <v/>
      </c>
      <c r="AO375" s="26" t="s">
        <v>146</v>
      </c>
      <c r="AP375" s="26" t="s">
        <v>146</v>
      </c>
      <c r="AQ375" s="26" t="s">
        <v>474</v>
      </c>
      <c r="AR375" s="26" t="s">
        <v>1233</v>
      </c>
      <c r="AS375" s="101"/>
      <c r="AT375" s="26"/>
      <c r="AU375" s="26" t="s">
        <v>175</v>
      </c>
      <c r="AV375" s="26" t="s">
        <v>176</v>
      </c>
      <c r="AW375" s="26"/>
      <c r="AX375" s="110"/>
      <c r="AY375" s="110" t="s">
        <v>575</v>
      </c>
      <c r="AZ375" s="111"/>
      <c r="BA375" s="26">
        <v>220</v>
      </c>
      <c r="BB375" s="26">
        <v>124.12</v>
      </c>
      <c r="BC375" s="26">
        <v>124.12</v>
      </c>
      <c r="BD375" s="26">
        <v>0</v>
      </c>
      <c r="BE375" s="26" t="s">
        <v>149</v>
      </c>
      <c r="BF375" s="26" t="s">
        <v>150</v>
      </c>
      <c r="BG375" s="26"/>
      <c r="BH375" s="26">
        <v>1956</v>
      </c>
      <c r="BI375" s="26" t="s">
        <v>150</v>
      </c>
      <c r="BJ375" s="26" t="s">
        <v>1243</v>
      </c>
      <c r="BK375" s="26" t="s">
        <v>150</v>
      </c>
      <c r="BL375" s="26" t="s">
        <v>150</v>
      </c>
      <c r="BM375" s="26"/>
      <c r="BN375" s="26"/>
      <c r="BO375" s="26"/>
      <c r="BP375" s="26"/>
      <c r="BQ375" s="26" t="s">
        <v>1244</v>
      </c>
      <c r="BR375" s="26">
        <v>659.324</v>
      </c>
      <c r="BS375" s="26">
        <v>660.13</v>
      </c>
      <c r="BT375" s="26">
        <f t="shared" si="431"/>
        <v>1.596</v>
      </c>
      <c r="BU375" s="26"/>
      <c r="BV375" s="26"/>
      <c r="BW375" s="26">
        <f>P375</f>
        <v>1.596</v>
      </c>
      <c r="BX375" s="26">
        <v>0</v>
      </c>
      <c r="BY375" s="26">
        <v>0</v>
      </c>
      <c r="BZ375" s="26"/>
      <c r="CA375" s="117"/>
      <c r="CB375" s="26" t="s">
        <v>154</v>
      </c>
      <c r="CC375" s="26">
        <v>0.149999999999977</v>
      </c>
      <c r="CD375" s="26">
        <v>0.656</v>
      </c>
      <c r="CE375" s="26">
        <v>0</v>
      </c>
      <c r="CF375" s="84"/>
      <c r="CG375" s="84">
        <f t="shared" si="433"/>
        <v>0</v>
      </c>
      <c r="CH375" s="124">
        <v>11</v>
      </c>
      <c r="CI375" s="84">
        <v>1</v>
      </c>
      <c r="CJ375" s="84"/>
      <c r="CK375" s="84">
        <v>376</v>
      </c>
      <c r="CL375" s="84"/>
      <c r="CM375" s="84"/>
      <c r="CN375" s="84"/>
      <c r="CO375" s="84"/>
      <c r="CP375" s="84"/>
      <c r="CQ375" s="84"/>
      <c r="CR375" s="84"/>
      <c r="CT375" s="84"/>
      <c r="CU375" s="84"/>
      <c r="CV375" s="84"/>
      <c r="CZ375" s="26" t="s">
        <v>375</v>
      </c>
      <c r="DA375" s="92">
        <v>0</v>
      </c>
      <c r="DB375" s="92"/>
      <c r="DC375" s="92" t="s">
        <v>375</v>
      </c>
      <c r="DD375" s="92"/>
      <c r="DE375" s="26"/>
      <c r="DF375" s="26"/>
      <c r="DG375" s="26"/>
      <c r="DH375" s="26"/>
      <c r="DI375" s="26"/>
      <c r="DJ375" s="26">
        <v>2008</v>
      </c>
      <c r="DK375" s="26"/>
      <c r="DL375" s="26" t="s">
        <v>139</v>
      </c>
      <c r="DM375" s="26">
        <v>8</v>
      </c>
      <c r="DN375" s="26">
        <v>7</v>
      </c>
      <c r="DO375" s="26">
        <v>12</v>
      </c>
      <c r="DP375" s="26" t="e">
        <v>#N/A</v>
      </c>
      <c r="DQ375" s="26" t="e">
        <v>#N/A</v>
      </c>
      <c r="DR375" s="26" t="s">
        <v>149</v>
      </c>
      <c r="DS375" s="26" t="s">
        <v>156</v>
      </c>
      <c r="DT375" s="26" t="s">
        <v>150</v>
      </c>
      <c r="DU375" s="26" t="s">
        <v>150</v>
      </c>
      <c r="DV375" s="26" t="s">
        <v>150</v>
      </c>
      <c r="DW375" s="26" t="s">
        <v>1245</v>
      </c>
      <c r="DX375" s="26"/>
      <c r="DY375" s="26"/>
      <c r="DZ375" s="26">
        <f t="shared" si="351"/>
        <v>1.596</v>
      </c>
      <c r="EA375" s="26" t="e">
        <v>#N/A</v>
      </c>
      <c r="EB375" s="26" t="e">
        <v>#N/A</v>
      </c>
      <c r="EC375" s="26">
        <v>0</v>
      </c>
      <c r="ED375" s="26">
        <v>0</v>
      </c>
      <c r="EE375" s="26">
        <v>1.596</v>
      </c>
      <c r="EF375" s="26">
        <v>0</v>
      </c>
      <c r="EG375" s="26">
        <v>0</v>
      </c>
      <c r="EH375" s="26">
        <v>0</v>
      </c>
      <c r="EI375" s="146">
        <f t="shared" si="435"/>
        <v>3.5527136788005e-15</v>
      </c>
      <c r="EJ375" s="84">
        <f t="shared" si="436"/>
        <v>1.596</v>
      </c>
      <c r="EK375" s="84">
        <f t="shared" si="437"/>
        <v>3.5527136788005e-15</v>
      </c>
      <c r="EL375" s="84">
        <f t="shared" si="352"/>
        <v>-3.5527136788005e-15</v>
      </c>
      <c r="EN375" s="84">
        <f t="shared" si="438"/>
        <v>0</v>
      </c>
    </row>
    <row r="376" ht="30" customHeight="1" spans="1:144">
      <c r="A376" s="87" t="str">
        <f t="shared" si="406"/>
        <v>G23425812582.5</v>
      </c>
      <c r="B376" s="87" t="e">
        <f>VLOOKUP(A376,[1]大中修明细表!$A$10:$N$544,14,0)</f>
        <v>#N/A</v>
      </c>
      <c r="C376" s="87" t="str">
        <f t="shared" si="407"/>
        <v>S228618.337619.837</v>
      </c>
      <c r="D376" s="87" t="e">
        <f>VLOOKUP(C376,[1]大中修明细表!$B$10:$N$544,13,0)</f>
        <v>#N/A</v>
      </c>
      <c r="E376" s="87" t="s">
        <v>371</v>
      </c>
      <c r="F376" s="96">
        <v>338</v>
      </c>
      <c r="G376" s="26" t="s">
        <v>22</v>
      </c>
      <c r="H376" s="26" t="s">
        <v>1241</v>
      </c>
      <c r="I376" s="26">
        <v>431128</v>
      </c>
      <c r="J376" s="26" t="s">
        <v>138</v>
      </c>
      <c r="K376" s="26">
        <v>2581</v>
      </c>
      <c r="L376" s="26">
        <v>2582.5</v>
      </c>
      <c r="M376" s="26" t="s">
        <v>1242</v>
      </c>
      <c r="N376" s="26">
        <v>618.337</v>
      </c>
      <c r="O376" s="26">
        <v>619.837</v>
      </c>
      <c r="P376" s="26">
        <f t="shared" si="426"/>
        <v>1.5</v>
      </c>
      <c r="Q376" s="26">
        <f t="shared" si="427"/>
        <v>1.5</v>
      </c>
      <c r="R376" s="26" t="s">
        <v>139</v>
      </c>
      <c r="S376" s="26">
        <v>12</v>
      </c>
      <c r="T376" s="26">
        <v>8</v>
      </c>
      <c r="U376" s="26">
        <v>12</v>
      </c>
      <c r="V376" s="26" t="s">
        <v>140</v>
      </c>
      <c r="W376" s="96" t="s">
        <v>141</v>
      </c>
      <c r="X376" s="26" t="s">
        <v>142</v>
      </c>
      <c r="Y376" s="26">
        <f t="shared" si="439"/>
        <v>12</v>
      </c>
      <c r="Z376" s="99"/>
      <c r="AA376" s="26" t="s">
        <v>143</v>
      </c>
      <c r="AB376" s="26" t="s">
        <v>144</v>
      </c>
      <c r="AC376" s="26">
        <v>30</v>
      </c>
      <c r="AD376" s="26" t="s">
        <v>145</v>
      </c>
      <c r="AE376" s="26">
        <v>9</v>
      </c>
      <c r="AF376" s="99"/>
      <c r="AG376" s="92">
        <v>220</v>
      </c>
      <c r="AH376" s="92">
        <f t="shared" si="428"/>
        <v>396</v>
      </c>
      <c r="AI376" s="92">
        <f t="shared" si="429"/>
        <v>396</v>
      </c>
      <c r="AJ376" s="26">
        <f t="shared" si="430"/>
        <v>396</v>
      </c>
      <c r="AK376" s="92">
        <v>2001</v>
      </c>
      <c r="AL376" s="26">
        <f>IF(AND(AK376&lt;&gt;"",AM376&lt;&gt;""),"确认折扣年度",IF($V376="大修",IF(AND($V376="大修",AK376="",AM376=""),1,IF(AK376&lt;&gt;"",LOOKUP(AK376,{1900,2016,2017,2018,2019,2020,2021,2022,2023,2024,2025},{1,0.9,0.8,0.7,0.6,0.5,0.4,0.3,0.2,0.1,0}),IF(AM376&lt;&gt;"",LOOKUP(AM376,{1900,2021,2022,2023,2024,2025},{1,0.8,0.6,0.4,0.2,0})))),""))</f>
        <v>1</v>
      </c>
      <c r="AM376" s="92"/>
      <c r="AN376" s="26" t="str">
        <f>IF(AND(AK376&lt;&gt;"",AM376&lt;&gt;""),"确认折扣年度",IF($V376="中修",IF(AND($V376="中修",AK376="",AM376=""),1,IF(AK376&lt;&gt;"",LOOKUP(AK376,{1900,2021,2022,2023,2024,2025},{1,0.8,0.6,0.4,0.2,0}),IF(AM376&lt;&gt;"",LOOKUP(AM376,{1900,2021,2022,2023,2024,2025},{1,0.8,0.6,0.4,0.2,0})))),""))</f>
        <v/>
      </c>
      <c r="AO376" s="26" t="s">
        <v>146</v>
      </c>
      <c r="AP376" s="26" t="s">
        <v>146</v>
      </c>
      <c r="AQ376" s="26" t="s">
        <v>474</v>
      </c>
      <c r="AR376" s="26" t="s">
        <v>1233</v>
      </c>
      <c r="AS376" s="101"/>
      <c r="AT376" s="26"/>
      <c r="AU376" s="26" t="s">
        <v>175</v>
      </c>
      <c r="AV376" s="26" t="s">
        <v>176</v>
      </c>
      <c r="AW376" s="26"/>
      <c r="AX376" s="110"/>
      <c r="AY376" s="110" t="s">
        <v>575</v>
      </c>
      <c r="AZ376" s="111"/>
      <c r="BA376" s="26">
        <v>220</v>
      </c>
      <c r="BB376" s="26">
        <v>2105.93</v>
      </c>
      <c r="BC376" s="26">
        <v>2105.93</v>
      </c>
      <c r="BD376" s="26">
        <v>0</v>
      </c>
      <c r="BE376" s="26" t="s">
        <v>149</v>
      </c>
      <c r="BF376" s="26" t="s">
        <v>150</v>
      </c>
      <c r="BG376" s="26"/>
      <c r="BH376" s="26">
        <v>2001</v>
      </c>
      <c r="BI376" s="26" t="s">
        <v>150</v>
      </c>
      <c r="BJ376" s="26" t="s">
        <v>1246</v>
      </c>
      <c r="BK376" s="26" t="s">
        <v>150</v>
      </c>
      <c r="BL376" s="26" t="s">
        <v>150</v>
      </c>
      <c r="BM376" s="26"/>
      <c r="BN376" s="26"/>
      <c r="BO376" s="26"/>
      <c r="BP376" s="26"/>
      <c r="BQ376" s="26" t="s">
        <v>905</v>
      </c>
      <c r="BR376" s="26">
        <v>39.538</v>
      </c>
      <c r="BS376" s="26">
        <v>47.035</v>
      </c>
      <c r="BT376" s="26">
        <f t="shared" si="431"/>
        <v>1.5</v>
      </c>
      <c r="BU376" s="26"/>
      <c r="BV376" s="26"/>
      <c r="BW376" s="26">
        <f>P376</f>
        <v>1.5</v>
      </c>
      <c r="BX376" s="26">
        <v>0</v>
      </c>
      <c r="BY376" s="26">
        <v>0</v>
      </c>
      <c r="BZ376" s="26"/>
      <c r="CA376" s="117"/>
      <c r="CB376" s="26" t="s">
        <v>166</v>
      </c>
      <c r="CC376" s="26">
        <v>6.97699999999998</v>
      </c>
      <c r="CD376" s="26">
        <v>1</v>
      </c>
      <c r="CE376" s="26">
        <v>0</v>
      </c>
      <c r="CF376" s="84"/>
      <c r="CG376" s="84">
        <f t="shared" si="433"/>
        <v>0</v>
      </c>
      <c r="CH376" s="124">
        <v>11</v>
      </c>
      <c r="CI376" s="84">
        <v>1</v>
      </c>
      <c r="CJ376" s="84"/>
      <c r="CK376" s="84">
        <v>377</v>
      </c>
      <c r="CL376" s="84"/>
      <c r="CM376" s="84"/>
      <c r="CN376" s="84"/>
      <c r="CO376" s="84"/>
      <c r="CP376" s="84"/>
      <c r="CQ376" s="84"/>
      <c r="CR376" s="84"/>
      <c r="CT376" s="84"/>
      <c r="CU376" s="84"/>
      <c r="CV376" s="84"/>
      <c r="CZ376" s="26" t="s">
        <v>375</v>
      </c>
      <c r="DA376" s="92">
        <v>0</v>
      </c>
      <c r="DB376" s="92"/>
      <c r="DC376" s="92" t="s">
        <v>375</v>
      </c>
      <c r="DD376" s="92"/>
      <c r="DE376" s="26"/>
      <c r="DF376" s="26"/>
      <c r="DG376" s="26"/>
      <c r="DH376" s="26"/>
      <c r="DI376" s="26"/>
      <c r="DJ376" s="26">
        <v>2008</v>
      </c>
      <c r="DK376" s="26"/>
      <c r="DL376" s="26" t="s">
        <v>139</v>
      </c>
      <c r="DM376" s="26">
        <v>8</v>
      </c>
      <c r="DN376" s="26">
        <v>12</v>
      </c>
      <c r="DO376" s="26">
        <v>12</v>
      </c>
      <c r="DP376" s="26" t="e">
        <v>#N/A</v>
      </c>
      <c r="DQ376" s="26" t="e">
        <v>#N/A</v>
      </c>
      <c r="DR376" s="26" t="s">
        <v>149</v>
      </c>
      <c r="DS376" s="26" t="s">
        <v>156</v>
      </c>
      <c r="DT376" s="26" t="s">
        <v>150</v>
      </c>
      <c r="DU376" s="26" t="s">
        <v>150</v>
      </c>
      <c r="DV376" s="26" t="s">
        <v>1247</v>
      </c>
      <c r="DW376" s="26" t="s">
        <v>1245</v>
      </c>
      <c r="DX376" s="26"/>
      <c r="DY376" s="26"/>
      <c r="DZ376" s="26">
        <f t="shared" si="351"/>
        <v>1.5</v>
      </c>
      <c r="EA376" s="26" t="e">
        <v>#N/A</v>
      </c>
      <c r="EB376" s="26" t="e">
        <v>#N/A</v>
      </c>
      <c r="EC376" s="26">
        <v>0</v>
      </c>
      <c r="ED376" s="26">
        <v>0</v>
      </c>
      <c r="EE376" s="26">
        <v>1.5</v>
      </c>
      <c r="EF376" s="26">
        <v>0</v>
      </c>
      <c r="EG376" s="26">
        <v>0</v>
      </c>
      <c r="EH376" s="26">
        <v>0</v>
      </c>
      <c r="EI376" s="146">
        <f t="shared" si="435"/>
        <v>0</v>
      </c>
      <c r="EJ376" s="84">
        <f t="shared" si="436"/>
        <v>1.5</v>
      </c>
      <c r="EK376" s="84">
        <f t="shared" si="437"/>
        <v>0</v>
      </c>
      <c r="EL376" s="84">
        <f t="shared" si="352"/>
        <v>0</v>
      </c>
      <c r="EN376" s="84">
        <f t="shared" si="438"/>
        <v>0</v>
      </c>
    </row>
    <row r="377" ht="30" customHeight="1" spans="1:144">
      <c r="A377" s="87" t="str">
        <f t="shared" si="406"/>
        <v>G35611831194</v>
      </c>
      <c r="B377" s="87" t="e">
        <f>VLOOKUP(A377,[1]大中修明细表!$A$10:$N$544,14,0)</f>
        <v>#N/A</v>
      </c>
      <c r="C377" s="87" t="str">
        <f t="shared" si="407"/>
        <v>S320247.044252.806</v>
      </c>
      <c r="D377" s="87" t="e">
        <f>VLOOKUP(C377,[1]大中修明细表!$B$10:$N$544,13,0)</f>
        <v>#N/A</v>
      </c>
      <c r="E377" s="87" t="s">
        <v>371</v>
      </c>
      <c r="F377" s="96">
        <v>339</v>
      </c>
      <c r="G377" s="26" t="s">
        <v>22</v>
      </c>
      <c r="H377" s="26" t="s">
        <v>1248</v>
      </c>
      <c r="I377" s="26"/>
      <c r="J377" s="26" t="s">
        <v>560</v>
      </c>
      <c r="K377" s="26">
        <v>1183</v>
      </c>
      <c r="L377" s="26">
        <v>1194</v>
      </c>
      <c r="M377" s="26" t="s">
        <v>312</v>
      </c>
      <c r="N377" s="26">
        <v>247.044</v>
      </c>
      <c r="O377" s="26">
        <v>252.806</v>
      </c>
      <c r="P377" s="26">
        <f t="shared" si="426"/>
        <v>11</v>
      </c>
      <c r="Q377" s="26">
        <f t="shared" si="427"/>
        <v>11</v>
      </c>
      <c r="R377" s="26" t="s">
        <v>139</v>
      </c>
      <c r="S377" s="26">
        <v>12</v>
      </c>
      <c r="T377" s="26">
        <v>12</v>
      </c>
      <c r="U377" s="26">
        <v>14</v>
      </c>
      <c r="V377" s="26" t="s">
        <v>140</v>
      </c>
      <c r="W377" s="96" t="s">
        <v>160</v>
      </c>
      <c r="X377" s="26" t="s">
        <v>161</v>
      </c>
      <c r="Y377" s="26">
        <f t="shared" si="439"/>
        <v>12</v>
      </c>
      <c r="Z377" s="26">
        <v>20</v>
      </c>
      <c r="AA377" s="26" t="s">
        <v>161</v>
      </c>
      <c r="AB377" s="26" t="s">
        <v>144</v>
      </c>
      <c r="AC377" s="26">
        <v>20</v>
      </c>
      <c r="AD377" s="26" t="s">
        <v>145</v>
      </c>
      <c r="AE377" s="26">
        <v>9</v>
      </c>
      <c r="AF377" s="99"/>
      <c r="AG377" s="92">
        <v>215</v>
      </c>
      <c r="AH377" s="92">
        <f t="shared" si="428"/>
        <v>2838</v>
      </c>
      <c r="AI377" s="92">
        <f t="shared" si="429"/>
        <v>2838</v>
      </c>
      <c r="AJ377" s="26">
        <f t="shared" si="430"/>
        <v>2838</v>
      </c>
      <c r="AK377" s="92">
        <f>BH377</f>
        <v>2012</v>
      </c>
      <c r="AL377" s="26">
        <f>IF(AND(AK377&lt;&gt;"",AM377&lt;&gt;""),"确认折扣年度",IF($V377="大修",IF(AND($V377="大修",AK377="",AM377=""),1,IF(AK377&lt;&gt;"",LOOKUP(AK377,{1900,2016,2017,2018,2019,2020,2021,2022,2023,2024,2025},{1,0.9,0.8,0.7,0.6,0.5,0.4,0.3,0.2,0.1,0}),IF(AM377&lt;&gt;"",LOOKUP(AM377,{1900,2021,2022,2023,2024,2025},{1,0.8,0.6,0.4,0.2,0})))),""))</f>
        <v>1</v>
      </c>
      <c r="AM377" s="92"/>
      <c r="AN377" s="26" t="str">
        <f>IF(AND(AK377&lt;&gt;"",AM377&lt;&gt;""),"确认折扣年度",IF($V377="中修",IF(AND($V377="中修",AK377="",AM377=""),1,IF(AK377&lt;&gt;"",LOOKUP(AK377,{1900,2021,2022,2023,2024,2025},{1,0.8,0.6,0.4,0.2,0}),IF(AM377&lt;&gt;"",LOOKUP(AM377,{1900,2021,2022,2023,2024,2025},{1,0.8,0.6,0.4,0.2,0})))),""))</f>
        <v/>
      </c>
      <c r="AO377" s="26" t="s">
        <v>146</v>
      </c>
      <c r="AP377" s="26" t="s">
        <v>146</v>
      </c>
      <c r="AQ377" s="26" t="s">
        <v>474</v>
      </c>
      <c r="AR377" s="26" t="s">
        <v>1233</v>
      </c>
      <c r="AS377" s="101"/>
      <c r="AT377" s="101"/>
      <c r="AU377" s="26"/>
      <c r="AV377" s="26"/>
      <c r="AW377" s="26"/>
      <c r="AX377" s="110"/>
      <c r="AY377" s="110"/>
      <c r="AZ377" s="111"/>
      <c r="BA377" s="26">
        <v>215</v>
      </c>
      <c r="BB377" s="26">
        <v>0.77</v>
      </c>
      <c r="BC377" s="26">
        <v>0.77</v>
      </c>
      <c r="BD377" s="26">
        <v>0</v>
      </c>
      <c r="BE377" s="26" t="s">
        <v>149</v>
      </c>
      <c r="BF377" s="26" t="s">
        <v>150</v>
      </c>
      <c r="BG377" s="26" t="s">
        <v>1234</v>
      </c>
      <c r="BH377" s="26">
        <v>2012</v>
      </c>
      <c r="BI377" s="26" t="s">
        <v>150</v>
      </c>
      <c r="BJ377" s="26" t="s">
        <v>1235</v>
      </c>
      <c r="BK377" s="26" t="s">
        <v>150</v>
      </c>
      <c r="BL377" s="26" t="s">
        <v>150</v>
      </c>
      <c r="BM377" s="26"/>
      <c r="BN377" s="26"/>
      <c r="BO377" s="26"/>
      <c r="BP377" s="26"/>
      <c r="BQ377" s="26" t="s">
        <v>681</v>
      </c>
      <c r="BR377" s="26">
        <v>2923.503</v>
      </c>
      <c r="BS377" s="26">
        <v>2923.506</v>
      </c>
      <c r="BT377" s="26">
        <f t="shared" si="431"/>
        <v>11</v>
      </c>
      <c r="BU377" s="26"/>
      <c r="BV377" s="26"/>
      <c r="BW377" s="26">
        <v>11</v>
      </c>
      <c r="BX377" s="26">
        <v>0</v>
      </c>
      <c r="BY377" s="26">
        <v>0</v>
      </c>
      <c r="BZ377" s="26"/>
      <c r="CA377" s="117"/>
      <c r="CB377" s="26" t="s">
        <v>154</v>
      </c>
      <c r="CC377" s="26">
        <v>0</v>
      </c>
      <c r="CD377" s="26"/>
      <c r="CE377" s="26"/>
      <c r="CG377" s="84">
        <f t="shared" si="433"/>
        <v>0</v>
      </c>
      <c r="CH377" s="124">
        <v>11</v>
      </c>
      <c r="CI377" s="84">
        <v>1</v>
      </c>
      <c r="CJ377" s="84"/>
      <c r="CL377" s="84"/>
      <c r="CM377" s="84"/>
      <c r="CN377" s="84"/>
      <c r="CO377" s="84"/>
      <c r="CP377" s="84"/>
      <c r="CQ377" s="84"/>
      <c r="CR377" s="84"/>
      <c r="CT377" s="84"/>
      <c r="CU377" s="84"/>
      <c r="CV377" s="84"/>
      <c r="CW377" s="84" t="str">
        <f>J377&amp;K377&amp;L377</f>
        <v>G35611831194</v>
      </c>
      <c r="CX377" s="84" t="s">
        <v>140</v>
      </c>
      <c r="CZ377" s="26" t="s">
        <v>375</v>
      </c>
      <c r="DA377" s="92">
        <v>0</v>
      </c>
      <c r="DB377" s="92"/>
      <c r="DC377" s="92" t="s">
        <v>375</v>
      </c>
      <c r="DD377" s="92"/>
      <c r="DE377" s="26"/>
      <c r="DF377" s="26"/>
      <c r="DG377" s="26"/>
      <c r="DH377" s="26" t="s">
        <v>1249</v>
      </c>
      <c r="DI377" s="26"/>
      <c r="DJ377" s="26">
        <v>1959</v>
      </c>
      <c r="DK377" s="26"/>
      <c r="DL377" s="26" t="s">
        <v>1218</v>
      </c>
      <c r="DM377" s="26" t="s">
        <v>658</v>
      </c>
      <c r="DN377" s="26">
        <v>12</v>
      </c>
      <c r="DO377" s="26" t="s">
        <v>813</v>
      </c>
      <c r="DP377" s="26" t="e">
        <v>#N/A</v>
      </c>
      <c r="DQ377" s="26" t="e">
        <v>#N/A</v>
      </c>
      <c r="DR377" s="26" t="s">
        <v>149</v>
      </c>
      <c r="DS377" s="26" t="s">
        <v>1240</v>
      </c>
      <c r="DT377" s="26" t="s">
        <v>150</v>
      </c>
      <c r="DU377" s="26" t="s">
        <v>150</v>
      </c>
      <c r="DV377" s="26" t="s">
        <v>1250</v>
      </c>
      <c r="DW377" s="26" t="s">
        <v>1251</v>
      </c>
      <c r="DX377" s="26"/>
      <c r="DY377" s="26"/>
      <c r="DZ377" s="26">
        <f t="shared" si="351"/>
        <v>11</v>
      </c>
      <c r="EA377" s="26" t="e">
        <v>#N/A</v>
      </c>
      <c r="EB377" s="26" t="e">
        <v>#N/A</v>
      </c>
      <c r="EC377" s="26">
        <v>0</v>
      </c>
      <c r="ED377" s="26">
        <v>0</v>
      </c>
      <c r="EE377" s="26">
        <v>11</v>
      </c>
      <c r="EF377" s="26">
        <v>0</v>
      </c>
      <c r="EG377" s="26">
        <v>0</v>
      </c>
      <c r="EH377" s="26">
        <v>0</v>
      </c>
      <c r="EI377" s="146">
        <f t="shared" si="435"/>
        <v>0</v>
      </c>
      <c r="EJ377" s="84">
        <f t="shared" si="436"/>
        <v>11</v>
      </c>
      <c r="EK377" s="84">
        <f t="shared" si="437"/>
        <v>0</v>
      </c>
      <c r="EL377" s="84">
        <f t="shared" si="352"/>
        <v>0</v>
      </c>
      <c r="EN377" s="84">
        <f t="shared" si="438"/>
        <v>0</v>
      </c>
    </row>
    <row r="378" ht="30" customHeight="1" spans="1:144">
      <c r="A378" s="87" t="str">
        <f t="shared" si="406"/>
        <v>G3571090.3481096</v>
      </c>
      <c r="B378" s="87">
        <f>VLOOKUP(A378,[1]大中修明细表!$A$10:$N$544,14,0)</f>
        <v>5.65200000000004</v>
      </c>
      <c r="C378" s="87" t="str">
        <f t="shared" si="407"/>
        <v>G357103.5109.152</v>
      </c>
      <c r="D378" s="87">
        <f>VLOOKUP(C378,[1]大中修明细表!$B$10:$N$544,13,0)</f>
        <v>5.65200000000004</v>
      </c>
      <c r="E378" s="87"/>
      <c r="F378" s="96">
        <v>340</v>
      </c>
      <c r="G378" s="26" t="s">
        <v>22</v>
      </c>
      <c r="H378" s="26" t="s">
        <v>1211</v>
      </c>
      <c r="I378" s="26">
        <v>431124</v>
      </c>
      <c r="J378" s="26" t="s">
        <v>1159</v>
      </c>
      <c r="K378" s="26">
        <v>1090.348</v>
      </c>
      <c r="L378" s="26">
        <v>1096</v>
      </c>
      <c r="M378" s="26" t="s">
        <v>1159</v>
      </c>
      <c r="N378" s="26">
        <v>103.5</v>
      </c>
      <c r="O378" s="26">
        <v>109.152</v>
      </c>
      <c r="P378" s="26">
        <f t="shared" si="426"/>
        <v>5.65200000000004</v>
      </c>
      <c r="Q378" s="26">
        <f t="shared" si="427"/>
        <v>5.65200000000004</v>
      </c>
      <c r="R378" s="26" t="s">
        <v>139</v>
      </c>
      <c r="S378" s="26">
        <v>9</v>
      </c>
      <c r="T378" s="26">
        <v>9</v>
      </c>
      <c r="U378" s="26">
        <v>12</v>
      </c>
      <c r="V378" s="26" t="s">
        <v>140</v>
      </c>
      <c r="W378" s="26" t="s">
        <v>141</v>
      </c>
      <c r="X378" s="26" t="s">
        <v>142</v>
      </c>
      <c r="Y378" s="26">
        <f t="shared" si="439"/>
        <v>9</v>
      </c>
      <c r="Z378" s="99"/>
      <c r="AA378" s="26" t="s">
        <v>143</v>
      </c>
      <c r="AB378" s="26" t="s">
        <v>144</v>
      </c>
      <c r="AC378" s="26">
        <v>30</v>
      </c>
      <c r="AD378" s="26" t="s">
        <v>145</v>
      </c>
      <c r="AE378" s="26">
        <v>9</v>
      </c>
      <c r="AF378" s="99"/>
      <c r="AG378" s="92">
        <v>220</v>
      </c>
      <c r="AH378" s="92">
        <f t="shared" si="428"/>
        <v>1119</v>
      </c>
      <c r="AI378" s="92">
        <f t="shared" si="429"/>
        <v>1119</v>
      </c>
      <c r="AJ378" s="26">
        <f t="shared" si="430"/>
        <v>1119</v>
      </c>
      <c r="AK378" s="92">
        <v>2011</v>
      </c>
      <c r="AL378" s="26">
        <f>IF(AND(AK378&lt;&gt;"",AM378&lt;&gt;""),"确认折扣年度",IF($V378="大修",IF(AND($V378="大修",AK378="",AM378=""),1,IF(AK378&lt;&gt;"",LOOKUP(AK378,{1900,2016,2017,2018,2019,2020,2021,2022,2023,2024,2025},{1,0.9,0.8,0.7,0.6,0.5,0.4,0.3,0.2,0.1,0}),IF(AM378&lt;&gt;"",LOOKUP(AM378,{1900,2021,2022,2023,2024,2025},{1,0.8,0.6,0.4,0.2,0})))),""))</f>
        <v>1</v>
      </c>
      <c r="AM378" s="92"/>
      <c r="AN378" s="26" t="str">
        <f>IF(AND(AK378&lt;&gt;"",AM378&lt;&gt;""),"确认折扣年度",IF($V378="中修",IF(AND($V378="中修",AK378="",AM378=""),1,IF(AK378&lt;&gt;"",LOOKUP(AK378,{1900,2021,2022,2023,2024,2025},{1,0.8,0.6,0.4,0.2,0}),IF(AM378&lt;&gt;"",LOOKUP(AM378,{1900,2021,2022,2023,2024,2025},{1,0.8,0.6,0.4,0.2,0})))),""))</f>
        <v/>
      </c>
      <c r="AO378" s="26" t="s">
        <v>146</v>
      </c>
      <c r="AP378" s="26" t="s">
        <v>146</v>
      </c>
      <c r="AQ378" s="26" t="s">
        <v>274</v>
      </c>
      <c r="AR378" s="26" t="s">
        <v>1252</v>
      </c>
      <c r="AS378" s="101"/>
      <c r="AT378" s="26"/>
      <c r="AU378" s="26" t="s">
        <v>146</v>
      </c>
      <c r="AV378" s="26" t="s">
        <v>268</v>
      </c>
      <c r="AW378" s="26"/>
      <c r="AX378" s="110"/>
      <c r="AY378" s="110"/>
      <c r="AZ378" s="109"/>
      <c r="BA378" s="26">
        <v>220</v>
      </c>
      <c r="BB378" s="26">
        <v>1119.1</v>
      </c>
      <c r="BC378" s="26">
        <v>1119.1</v>
      </c>
      <c r="BD378" s="26">
        <v>0</v>
      </c>
      <c r="BE378" s="26" t="s">
        <v>149</v>
      </c>
      <c r="BF378" s="26" t="s">
        <v>150</v>
      </c>
      <c r="BG378" s="26"/>
      <c r="BH378" s="26">
        <v>2011</v>
      </c>
      <c r="BI378" s="26" t="s">
        <v>150</v>
      </c>
      <c r="BJ378" s="26" t="s">
        <v>1214</v>
      </c>
      <c r="BK378" s="26" t="s">
        <v>150</v>
      </c>
      <c r="BL378" s="26" t="s">
        <v>1215</v>
      </c>
      <c r="BM378" s="26" t="s">
        <v>234</v>
      </c>
      <c r="BN378" s="26" t="s">
        <v>1159</v>
      </c>
      <c r="BO378" s="26">
        <v>1085.292</v>
      </c>
      <c r="BP378" s="26">
        <v>1108.407</v>
      </c>
      <c r="BQ378" s="26" t="s">
        <v>1216</v>
      </c>
      <c r="BR378" s="26">
        <v>103.5</v>
      </c>
      <c r="BS378" s="26">
        <v>109.152</v>
      </c>
      <c r="BT378" s="26">
        <f t="shared" si="431"/>
        <v>5.652</v>
      </c>
      <c r="BU378" s="26">
        <v>0</v>
      </c>
      <c r="BV378" s="26">
        <v>1.652</v>
      </c>
      <c r="BW378" s="26">
        <v>3</v>
      </c>
      <c r="BX378" s="26">
        <v>1</v>
      </c>
      <c r="BY378" s="26">
        <v>0</v>
      </c>
      <c r="BZ378" s="26"/>
      <c r="CA378" s="117"/>
      <c r="CB378" s="26" t="s">
        <v>166</v>
      </c>
      <c r="CC378" s="26">
        <v>0</v>
      </c>
      <c r="CD378" s="26">
        <v>1.652</v>
      </c>
      <c r="CE378" s="26">
        <v>3</v>
      </c>
      <c r="CF378" s="92">
        <f>CC378+CD378</f>
        <v>1.652</v>
      </c>
      <c r="CG378" s="84">
        <f t="shared" si="433"/>
        <v>4.35207425653061e-14</v>
      </c>
      <c r="CH378" s="124">
        <v>11</v>
      </c>
      <c r="CI378" s="84">
        <v>1</v>
      </c>
      <c r="CJ378" s="84"/>
      <c r="CK378" s="84">
        <v>367</v>
      </c>
      <c r="CL378" s="84"/>
      <c r="CM378" s="84"/>
      <c r="CN378" s="84"/>
      <c r="CO378" s="84"/>
      <c r="CP378" s="84"/>
      <c r="CQ378" s="84"/>
      <c r="CR378" s="84"/>
      <c r="CT378" s="84"/>
      <c r="CU378" s="84"/>
      <c r="CV378" s="84"/>
      <c r="CW378" s="84" t="str">
        <f>J378&amp;K378&amp;L378</f>
        <v>G3571090.3481096</v>
      </c>
      <c r="CX378" s="84" t="s">
        <v>140</v>
      </c>
      <c r="CZ378" s="26"/>
      <c r="DA378" s="92">
        <v>5.65200000000004</v>
      </c>
      <c r="DB378" s="92"/>
      <c r="DC378" s="92"/>
      <c r="DD378" s="92"/>
      <c r="DE378" s="26"/>
      <c r="DF378" s="26"/>
      <c r="DG378" s="26"/>
      <c r="DH378" s="26"/>
      <c r="DI378" s="26"/>
      <c r="DJ378" s="26">
        <v>1976</v>
      </c>
      <c r="DK378" s="26">
        <v>2011</v>
      </c>
      <c r="DL378" s="26" t="s">
        <v>139</v>
      </c>
      <c r="DM378" s="26">
        <v>9</v>
      </c>
      <c r="DN378" s="26">
        <v>9</v>
      </c>
      <c r="DO378" s="26">
        <v>12</v>
      </c>
      <c r="DP378" s="26" t="b">
        <v>1</v>
      </c>
      <c r="DQ378" s="26">
        <v>1</v>
      </c>
      <c r="DR378" s="26" t="s">
        <v>149</v>
      </c>
      <c r="DS378" s="26" t="s">
        <v>156</v>
      </c>
      <c r="DT378" s="26" t="s">
        <v>150</v>
      </c>
      <c r="DU378" s="26" t="s">
        <v>150</v>
      </c>
      <c r="DV378" s="26" t="s">
        <v>1215</v>
      </c>
      <c r="DW378" s="26" t="s">
        <v>1253</v>
      </c>
      <c r="DX378" s="26" t="s">
        <v>237</v>
      </c>
      <c r="DY378" s="26" t="s">
        <v>1254</v>
      </c>
      <c r="DZ378" s="26">
        <f t="shared" si="351"/>
        <v>5.652</v>
      </c>
      <c r="EA378" s="26">
        <v>5.65200000000004</v>
      </c>
      <c r="EB378" s="26">
        <v>-3.99680288865056e-14</v>
      </c>
      <c r="EC378" s="26">
        <v>1.652</v>
      </c>
      <c r="ED378" s="26">
        <v>0</v>
      </c>
      <c r="EE378" s="26">
        <v>3</v>
      </c>
      <c r="EF378" s="26">
        <v>1</v>
      </c>
      <c r="EG378" s="26">
        <v>0</v>
      </c>
      <c r="EH378" s="26">
        <v>0</v>
      </c>
      <c r="EI378" s="146">
        <f t="shared" si="435"/>
        <v>4.35207425653061e-14</v>
      </c>
      <c r="EJ378" s="84">
        <f t="shared" si="436"/>
        <v>5.65200000000004</v>
      </c>
      <c r="EK378" s="84">
        <f t="shared" si="437"/>
        <v>4.35207425653061e-14</v>
      </c>
      <c r="EL378" s="84">
        <f t="shared" si="352"/>
        <v>0</v>
      </c>
      <c r="EN378" s="84">
        <f t="shared" si="438"/>
        <v>1</v>
      </c>
    </row>
    <row r="379" s="84" customFormat="1" ht="30" customHeight="1" spans="1:144">
      <c r="A379" s="87" t="str">
        <f t="shared" si="406"/>
        <v>S34049.8654.66</v>
      </c>
      <c r="B379" s="87" t="e">
        <f>VLOOKUP(A379,[1]大中修明细表!$A$10:$N$544,14,0)</f>
        <v>#N/A</v>
      </c>
      <c r="C379" s="87" t="str">
        <f t="shared" si="407"/>
        <v>X10015.220</v>
      </c>
      <c r="D379" s="87" t="e">
        <f>VLOOKUP(C379,[1]大中修明细表!$B$10:$N$544,13,0)</f>
        <v>#N/A</v>
      </c>
      <c r="E379" s="87" t="s">
        <v>218</v>
      </c>
      <c r="F379" s="96">
        <v>341</v>
      </c>
      <c r="G379" s="26" t="s">
        <v>22</v>
      </c>
      <c r="H379" s="26" t="s">
        <v>1255</v>
      </c>
      <c r="I379" s="26">
        <v>431122</v>
      </c>
      <c r="J379" s="26" t="s">
        <v>1256</v>
      </c>
      <c r="K379" s="26">
        <v>49.86</v>
      </c>
      <c r="L379" s="26">
        <v>54.66</v>
      </c>
      <c r="M379" s="26" t="s">
        <v>1257</v>
      </c>
      <c r="N379" s="26">
        <v>15.2</v>
      </c>
      <c r="O379" s="26">
        <v>20</v>
      </c>
      <c r="P379" s="26">
        <f t="shared" si="426"/>
        <v>4.8</v>
      </c>
      <c r="Q379" s="26">
        <f t="shared" si="427"/>
        <v>4.8</v>
      </c>
      <c r="R379" s="26" t="s">
        <v>139</v>
      </c>
      <c r="S379" s="26">
        <v>12</v>
      </c>
      <c r="T379" s="26">
        <v>12</v>
      </c>
      <c r="U379" s="26">
        <v>12</v>
      </c>
      <c r="V379" s="26" t="s">
        <v>140</v>
      </c>
      <c r="W379" s="26" t="s">
        <v>141</v>
      </c>
      <c r="X379" s="26" t="s">
        <v>142</v>
      </c>
      <c r="Y379" s="26">
        <f t="shared" si="439"/>
        <v>12</v>
      </c>
      <c r="Z379" s="99"/>
      <c r="AA379" s="26" t="s">
        <v>143</v>
      </c>
      <c r="AB379" s="26" t="s">
        <v>144</v>
      </c>
      <c r="AC379" s="26">
        <v>30</v>
      </c>
      <c r="AD379" s="26" t="s">
        <v>145</v>
      </c>
      <c r="AE379" s="26">
        <v>9</v>
      </c>
      <c r="AF379" s="99"/>
      <c r="AG379" s="92">
        <v>220</v>
      </c>
      <c r="AH379" s="92">
        <f t="shared" si="428"/>
        <v>1267</v>
      </c>
      <c r="AI379" s="92">
        <f t="shared" si="429"/>
        <v>1267</v>
      </c>
      <c r="AJ379" s="26">
        <f t="shared" si="430"/>
        <v>1267</v>
      </c>
      <c r="AK379" s="92">
        <v>2009</v>
      </c>
      <c r="AL379" s="26">
        <f>IF(AND(AK379&lt;&gt;"",AM379&lt;&gt;""),"确认折扣年度",IF($V379="大修",IF(AND($V379="大修",AK379="",AM379=""),1,IF(AK379&lt;&gt;"",LOOKUP(AK379,{1900,2016,2017,2018,2019,2020,2021,2022,2023,2024,2025},{1,0.9,0.8,0.7,0.6,0.5,0.4,0.3,0.2,0.1,0}),IF(AM379&lt;&gt;"",LOOKUP(AM379,{1900,2021,2022,2023,2024,2025},{1,0.8,0.6,0.4,0.2,0})))),""))</f>
        <v>1</v>
      </c>
      <c r="AM379" s="92"/>
      <c r="AN379" s="26" t="str">
        <f>IF(AND(AK379&lt;&gt;"",AM379&lt;&gt;""),"确认折扣年度",IF($V379="中修",IF(AND($V379="中修",AK379="",AM379=""),1,IF(AK379&lt;&gt;"",LOOKUP(AK379,{1900,2021,2022,2023,2024,2025},{1,0.8,0.6,0.4,0.2,0}),IF(AM379&lt;&gt;"",LOOKUP(AM379,{1900,2021,2022,2023,2024,2025},{1,0.8,0.6,0.4,0.2,0})))),""))</f>
        <v/>
      </c>
      <c r="AO379" s="26" t="s">
        <v>146</v>
      </c>
      <c r="AP379" s="26" t="s">
        <v>146</v>
      </c>
      <c r="AQ379" s="26" t="s">
        <v>147</v>
      </c>
      <c r="AR379" s="26" t="s">
        <v>1258</v>
      </c>
      <c r="AS379" s="101" t="s">
        <v>1259</v>
      </c>
      <c r="AT379" s="26"/>
      <c r="AU379" s="26" t="s">
        <v>146</v>
      </c>
      <c r="AV379" s="26" t="s">
        <v>147</v>
      </c>
      <c r="AW379" s="26"/>
      <c r="AX379" s="110"/>
      <c r="AY379" s="110" t="s">
        <v>1260</v>
      </c>
      <c r="AZ379" s="111"/>
      <c r="BA379" s="26">
        <v>220</v>
      </c>
      <c r="BB379" s="26">
        <v>2411.64</v>
      </c>
      <c r="BC379" s="26">
        <v>2411.64</v>
      </c>
      <c r="BD379" s="26">
        <v>0</v>
      </c>
      <c r="BE379" s="26" t="s">
        <v>149</v>
      </c>
      <c r="BF379" s="26" t="s">
        <v>150</v>
      </c>
      <c r="BG379" s="26"/>
      <c r="BH379" s="26">
        <v>2009</v>
      </c>
      <c r="BI379" s="26" t="s">
        <v>150</v>
      </c>
      <c r="BJ379" s="26" t="s">
        <v>1261</v>
      </c>
      <c r="BK379" s="26" t="s">
        <v>150</v>
      </c>
      <c r="BL379" s="26" t="s">
        <v>150</v>
      </c>
      <c r="BM379" s="26"/>
      <c r="BN379" s="26"/>
      <c r="BO379" s="26"/>
      <c r="BP379" s="26"/>
      <c r="BQ379" s="26"/>
      <c r="BR379" s="26"/>
      <c r="BS379" s="26"/>
      <c r="BT379" s="26">
        <f t="shared" si="431"/>
        <v>4.8</v>
      </c>
      <c r="BU379" s="26"/>
      <c r="BV379" s="26"/>
      <c r="BW379" s="26">
        <f>CE379+CF379</f>
        <v>4.8</v>
      </c>
      <c r="BX379" s="26">
        <v>0</v>
      </c>
      <c r="BY379" s="26">
        <v>0</v>
      </c>
      <c r="BZ379" s="26"/>
      <c r="CA379" s="119"/>
      <c r="CB379" s="120" t="s">
        <v>166</v>
      </c>
      <c r="CC379" s="120">
        <v>2</v>
      </c>
      <c r="CD379" s="120">
        <v>2.8</v>
      </c>
      <c r="CE379" s="120">
        <v>0</v>
      </c>
      <c r="CF379" s="92">
        <f>CC379+CD379</f>
        <v>4.8</v>
      </c>
      <c r="CG379" s="84">
        <f t="shared" si="433"/>
        <v>0</v>
      </c>
      <c r="CH379" s="124">
        <v>11</v>
      </c>
      <c r="CI379" s="84">
        <v>1</v>
      </c>
      <c r="CK379" s="84">
        <v>362</v>
      </c>
      <c r="CW379" s="84" t="str">
        <f>J379&amp;K379&amp;L379</f>
        <v>S34049.8654.66</v>
      </c>
      <c r="CX379" s="84" t="s">
        <v>140</v>
      </c>
      <c r="CZ379" s="26" t="s">
        <v>1262</v>
      </c>
      <c r="DA379" s="26">
        <v>6.5</v>
      </c>
      <c r="DB379" s="26"/>
      <c r="DC379" s="26" t="s">
        <v>1263</v>
      </c>
      <c r="DD379" s="26" t="s">
        <v>146</v>
      </c>
      <c r="DE379" s="26"/>
      <c r="DF379" s="26"/>
      <c r="DG379" s="26"/>
      <c r="DH379" s="26"/>
      <c r="DI379" s="26"/>
      <c r="DJ379" s="26">
        <v>2009</v>
      </c>
      <c r="DK379" s="26"/>
      <c r="DL379" s="26" t="s">
        <v>139</v>
      </c>
      <c r="DM379" s="26">
        <v>12</v>
      </c>
      <c r="DN379" s="26">
        <v>12</v>
      </c>
      <c r="DO379" s="26">
        <v>12</v>
      </c>
      <c r="DP379" s="26" t="e">
        <v>#N/A</v>
      </c>
      <c r="DQ379" s="26" t="e">
        <v>#N/A</v>
      </c>
      <c r="DR379" s="26" t="s">
        <v>149</v>
      </c>
      <c r="DS379" s="26" t="s">
        <v>156</v>
      </c>
      <c r="DT379" s="26" t="s">
        <v>150</v>
      </c>
      <c r="DU379" s="26" t="s">
        <v>150</v>
      </c>
      <c r="DV379" s="26" t="s">
        <v>150</v>
      </c>
      <c r="DW379" s="26"/>
      <c r="DX379" s="26"/>
      <c r="DY379" s="26"/>
      <c r="DZ379" s="26">
        <f t="shared" si="351"/>
        <v>4.8</v>
      </c>
      <c r="EA379" s="26" t="e">
        <v>#N/A</v>
      </c>
      <c r="EB379" s="26" t="e">
        <v>#N/A</v>
      </c>
      <c r="EC379" s="26">
        <v>0</v>
      </c>
      <c r="ED379" s="26">
        <v>0</v>
      </c>
      <c r="EE379" s="26">
        <v>4.8</v>
      </c>
      <c r="EF379" s="26">
        <v>0</v>
      </c>
      <c r="EG379" s="26">
        <v>0</v>
      </c>
      <c r="EH379" s="26">
        <v>0</v>
      </c>
      <c r="EI379" s="146">
        <f t="shared" si="435"/>
        <v>0</v>
      </c>
      <c r="EJ379" s="84">
        <f t="shared" si="436"/>
        <v>4.8</v>
      </c>
      <c r="EK379" s="84">
        <f t="shared" si="437"/>
        <v>0</v>
      </c>
      <c r="EL379" s="84">
        <f t="shared" si="352"/>
        <v>0</v>
      </c>
      <c r="EN379" s="84">
        <f t="shared" si="438"/>
        <v>0</v>
      </c>
    </row>
    <row r="380" s="84" customFormat="1" ht="30" customHeight="1" spans="1:144">
      <c r="A380" s="87" t="str">
        <f t="shared" si="406"/>
        <v>S34057.68458.995</v>
      </c>
      <c r="B380" s="87" t="e">
        <f>VLOOKUP(A380,[1]大中修明细表!$A$10:$N$544,14,0)</f>
        <v>#N/A</v>
      </c>
      <c r="C380" s="87" t="str">
        <f t="shared" si="407"/>
        <v>X10023.02424.335</v>
      </c>
      <c r="D380" s="87" t="e">
        <f>VLOOKUP(C380,[1]大中修明细表!$B$10:$N$544,13,0)</f>
        <v>#N/A</v>
      </c>
      <c r="E380" s="87"/>
      <c r="F380" s="96">
        <v>342</v>
      </c>
      <c r="G380" s="26" t="s">
        <v>22</v>
      </c>
      <c r="H380" s="26" t="s">
        <v>1255</v>
      </c>
      <c r="I380" s="26">
        <v>431122</v>
      </c>
      <c r="J380" s="26" t="s">
        <v>1256</v>
      </c>
      <c r="K380" s="26">
        <v>57.684</v>
      </c>
      <c r="L380" s="26">
        <v>58.995</v>
      </c>
      <c r="M380" s="26" t="s">
        <v>1257</v>
      </c>
      <c r="N380" s="26">
        <v>23.024</v>
      </c>
      <c r="O380" s="26">
        <v>24.335</v>
      </c>
      <c r="P380" s="26">
        <f t="shared" si="426"/>
        <v>1.311</v>
      </c>
      <c r="Q380" s="26">
        <f t="shared" si="427"/>
        <v>1.311</v>
      </c>
      <c r="R380" s="26" t="s">
        <v>139</v>
      </c>
      <c r="S380" s="26">
        <v>12</v>
      </c>
      <c r="T380" s="26">
        <v>12</v>
      </c>
      <c r="U380" s="26">
        <v>12</v>
      </c>
      <c r="V380" s="26" t="s">
        <v>140</v>
      </c>
      <c r="W380" s="26" t="s">
        <v>141</v>
      </c>
      <c r="X380" s="26" t="s">
        <v>142</v>
      </c>
      <c r="Y380" s="26">
        <f t="shared" si="439"/>
        <v>12</v>
      </c>
      <c r="Z380" s="99"/>
      <c r="AA380" s="26" t="s">
        <v>143</v>
      </c>
      <c r="AB380" s="26" t="s">
        <v>144</v>
      </c>
      <c r="AC380" s="26">
        <v>30</v>
      </c>
      <c r="AD380" s="26" t="s">
        <v>145</v>
      </c>
      <c r="AE380" s="26">
        <v>9</v>
      </c>
      <c r="AF380" s="99"/>
      <c r="AG380" s="92">
        <v>220</v>
      </c>
      <c r="AH380" s="92">
        <f t="shared" si="428"/>
        <v>346</v>
      </c>
      <c r="AI380" s="92">
        <f t="shared" si="429"/>
        <v>346</v>
      </c>
      <c r="AJ380" s="26">
        <f t="shared" si="430"/>
        <v>346</v>
      </c>
      <c r="AK380" s="92">
        <v>2009</v>
      </c>
      <c r="AL380" s="26">
        <f>IF(AND(AK380&lt;&gt;"",AM380&lt;&gt;""),"确认折扣年度",IF($V380="大修",IF(AND($V380="大修",AK380="",AM380=""),1,IF(AK380&lt;&gt;"",LOOKUP(AK380,{1900,2016,2017,2018,2019,2020,2021,2022,2023,2024,2025},{1,0.9,0.8,0.7,0.6,0.5,0.4,0.3,0.2,0.1,0}),IF(AM380&lt;&gt;"",LOOKUP(AM380,{1900,2021,2022,2023,2024,2025},{1,0.8,0.6,0.4,0.2,0})))),""))</f>
        <v>1</v>
      </c>
      <c r="AM380" s="92"/>
      <c r="AN380" s="26" t="str">
        <f>IF(AND(AK380&lt;&gt;"",AM380&lt;&gt;""),"确认折扣年度",IF($V380="中修",IF(AND($V380="中修",AK380="",AM380=""),1,IF(AK380&lt;&gt;"",LOOKUP(AK380,{1900,2021,2022,2023,2024,2025},{1,0.8,0.6,0.4,0.2,0}),IF(AM380&lt;&gt;"",LOOKUP(AM380,{1900,2021,2022,2023,2024,2025},{1,0.8,0.6,0.4,0.2,0})))),""))</f>
        <v/>
      </c>
      <c r="AO380" s="26" t="s">
        <v>146</v>
      </c>
      <c r="AP380" s="26" t="s">
        <v>146</v>
      </c>
      <c r="AQ380" s="26" t="s">
        <v>147</v>
      </c>
      <c r="AR380" s="26" t="s">
        <v>1258</v>
      </c>
      <c r="AS380" s="101" t="s">
        <v>1259</v>
      </c>
      <c r="AT380" s="26"/>
      <c r="AU380" s="26" t="s">
        <v>146</v>
      </c>
      <c r="AV380" s="26" t="s">
        <v>147</v>
      </c>
      <c r="AW380" s="26"/>
      <c r="AX380" s="110"/>
      <c r="AY380" s="110" t="s">
        <v>1260</v>
      </c>
      <c r="AZ380" s="111"/>
      <c r="BA380" s="26">
        <v>220</v>
      </c>
      <c r="BB380" s="26">
        <v>2411.64</v>
      </c>
      <c r="BC380" s="26">
        <v>2411.64</v>
      </c>
      <c r="BD380" s="26">
        <v>0</v>
      </c>
      <c r="BE380" s="26" t="s">
        <v>149</v>
      </c>
      <c r="BF380" s="26" t="s">
        <v>150</v>
      </c>
      <c r="BG380" s="26"/>
      <c r="BH380" s="26">
        <v>2009</v>
      </c>
      <c r="BI380" s="26" t="s">
        <v>150</v>
      </c>
      <c r="BJ380" s="26" t="s">
        <v>1261</v>
      </c>
      <c r="BK380" s="26" t="s">
        <v>150</v>
      </c>
      <c r="BL380" s="26" t="s">
        <v>150</v>
      </c>
      <c r="BM380" s="26"/>
      <c r="BN380" s="26"/>
      <c r="BO380" s="26"/>
      <c r="BP380" s="26"/>
      <c r="BQ380" s="26"/>
      <c r="BR380" s="26"/>
      <c r="BS380" s="26"/>
      <c r="BT380" s="26">
        <f t="shared" si="431"/>
        <v>1.311</v>
      </c>
      <c r="BU380" s="26"/>
      <c r="BV380" s="26"/>
      <c r="BW380" s="26">
        <f>CE380+CF380</f>
        <v>1.311</v>
      </c>
      <c r="BX380" s="26">
        <v>0</v>
      </c>
      <c r="BY380" s="26">
        <v>0</v>
      </c>
      <c r="BZ380" s="26"/>
      <c r="CA380" s="119"/>
      <c r="CB380" s="120" t="s">
        <v>166</v>
      </c>
      <c r="CC380" s="120">
        <v>1.311</v>
      </c>
      <c r="CD380" s="120">
        <v>0</v>
      </c>
      <c r="CE380" s="120">
        <v>0</v>
      </c>
      <c r="CF380" s="92">
        <f>CC380+CD380</f>
        <v>1.311</v>
      </c>
      <c r="CG380" s="84">
        <f t="shared" si="433"/>
        <v>0</v>
      </c>
      <c r="CH380" s="124">
        <v>11</v>
      </c>
      <c r="CI380" s="84">
        <v>1</v>
      </c>
      <c r="CK380" s="84">
        <v>362</v>
      </c>
      <c r="CW380" s="84" t="str">
        <f>J380&amp;K380&amp;L380</f>
        <v>S34057.68458.995</v>
      </c>
      <c r="CX380" s="84" t="s">
        <v>140</v>
      </c>
      <c r="CZ380" s="26"/>
      <c r="DA380" s="26"/>
      <c r="DB380" s="26"/>
      <c r="DC380" s="26" t="s">
        <v>1263</v>
      </c>
      <c r="DD380" s="26" t="s">
        <v>146</v>
      </c>
      <c r="DE380" s="26"/>
      <c r="DF380" s="26"/>
      <c r="DG380" s="26"/>
      <c r="DH380" s="26"/>
      <c r="DI380" s="26"/>
      <c r="DJ380" s="26">
        <v>2009</v>
      </c>
      <c r="DK380" s="26"/>
      <c r="DL380" s="26" t="s">
        <v>139</v>
      </c>
      <c r="DM380" s="26">
        <v>12</v>
      </c>
      <c r="DN380" s="26">
        <v>12</v>
      </c>
      <c r="DO380" s="26">
        <v>12</v>
      </c>
      <c r="DP380" s="26" t="e">
        <v>#N/A</v>
      </c>
      <c r="DQ380" s="26" t="e">
        <v>#N/A</v>
      </c>
      <c r="DR380" s="26" t="s">
        <v>149</v>
      </c>
      <c r="DS380" s="26" t="s">
        <v>156</v>
      </c>
      <c r="DT380" s="26" t="s">
        <v>150</v>
      </c>
      <c r="DU380" s="26" t="s">
        <v>150</v>
      </c>
      <c r="DV380" s="26" t="s">
        <v>150</v>
      </c>
      <c r="DW380" s="26"/>
      <c r="DX380" s="26"/>
      <c r="DY380" s="26"/>
      <c r="DZ380" s="26">
        <f t="shared" ref="DZ380:DZ392" si="441">SUM(EC380:EH380)</f>
        <v>1.311</v>
      </c>
      <c r="EA380" s="26" t="e">
        <v>#N/A</v>
      </c>
      <c r="EB380" s="26" t="e">
        <v>#N/A</v>
      </c>
      <c r="EC380" s="26">
        <v>0</v>
      </c>
      <c r="ED380" s="26">
        <v>0</v>
      </c>
      <c r="EE380" s="26">
        <v>1.311</v>
      </c>
      <c r="EF380" s="26">
        <v>0</v>
      </c>
      <c r="EG380" s="26">
        <v>0</v>
      </c>
      <c r="EH380" s="26">
        <v>0</v>
      </c>
      <c r="EI380" s="146">
        <f t="shared" si="435"/>
        <v>0</v>
      </c>
      <c r="EJ380" s="84">
        <f t="shared" si="436"/>
        <v>1.311</v>
      </c>
      <c r="EK380" s="84">
        <f t="shared" si="437"/>
        <v>0</v>
      </c>
      <c r="EL380" s="84">
        <f t="shared" ref="EL380:EL392" si="442">EE380-BW380</f>
        <v>0</v>
      </c>
      <c r="EN380" s="84">
        <f t="shared" si="438"/>
        <v>0</v>
      </c>
    </row>
    <row r="381" ht="30" customHeight="1" spans="1:144">
      <c r="A381" s="87" t="str">
        <f t="shared" si="406"/>
        <v>S348146.3152.5</v>
      </c>
      <c r="B381" s="87">
        <f>VLOOKUP(A381,[1]大中修明细表!$A$10:$N$544,14,0)</f>
        <v>6.19999999999999</v>
      </c>
      <c r="C381" s="87" t="str">
        <f t="shared" si="407"/>
        <v>S34866.66972.869</v>
      </c>
      <c r="D381" s="87">
        <f>VLOOKUP(C381,[1]大中修明细表!$B$10:$N$544,13,0)</f>
        <v>6.19999999999999</v>
      </c>
      <c r="E381" s="87"/>
      <c r="F381" s="96">
        <v>343</v>
      </c>
      <c r="G381" s="26" t="s">
        <v>22</v>
      </c>
      <c r="H381" s="26" t="s">
        <v>1264</v>
      </c>
      <c r="I381" s="26">
        <v>431125</v>
      </c>
      <c r="J381" s="26" t="s">
        <v>1265</v>
      </c>
      <c r="K381" s="26">
        <v>146.3</v>
      </c>
      <c r="L381" s="26">
        <v>152.5</v>
      </c>
      <c r="M381" s="26" t="s">
        <v>1265</v>
      </c>
      <c r="N381" s="26">
        <v>66.669</v>
      </c>
      <c r="O381" s="26">
        <v>72.869</v>
      </c>
      <c r="P381" s="26">
        <f t="shared" si="426"/>
        <v>6.19999999999999</v>
      </c>
      <c r="Q381" s="26">
        <f t="shared" si="427"/>
        <v>6.19999999999999</v>
      </c>
      <c r="R381" s="26" t="s">
        <v>139</v>
      </c>
      <c r="S381" s="26">
        <v>12</v>
      </c>
      <c r="T381" s="26">
        <v>9</v>
      </c>
      <c r="U381" s="26">
        <v>12</v>
      </c>
      <c r="V381" s="26" t="s">
        <v>140</v>
      </c>
      <c r="W381" s="26" t="s">
        <v>141</v>
      </c>
      <c r="X381" s="26" t="s">
        <v>142</v>
      </c>
      <c r="Y381" s="26">
        <f t="shared" si="439"/>
        <v>12</v>
      </c>
      <c r="Z381" s="99"/>
      <c r="AA381" s="26" t="s">
        <v>143</v>
      </c>
      <c r="AB381" s="26" t="s">
        <v>144</v>
      </c>
      <c r="AC381" s="26">
        <v>30</v>
      </c>
      <c r="AD381" s="26" t="s">
        <v>145</v>
      </c>
      <c r="AE381" s="26">
        <v>9</v>
      </c>
      <c r="AF381" s="99"/>
      <c r="AG381" s="92">
        <v>220</v>
      </c>
      <c r="AH381" s="92">
        <f t="shared" si="428"/>
        <v>1637</v>
      </c>
      <c r="AI381" s="92">
        <f t="shared" si="429"/>
        <v>1637</v>
      </c>
      <c r="AJ381" s="26">
        <f t="shared" si="430"/>
        <v>1637</v>
      </c>
      <c r="AK381" s="92">
        <v>2013</v>
      </c>
      <c r="AL381" s="26">
        <f>IF(AND(AK381&lt;&gt;"",AM381&lt;&gt;""),"确认折扣年度",IF($V381="大修",IF(AND($V381="大修",AK381="",AM381=""),1,IF(AK381&lt;&gt;"",LOOKUP(AK381,{1900,2016,2017,2018,2019,2020,2021,2022,2023,2024,2025},{1,0.9,0.8,0.7,0.6,0.5,0.4,0.3,0.2,0.1,0}),IF(AM381&lt;&gt;"",LOOKUP(AM381,{1900,2021,2022,2023,2024,2025},{1,0.8,0.6,0.4,0.2,0})))),""))</f>
        <v>1</v>
      </c>
      <c r="AM381" s="92"/>
      <c r="AN381" s="26" t="str">
        <f>IF(AND(AK381&lt;&gt;"",AM381&lt;&gt;""),"确认折扣年度",IF($V381="中修",IF(AND($V381="中修",AK381="",AM381=""),1,IF(AK381&lt;&gt;"",LOOKUP(AK381,{1900,2021,2022,2023,2024,2025},{1,0.8,0.6,0.4,0.2,0}),IF(AM381&lt;&gt;"",LOOKUP(AM381,{1900,2021,2022,2023,2024,2025},{1,0.8,0.6,0.4,0.2,0})))),""))</f>
        <v/>
      </c>
      <c r="AO381" s="26" t="s">
        <v>146</v>
      </c>
      <c r="AP381" s="26" t="s">
        <v>146</v>
      </c>
      <c r="AQ381" s="26" t="s">
        <v>147</v>
      </c>
      <c r="AR381" s="26"/>
      <c r="AS381" s="101"/>
      <c r="AT381" s="26"/>
      <c r="AU381" s="26" t="s">
        <v>146</v>
      </c>
      <c r="AV381" s="26" t="s">
        <v>147</v>
      </c>
      <c r="AW381" s="26"/>
      <c r="AX381" s="110" t="s">
        <v>1266</v>
      </c>
      <c r="AY381" s="110"/>
      <c r="AZ381" s="111"/>
      <c r="BA381" s="26">
        <v>220</v>
      </c>
      <c r="BB381" s="26">
        <v>1636.8</v>
      </c>
      <c r="BC381" s="26">
        <v>1145.76</v>
      </c>
      <c r="BD381" s="26">
        <v>0</v>
      </c>
      <c r="BE381" s="26" t="s">
        <v>149</v>
      </c>
      <c r="BF381" s="26" t="s">
        <v>150</v>
      </c>
      <c r="BG381" s="26"/>
      <c r="BH381" s="26">
        <v>2013</v>
      </c>
      <c r="BI381" s="26" t="s">
        <v>150</v>
      </c>
      <c r="BJ381" s="26" t="s">
        <v>1267</v>
      </c>
      <c r="BK381" s="26" t="s">
        <v>150</v>
      </c>
      <c r="BL381" s="26" t="s">
        <v>150</v>
      </c>
      <c r="BM381" s="26"/>
      <c r="BN381" s="26"/>
      <c r="BO381" s="26"/>
      <c r="BP381" s="26"/>
      <c r="BQ381" s="26" t="s">
        <v>340</v>
      </c>
      <c r="BR381" s="26">
        <v>64.535</v>
      </c>
      <c r="BS381" s="26">
        <v>70.735</v>
      </c>
      <c r="BT381" s="26">
        <f t="shared" si="431"/>
        <v>6.20000000000001</v>
      </c>
      <c r="BU381" s="26"/>
      <c r="BV381" s="26"/>
      <c r="BW381" s="26">
        <f>CE381+CF381</f>
        <v>6.20000000000001</v>
      </c>
      <c r="BX381" s="26">
        <v>0</v>
      </c>
      <c r="BY381" s="26">
        <v>0</v>
      </c>
      <c r="BZ381" s="26"/>
      <c r="CA381" s="119"/>
      <c r="CB381" s="120" t="s">
        <v>166</v>
      </c>
      <c r="CC381" s="120">
        <v>5.00000000000001</v>
      </c>
      <c r="CD381" s="120">
        <v>1.2</v>
      </c>
      <c r="CE381" s="120">
        <v>0</v>
      </c>
      <c r="CF381" s="92">
        <f>CC381+CD381</f>
        <v>6.20000000000001</v>
      </c>
      <c r="CG381" s="84">
        <f t="shared" si="433"/>
        <v>-2.1316282072803e-14</v>
      </c>
      <c r="CH381" s="124">
        <v>11</v>
      </c>
      <c r="CI381" s="84">
        <v>1</v>
      </c>
      <c r="CJ381" s="84"/>
      <c r="CK381" s="84">
        <v>372</v>
      </c>
      <c r="CL381" s="84"/>
      <c r="CM381" s="84"/>
      <c r="CN381" s="84"/>
      <c r="CO381" s="84"/>
      <c r="CP381" s="84"/>
      <c r="CQ381" s="84"/>
      <c r="CR381" s="84"/>
      <c r="CT381" s="84"/>
      <c r="CU381" s="84"/>
      <c r="CV381" s="84"/>
      <c r="CW381" s="84" t="str">
        <f>J381&amp;K381&amp;L381</f>
        <v>S348146.3152.5</v>
      </c>
      <c r="CX381" s="84" t="s">
        <v>140</v>
      </c>
      <c r="CZ381" s="26" t="s">
        <v>1268</v>
      </c>
      <c r="DA381" s="92">
        <v>6.19999999999999</v>
      </c>
      <c r="DB381" s="92"/>
      <c r="DC381" s="92"/>
      <c r="DD381" s="92"/>
      <c r="DE381" s="26"/>
      <c r="DF381" s="26"/>
      <c r="DG381" s="26"/>
      <c r="DH381" s="26"/>
      <c r="DI381" s="26"/>
      <c r="DJ381" s="26">
        <v>1957</v>
      </c>
      <c r="DK381" s="26">
        <v>2013</v>
      </c>
      <c r="DL381" s="26" t="s">
        <v>139</v>
      </c>
      <c r="DM381" s="26">
        <v>10.5</v>
      </c>
      <c r="DN381" s="26">
        <v>12</v>
      </c>
      <c r="DO381" s="26">
        <v>12</v>
      </c>
      <c r="DP381" s="26" t="b">
        <v>0</v>
      </c>
      <c r="DQ381" s="26">
        <v>0</v>
      </c>
      <c r="DR381" s="26" t="s">
        <v>149</v>
      </c>
      <c r="DS381" s="26" t="s">
        <v>156</v>
      </c>
      <c r="DT381" s="26" t="s">
        <v>150</v>
      </c>
      <c r="DU381" s="26" t="s">
        <v>150</v>
      </c>
      <c r="DV381" s="26" t="s">
        <v>150</v>
      </c>
      <c r="DW381" s="26"/>
      <c r="DX381" s="26"/>
      <c r="DY381" s="26"/>
      <c r="DZ381" s="26">
        <f t="shared" si="441"/>
        <v>6.2</v>
      </c>
      <c r="EA381" s="26">
        <v>6.19999999999999</v>
      </c>
      <c r="EB381" s="26">
        <v>1.95399252334028e-14</v>
      </c>
      <c r="EC381" s="26">
        <v>0</v>
      </c>
      <c r="ED381" s="26">
        <v>0</v>
      </c>
      <c r="EE381" s="26">
        <v>6.2</v>
      </c>
      <c r="EF381" s="26">
        <v>0</v>
      </c>
      <c r="EG381" s="26">
        <v>0</v>
      </c>
      <c r="EH381" s="26">
        <v>0</v>
      </c>
      <c r="EI381" s="146">
        <f t="shared" si="435"/>
        <v>-1.15463194561016e-14</v>
      </c>
      <c r="EJ381" s="84">
        <f t="shared" si="436"/>
        <v>6.19999999999999</v>
      </c>
      <c r="EK381" s="84">
        <f t="shared" si="437"/>
        <v>-1.15463194561016e-14</v>
      </c>
      <c r="EL381" s="84">
        <f t="shared" si="442"/>
        <v>-9.76996261670138e-15</v>
      </c>
      <c r="EN381" s="84">
        <f t="shared" si="438"/>
        <v>0</v>
      </c>
    </row>
    <row r="382" ht="30" customHeight="1" spans="1:142">
      <c r="A382" s="87" t="str">
        <f t="shared" si="406"/>
        <v/>
      </c>
      <c r="B382" s="87">
        <f>VLOOKUP(A382,[1]大中修明细表!$A$10:$N$544,14,0)</f>
        <v>22.9650000000001</v>
      </c>
      <c r="C382" s="87" t="str">
        <f t="shared" si="407"/>
        <v/>
      </c>
      <c r="D382" s="87">
        <f>VLOOKUP(C382,[1]大中修明细表!$B$10:$N$544,13,0)</f>
        <v>22.9650000000001</v>
      </c>
      <c r="E382" s="37"/>
      <c r="F382" s="16" t="s">
        <v>179</v>
      </c>
      <c r="G382" s="16" t="s">
        <v>180</v>
      </c>
      <c r="H382" s="26"/>
      <c r="I382" s="26"/>
      <c r="J382" s="26"/>
      <c r="K382" s="26"/>
      <c r="L382" s="26"/>
      <c r="M382" s="26"/>
      <c r="N382" s="26"/>
      <c r="O382" s="26"/>
      <c r="P382" s="16">
        <f>SUBTOTAL(9,P383:P389)</f>
        <v>14.9029999999998</v>
      </c>
      <c r="Q382" s="16">
        <f>SUBTOTAL(9,Q383:Q389)</f>
        <v>14.9029999999998</v>
      </c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98"/>
      <c r="AG382" s="104"/>
      <c r="AH382" s="16">
        <f>SUBTOTAL(9,AH383:AH389)</f>
        <v>1149</v>
      </c>
      <c r="AI382" s="16">
        <f>SUBTOTAL(9,AI383:AI389)</f>
        <v>1149</v>
      </c>
      <c r="AJ382" s="16">
        <f>SUBTOTAL(9,AJ383:AJ389)</f>
        <v>1149</v>
      </c>
      <c r="AK382" s="92"/>
      <c r="AL382" s="26" t="str">
        <f>IF(AND(AK382&lt;&gt;"",AM382&lt;&gt;""),"确认折扣年度",IF($V382="大修",IF(AND($V382="大修",AK382="",AM382=""),1,IF(AK382&lt;&gt;"",LOOKUP(AK382,{1900,2016,2017,2018,2019,2020,2021,2022,2023,2024,2025},{1,0.9,0.8,0.7,0.6,0.5,0.4,0.3,0.2,0.1,0}),IF(AM382&lt;&gt;"",LOOKUP(AM382,{1900,2021,2022,2023,2024,2025},{1,0.8,0.6,0.4,0.2,0})))),""))</f>
        <v/>
      </c>
      <c r="AM382" s="92"/>
      <c r="AN382" s="26" t="str">
        <f>IF(AND(AK382&lt;&gt;"",AM382&lt;&gt;""),"确认折扣年度",IF($V382="中修",IF(AND($V382="中修",AK382="",AM382=""),1,IF(AK382&lt;&gt;"",LOOKUP(AK382,{1900,2021,2022,2023,2024,2025},{1,0.8,0.6,0.4,0.2,0}),IF(AM382&lt;&gt;"",LOOKUP(AM382,{1900,2021,2022,2023,2024,2025},{1,0.8,0.6,0.4,0.2,0})))),""))</f>
        <v/>
      </c>
      <c r="AO382" s="26"/>
      <c r="AP382" s="26"/>
      <c r="AQ382" s="26"/>
      <c r="AR382" s="26"/>
      <c r="AS382" s="101"/>
      <c r="AT382" s="26"/>
      <c r="AU382" s="26"/>
      <c r="AV382" s="26"/>
      <c r="AW382" s="26"/>
      <c r="AX382" s="113"/>
      <c r="AY382" s="110"/>
      <c r="AZ382" s="111"/>
      <c r="BA382" s="26"/>
      <c r="BB382" s="26"/>
      <c r="BC382" s="26"/>
      <c r="BD382" s="26"/>
      <c r="BE382" s="26"/>
      <c r="BF382" s="26"/>
      <c r="BG382" s="26"/>
      <c r="BH382" s="26"/>
      <c r="BI382" s="26"/>
      <c r="BJ382" s="26"/>
      <c r="BK382" s="26"/>
      <c r="BL382" s="26"/>
      <c r="BM382" s="26"/>
      <c r="BN382" s="26"/>
      <c r="BO382" s="26"/>
      <c r="BP382" s="26"/>
      <c r="BQ382" s="26"/>
      <c r="BR382" s="26"/>
      <c r="BS382" s="26"/>
      <c r="BT382" s="26"/>
      <c r="BU382" s="26"/>
      <c r="BV382" s="26"/>
      <c r="BW382" s="26"/>
      <c r="BX382" s="26"/>
      <c r="BY382" s="26"/>
      <c r="BZ382" s="26"/>
      <c r="CA382" s="117"/>
      <c r="CB382" s="26"/>
      <c r="CC382" s="26"/>
      <c r="CD382" s="26"/>
      <c r="CE382" s="26"/>
      <c r="CF382" s="84"/>
      <c r="CH382" s="124"/>
      <c r="CJ382" s="84"/>
      <c r="CL382" s="84"/>
      <c r="CM382" s="84"/>
      <c r="CN382" s="84"/>
      <c r="CO382" s="84"/>
      <c r="CP382" s="84"/>
      <c r="CQ382" s="84"/>
      <c r="CR382" s="84"/>
      <c r="CT382" s="84"/>
      <c r="CU382" s="84"/>
      <c r="CV382" s="84"/>
      <c r="CZ382" s="26"/>
      <c r="DA382" s="16">
        <f>SUBTOTAL(9,DA383:DA389)</f>
        <v>14.9029999999998</v>
      </c>
      <c r="DB382" s="16"/>
      <c r="DC382" s="16"/>
      <c r="DD382" s="16"/>
      <c r="DE382" s="26"/>
      <c r="DF382" s="26"/>
      <c r="DG382" s="26"/>
      <c r="DH382" s="26"/>
      <c r="DI382" s="26"/>
      <c r="DJ382" s="26"/>
      <c r="DK382" s="26"/>
      <c r="DL382" s="26"/>
      <c r="DM382" s="26"/>
      <c r="DN382" s="26"/>
      <c r="DO382" s="26"/>
      <c r="DP382" s="26" t="b">
        <v>1</v>
      </c>
      <c r="DQ382" s="26">
        <v>0</v>
      </c>
      <c r="DR382" s="26"/>
      <c r="DS382" s="139"/>
      <c r="DT382" s="26"/>
      <c r="DU382" s="26"/>
      <c r="DV382" s="26"/>
      <c r="DW382" s="26"/>
      <c r="DX382" s="26"/>
      <c r="DY382" s="26"/>
      <c r="DZ382" s="26">
        <f t="shared" si="441"/>
        <v>0</v>
      </c>
      <c r="EA382" s="26">
        <v>1</v>
      </c>
      <c r="EB382" s="26">
        <v>0</v>
      </c>
      <c r="EC382" s="26"/>
      <c r="ED382" s="26"/>
      <c r="EE382" s="26"/>
      <c r="EF382" s="26"/>
      <c r="EG382" s="26"/>
      <c r="EH382" s="26"/>
      <c r="EI382" s="146"/>
      <c r="EL382" s="84">
        <f t="shared" si="442"/>
        <v>0</v>
      </c>
    </row>
    <row r="383" ht="30" customHeight="1" spans="1:144">
      <c r="A383" s="87" t="str">
        <f t="shared" si="406"/>
        <v>G3221422.0581425.3</v>
      </c>
      <c r="B383" s="87">
        <f>VLOOKUP(A383,[1]大中修明细表!$A$10:$N$544,14,0)</f>
        <v>3.24199999999996</v>
      </c>
      <c r="C383" s="87" t="str">
        <f t="shared" si="407"/>
        <v>G322140143.242</v>
      </c>
      <c r="D383" s="87">
        <f>VLOOKUP(C383,[1]大中修明细表!$B$10:$N$544,13,0)</f>
        <v>3.24199999999996</v>
      </c>
      <c r="E383" s="87"/>
      <c r="F383" s="96">
        <v>344</v>
      </c>
      <c r="G383" s="26" t="s">
        <v>22</v>
      </c>
      <c r="H383" s="26" t="s">
        <v>1269</v>
      </c>
      <c r="I383" s="26">
        <v>431102</v>
      </c>
      <c r="J383" s="26" t="s">
        <v>311</v>
      </c>
      <c r="K383" s="26">
        <v>1422.058</v>
      </c>
      <c r="L383" s="26">
        <v>1425.3</v>
      </c>
      <c r="M383" s="26" t="s">
        <v>311</v>
      </c>
      <c r="N383" s="26">
        <v>140</v>
      </c>
      <c r="O383" s="26">
        <v>143.242</v>
      </c>
      <c r="P383" s="26">
        <f t="shared" ref="P383:P389" si="443">L383-K383</f>
        <v>3.24199999999996</v>
      </c>
      <c r="Q383" s="26">
        <f t="shared" ref="Q383:Q389" si="444">L383-K383</f>
        <v>3.24199999999996</v>
      </c>
      <c r="R383" s="26" t="s">
        <v>139</v>
      </c>
      <c r="S383" s="26">
        <v>11</v>
      </c>
      <c r="T383" s="26">
        <v>11</v>
      </c>
      <c r="U383" s="26">
        <v>12</v>
      </c>
      <c r="V383" s="26" t="s">
        <v>182</v>
      </c>
      <c r="W383" s="26" t="s">
        <v>160</v>
      </c>
      <c r="X383" s="26" t="s">
        <v>183</v>
      </c>
      <c r="Y383" s="26">
        <f t="shared" ref="Y383:Y389" si="445">IF(V383="中修",MIN(24,MIN(S383,U383)),IF(V383="大修",MIN(24,MIN(S383,U383)),""))</f>
        <v>11</v>
      </c>
      <c r="Z383" s="26"/>
      <c r="AA383" s="26" t="s">
        <v>184</v>
      </c>
      <c r="AB383" s="26"/>
      <c r="AC383" s="26"/>
      <c r="AD383" s="26" t="s">
        <v>145</v>
      </c>
      <c r="AE383" s="26">
        <v>4</v>
      </c>
      <c r="AF383" s="99"/>
      <c r="AG383" s="92">
        <v>70</v>
      </c>
      <c r="AH383" s="92">
        <f t="shared" ref="AH383:AH389" si="446">ROUND(P383*1000*Y383*AG383/10000,0)</f>
        <v>250</v>
      </c>
      <c r="AI383" s="92">
        <f t="shared" ref="AI383:AI389" si="447">ROUND(Q383*1000*Y383*AG383/10000,0)</f>
        <v>250</v>
      </c>
      <c r="AJ383" s="26">
        <f t="shared" ref="AJ383:AJ389" si="448">IF(AL383&lt;&gt;"",ROUND(AI383*AL383,0),IF(AN383&lt;&gt;"",ROUND(AI383*AN383,0),"缺折扣系数"))</f>
        <v>250</v>
      </c>
      <c r="AK383" s="92">
        <v>2020</v>
      </c>
      <c r="AL383" s="26" t="str">
        <f>IF(AND(AK383&lt;&gt;"",AM383&lt;&gt;""),"确认折扣年度",IF($V383="大修",IF(AND($V383="大修",AK383="",AM383=""),1,IF(AK383&lt;&gt;"",LOOKUP(AK383,{1900,2016,2017,2018,2019,2020,2021,2022,2023,2024,2025},{1,0.9,0.8,0.7,0.6,0.5,0.4,0.3,0.2,0.1,0}),IF(AM383&lt;&gt;"",LOOKUP(AM383,{1900,2021,2022,2023,2024,2025},{1,0.8,0.6,0.4,0.2,0})))),""))</f>
        <v/>
      </c>
      <c r="AM383" s="92"/>
      <c r="AN383" s="26">
        <f>IF(AND(AK383&lt;&gt;"",AM383&lt;&gt;""),"确认折扣年度",IF($V383="中修",IF(AND($V383="中修",AK383="",AM383=""),1,IF(AK383&lt;&gt;"",LOOKUP(AK383,{1900,2021,2022,2023,2024,2025},{1,0.8,0.6,0.4,0.2,0}),IF(AM383&lt;&gt;"",LOOKUP(AM383,{1900,2021,2022,2023,2024,2025},{1,0.8,0.6,0.4,0.2,0})))),""))</f>
        <v>1</v>
      </c>
      <c r="AO383" s="26" t="s">
        <v>146</v>
      </c>
      <c r="AP383" s="26" t="s">
        <v>146</v>
      </c>
      <c r="AQ383" s="26" t="s">
        <v>197</v>
      </c>
      <c r="AR383" s="26" t="s">
        <v>634</v>
      </c>
      <c r="AS383" s="101"/>
      <c r="AT383" s="26"/>
      <c r="AU383" s="26" t="s">
        <v>146</v>
      </c>
      <c r="AV383" s="26" t="s">
        <v>197</v>
      </c>
      <c r="AW383" s="26"/>
      <c r="AX383" s="113" t="s">
        <v>1270</v>
      </c>
      <c r="AY383" s="110"/>
      <c r="AZ383" s="111"/>
      <c r="BA383" s="26">
        <v>85</v>
      </c>
      <c r="BB383" s="26">
        <v>303.13</v>
      </c>
      <c r="BC383" s="26">
        <v>303.13</v>
      </c>
      <c r="BD383" s="26">
        <v>0</v>
      </c>
      <c r="BE383" s="26" t="s">
        <v>149</v>
      </c>
      <c r="BF383" s="26" t="s">
        <v>150</v>
      </c>
      <c r="BG383" s="26" t="s">
        <v>1271</v>
      </c>
      <c r="BH383" s="26">
        <v>1965</v>
      </c>
      <c r="BI383" s="26" t="s">
        <v>150</v>
      </c>
      <c r="BJ383" s="26" t="s">
        <v>1272</v>
      </c>
      <c r="BK383" s="26" t="s">
        <v>150</v>
      </c>
      <c r="BL383" s="26" t="s">
        <v>150</v>
      </c>
      <c r="BM383" s="26"/>
      <c r="BN383" s="26"/>
      <c r="BO383" s="26"/>
      <c r="BP383" s="26"/>
      <c r="BQ383" s="26" t="s">
        <v>311</v>
      </c>
      <c r="BR383" s="26">
        <v>140</v>
      </c>
      <c r="BS383" s="26">
        <v>143.242</v>
      </c>
      <c r="BT383" s="26">
        <f t="shared" ref="BT383:BT389" si="449">SUM(BU383:BZ383)</f>
        <v>3.24199999999995</v>
      </c>
      <c r="BU383" s="26"/>
      <c r="BV383" s="26"/>
      <c r="BW383" s="26">
        <f t="shared" ref="BW383:BW388" si="450">CE383+CF383</f>
        <v>3.24199999999995</v>
      </c>
      <c r="BX383" s="26">
        <v>0</v>
      </c>
      <c r="BY383" s="26">
        <v>0</v>
      </c>
      <c r="BZ383" s="26"/>
      <c r="CA383" s="117"/>
      <c r="CB383" s="26" t="s">
        <v>166</v>
      </c>
      <c r="CC383" s="26">
        <v>0</v>
      </c>
      <c r="CD383" s="26">
        <v>3.24199999999995</v>
      </c>
      <c r="CE383" s="26">
        <v>0</v>
      </c>
      <c r="CF383" s="92">
        <f t="shared" ref="CF383:CF389" si="451">CC383+CD383</f>
        <v>3.24199999999995</v>
      </c>
      <c r="CG383" s="84">
        <f t="shared" ref="CG383:CG389" si="452">Q383-BU383-BV383-BW383-BX383-BY383-BZ383</f>
        <v>1.19904086659517e-14</v>
      </c>
      <c r="CH383" s="124">
        <v>11</v>
      </c>
      <c r="CI383" s="84">
        <v>2</v>
      </c>
      <c r="CJ383" s="84"/>
      <c r="CK383" s="84">
        <v>344</v>
      </c>
      <c r="CL383" s="84"/>
      <c r="CM383" s="84"/>
      <c r="CN383" s="84"/>
      <c r="CO383" s="84"/>
      <c r="CP383" s="84"/>
      <c r="CQ383" s="84"/>
      <c r="CR383" s="84"/>
      <c r="CT383" s="84"/>
      <c r="CU383" s="84"/>
      <c r="CV383" s="84"/>
      <c r="CW383" s="84" t="str">
        <f t="shared" ref="CW383:CW389" si="453">J383&amp;K383&amp;L383</f>
        <v>G3221422.0581425.3</v>
      </c>
      <c r="CX383" s="84" t="s">
        <v>182</v>
      </c>
      <c r="CZ383" s="26" t="s">
        <v>257</v>
      </c>
      <c r="DA383" s="92">
        <v>3.24199999999996</v>
      </c>
      <c r="DB383" s="92"/>
      <c r="DC383" s="92"/>
      <c r="DD383" s="92"/>
      <c r="DE383" s="26" t="s">
        <v>1273</v>
      </c>
      <c r="DF383" s="26" t="s">
        <v>1273</v>
      </c>
      <c r="DG383" s="26" t="s">
        <v>1273</v>
      </c>
      <c r="DH383" s="26" t="s">
        <v>1274</v>
      </c>
      <c r="DI383" s="26" t="s">
        <v>1275</v>
      </c>
      <c r="DJ383" s="26">
        <v>1965</v>
      </c>
      <c r="DK383" s="26"/>
      <c r="DL383" s="26" t="s">
        <v>139</v>
      </c>
      <c r="DM383" s="26">
        <v>11</v>
      </c>
      <c r="DN383" s="26">
        <v>11</v>
      </c>
      <c r="DO383" s="26">
        <v>12</v>
      </c>
      <c r="DP383" s="26" t="b">
        <v>1</v>
      </c>
      <c r="DQ383" s="26">
        <v>1</v>
      </c>
      <c r="DR383" s="26" t="s">
        <v>149</v>
      </c>
      <c r="DS383" s="26" t="s">
        <v>167</v>
      </c>
      <c r="DT383" s="26" t="s">
        <v>150</v>
      </c>
      <c r="DU383" s="26" t="s">
        <v>150</v>
      </c>
      <c r="DV383" s="26" t="s">
        <v>150</v>
      </c>
      <c r="DW383" s="26"/>
      <c r="DX383" s="26"/>
      <c r="DY383" s="26"/>
      <c r="DZ383" s="26">
        <f t="shared" si="441"/>
        <v>3.242</v>
      </c>
      <c r="EA383" s="26">
        <v>3.24199999999996</v>
      </c>
      <c r="EB383" s="26">
        <v>-1.02140518265514e-14</v>
      </c>
      <c r="EC383" s="26">
        <v>0</v>
      </c>
      <c r="ED383" s="26">
        <v>0</v>
      </c>
      <c r="EE383" s="26">
        <v>3.242</v>
      </c>
      <c r="EF383" s="26">
        <v>0</v>
      </c>
      <c r="EG383" s="26">
        <v>0</v>
      </c>
      <c r="EH383" s="26">
        <v>0</v>
      </c>
      <c r="EI383" s="146">
        <f t="shared" ref="EI383:EI389" si="454">P383-DZ383</f>
        <v>-3.81916720471054e-14</v>
      </c>
      <c r="EJ383" s="84">
        <f t="shared" ref="EJ383:EJ389" si="455">L383-K383</f>
        <v>3.24199999999996</v>
      </c>
      <c r="EK383" s="84">
        <f t="shared" ref="EK383:EK389" si="456">EJ383-DZ383</f>
        <v>-3.81916720471054e-14</v>
      </c>
      <c r="EL383" s="84">
        <f t="shared" si="442"/>
        <v>5.01820807130571e-14</v>
      </c>
      <c r="EN383" s="84">
        <f t="shared" ref="EN383:EN389" si="457">EF383+EG383</f>
        <v>0</v>
      </c>
    </row>
    <row r="384" ht="30" customHeight="1" spans="1:144">
      <c r="A384" s="87" t="str">
        <f t="shared" si="406"/>
        <v>G3221459.2561462.032</v>
      </c>
      <c r="B384" s="87">
        <f>VLOOKUP(A384,[1]大中修明细表!$A$10:$N$544,14,0)</f>
        <v>2.77599999999984</v>
      </c>
      <c r="C384" s="87" t="str">
        <f t="shared" si="407"/>
        <v>G322177.224180</v>
      </c>
      <c r="D384" s="87">
        <f>VLOOKUP(C384,[1]大中修明细表!$B$10:$N$544,13,0)</f>
        <v>2.77599999999984</v>
      </c>
      <c r="E384" s="87"/>
      <c r="F384" s="96">
        <v>345</v>
      </c>
      <c r="G384" s="26" t="s">
        <v>22</v>
      </c>
      <c r="H384" s="26" t="s">
        <v>1269</v>
      </c>
      <c r="I384" s="26">
        <v>431102</v>
      </c>
      <c r="J384" s="26" t="s">
        <v>311</v>
      </c>
      <c r="K384" s="26">
        <v>1459.256</v>
      </c>
      <c r="L384" s="26">
        <v>1462.032</v>
      </c>
      <c r="M384" s="26" t="s">
        <v>311</v>
      </c>
      <c r="N384" s="26">
        <v>177.224</v>
      </c>
      <c r="O384" s="26">
        <v>180</v>
      </c>
      <c r="P384" s="26">
        <f t="shared" si="443"/>
        <v>2.77599999999984</v>
      </c>
      <c r="Q384" s="26">
        <f t="shared" si="444"/>
        <v>2.77599999999984</v>
      </c>
      <c r="R384" s="26" t="s">
        <v>139</v>
      </c>
      <c r="S384" s="26">
        <v>11</v>
      </c>
      <c r="T384" s="26">
        <v>11</v>
      </c>
      <c r="U384" s="26">
        <v>13</v>
      </c>
      <c r="V384" s="26" t="s">
        <v>182</v>
      </c>
      <c r="W384" s="26" t="s">
        <v>160</v>
      </c>
      <c r="X384" s="26" t="s">
        <v>183</v>
      </c>
      <c r="Y384" s="26">
        <f t="shared" si="445"/>
        <v>11</v>
      </c>
      <c r="Z384" s="26"/>
      <c r="AA384" s="26" t="s">
        <v>184</v>
      </c>
      <c r="AB384" s="26"/>
      <c r="AC384" s="26"/>
      <c r="AD384" s="26" t="s">
        <v>145</v>
      </c>
      <c r="AE384" s="26">
        <v>4</v>
      </c>
      <c r="AF384" s="99"/>
      <c r="AG384" s="92">
        <v>70</v>
      </c>
      <c r="AH384" s="92">
        <f t="shared" si="446"/>
        <v>214</v>
      </c>
      <c r="AI384" s="92">
        <f t="shared" si="447"/>
        <v>214</v>
      </c>
      <c r="AJ384" s="26">
        <f t="shared" si="448"/>
        <v>214</v>
      </c>
      <c r="AK384" s="92">
        <v>1965</v>
      </c>
      <c r="AL384" s="26" t="str">
        <f>IF(AND(AK384&lt;&gt;"",AM384&lt;&gt;""),"确认折扣年度",IF($V384="大修",IF(AND($V384="大修",AK384="",AM384=""),1,IF(AK384&lt;&gt;"",LOOKUP(AK384,{1900,2016,2017,2018,2019,2020,2021,2022,2023,2024,2025},{1,0.9,0.8,0.7,0.6,0.5,0.4,0.3,0.2,0.1,0}),IF(AM384&lt;&gt;"",LOOKUP(AM384,{1900,2021,2022,2023,2024,2025},{1,0.8,0.6,0.4,0.2,0})))),""))</f>
        <v/>
      </c>
      <c r="AM384" s="92"/>
      <c r="AN384" s="26">
        <f>IF(AND(AK384&lt;&gt;"",AM384&lt;&gt;""),"确认折扣年度",IF($V384="中修",IF(AND($V384="中修",AK384="",AM384=""),1,IF(AK384&lt;&gt;"",LOOKUP(AK384,{1900,2021,2022,2023,2024,2025},{1,0.8,0.6,0.4,0.2,0}),IF(AM384&lt;&gt;"",LOOKUP(AM384,{1900,2021,2022,2023,2024,2025},{1,0.8,0.6,0.4,0.2,0})))),""))</f>
        <v>1</v>
      </c>
      <c r="AO384" s="26" t="s">
        <v>146</v>
      </c>
      <c r="AP384" s="26" t="s">
        <v>146</v>
      </c>
      <c r="AQ384" s="26" t="s">
        <v>197</v>
      </c>
      <c r="AR384" s="26" t="s">
        <v>1276</v>
      </c>
      <c r="AS384" s="101"/>
      <c r="AT384" s="26"/>
      <c r="AU384" s="26" t="s">
        <v>146</v>
      </c>
      <c r="AV384" s="26" t="s">
        <v>197</v>
      </c>
      <c r="AW384" s="26"/>
      <c r="AX384" s="110" t="s">
        <v>1277</v>
      </c>
      <c r="AY384" s="110"/>
      <c r="AZ384" s="111"/>
      <c r="BA384" s="26">
        <v>85</v>
      </c>
      <c r="BB384" s="26">
        <v>259.56</v>
      </c>
      <c r="BC384" s="26">
        <v>259.56</v>
      </c>
      <c r="BD384" s="26">
        <v>0</v>
      </c>
      <c r="BE384" s="26" t="s">
        <v>149</v>
      </c>
      <c r="BF384" s="26" t="s">
        <v>150</v>
      </c>
      <c r="BG384" s="26"/>
      <c r="BH384" s="26">
        <v>1965</v>
      </c>
      <c r="BI384" s="26" t="s">
        <v>150</v>
      </c>
      <c r="BJ384" s="26" t="s">
        <v>1278</v>
      </c>
      <c r="BK384" s="26" t="s">
        <v>150</v>
      </c>
      <c r="BL384" s="26" t="s">
        <v>150</v>
      </c>
      <c r="BM384" s="26"/>
      <c r="BN384" s="26"/>
      <c r="BO384" s="26"/>
      <c r="BP384" s="26"/>
      <c r="BQ384" s="26" t="s">
        <v>311</v>
      </c>
      <c r="BR384" s="26">
        <v>177.1</v>
      </c>
      <c r="BS384" s="26">
        <v>179.876</v>
      </c>
      <c r="BT384" s="26">
        <f t="shared" si="449"/>
        <v>2.77599999999984</v>
      </c>
      <c r="BU384" s="26"/>
      <c r="BV384" s="26"/>
      <c r="BW384" s="26">
        <f t="shared" si="450"/>
        <v>2.77599999999984</v>
      </c>
      <c r="BX384" s="26">
        <v>0</v>
      </c>
      <c r="BY384" s="26">
        <v>0</v>
      </c>
      <c r="BZ384" s="26"/>
      <c r="CA384" s="117"/>
      <c r="CB384" s="26" t="s">
        <v>166</v>
      </c>
      <c r="CC384" s="26">
        <v>0.0319999999999254</v>
      </c>
      <c r="CD384" s="26">
        <v>2.74399999999991</v>
      </c>
      <c r="CE384" s="26">
        <v>0</v>
      </c>
      <c r="CF384" s="92">
        <f t="shared" si="451"/>
        <v>2.77599999999984</v>
      </c>
      <c r="CG384" s="84">
        <f t="shared" si="452"/>
        <v>4.44089209850063e-15</v>
      </c>
      <c r="CH384" s="124">
        <v>11</v>
      </c>
      <c r="CI384" s="84">
        <v>2</v>
      </c>
      <c r="CJ384" s="84"/>
      <c r="CK384" s="84">
        <v>345</v>
      </c>
      <c r="CL384" s="84"/>
      <c r="CM384" s="84"/>
      <c r="CN384" s="84"/>
      <c r="CO384" s="84"/>
      <c r="CP384" s="84"/>
      <c r="CQ384" s="84"/>
      <c r="CR384" s="84"/>
      <c r="CT384" s="84"/>
      <c r="CU384" s="84"/>
      <c r="CV384" s="84"/>
      <c r="CW384" s="84" t="str">
        <f t="shared" si="453"/>
        <v>G3221459.2561462.032</v>
      </c>
      <c r="CX384" s="84" t="s">
        <v>182</v>
      </c>
      <c r="CZ384" s="26" t="s">
        <v>257</v>
      </c>
      <c r="DA384" s="92">
        <v>2.77599999999984</v>
      </c>
      <c r="DB384" s="92"/>
      <c r="DC384" s="92"/>
      <c r="DD384" s="92"/>
      <c r="DE384" s="26"/>
      <c r="DF384" s="26"/>
      <c r="DG384" s="26"/>
      <c r="DH384" s="26"/>
      <c r="DI384" s="26"/>
      <c r="DJ384" s="26">
        <v>1965</v>
      </c>
      <c r="DK384" s="26"/>
      <c r="DL384" s="26" t="s">
        <v>139</v>
      </c>
      <c r="DM384" s="26">
        <v>11</v>
      </c>
      <c r="DN384" s="26">
        <v>11</v>
      </c>
      <c r="DO384" s="26">
        <v>13</v>
      </c>
      <c r="DP384" s="26" t="b">
        <v>1</v>
      </c>
      <c r="DQ384" s="26">
        <v>1</v>
      </c>
      <c r="DR384" s="26" t="s">
        <v>149</v>
      </c>
      <c r="DS384" s="26" t="s">
        <v>167</v>
      </c>
      <c r="DT384" s="26" t="s">
        <v>150</v>
      </c>
      <c r="DU384" s="26" t="s">
        <v>150</v>
      </c>
      <c r="DV384" s="26" t="s">
        <v>150</v>
      </c>
      <c r="DW384" s="26"/>
      <c r="DX384" s="26"/>
      <c r="DY384" s="26"/>
      <c r="DZ384" s="26">
        <f t="shared" si="441"/>
        <v>2.776</v>
      </c>
      <c r="EA384" s="26">
        <v>2.77599999999984</v>
      </c>
      <c r="EB384" s="26">
        <v>0</v>
      </c>
      <c r="EC384" s="26">
        <v>0</v>
      </c>
      <c r="ED384" s="26">
        <v>0</v>
      </c>
      <c r="EE384" s="26">
        <v>2.776</v>
      </c>
      <c r="EF384" s="26">
        <v>0</v>
      </c>
      <c r="EG384" s="26">
        <v>0</v>
      </c>
      <c r="EH384" s="26">
        <v>0</v>
      </c>
      <c r="EI384" s="146">
        <f t="shared" si="454"/>
        <v>-1.59872115546023e-13</v>
      </c>
      <c r="EJ384" s="84">
        <f t="shared" si="455"/>
        <v>2.77599999999984</v>
      </c>
      <c r="EK384" s="84">
        <f t="shared" si="456"/>
        <v>-1.59872115546023e-13</v>
      </c>
      <c r="EL384" s="84">
        <f t="shared" si="442"/>
        <v>1.64313007644523e-13</v>
      </c>
      <c r="EN384" s="84">
        <f t="shared" si="457"/>
        <v>0</v>
      </c>
    </row>
    <row r="385" ht="30" customHeight="1" spans="1:144">
      <c r="A385" s="87" t="str">
        <f t="shared" si="406"/>
        <v>G3221465.1151469.032</v>
      </c>
      <c r="B385" s="87" t="e">
        <f>VLOOKUP(A385,[1]大中修明细表!$A$10:$N$544,14,0)</f>
        <v>#N/A</v>
      </c>
      <c r="C385" s="87" t="str">
        <f t="shared" si="407"/>
        <v>G322183.083187</v>
      </c>
      <c r="D385" s="87" t="e">
        <f>VLOOKUP(C385,[1]大中修明细表!$B$10:$N$544,13,0)</f>
        <v>#N/A</v>
      </c>
      <c r="E385" s="87" t="s">
        <v>218</v>
      </c>
      <c r="F385" s="96">
        <v>346</v>
      </c>
      <c r="G385" s="26" t="s">
        <v>22</v>
      </c>
      <c r="H385" s="26" t="s">
        <v>1269</v>
      </c>
      <c r="I385" s="26">
        <v>431102</v>
      </c>
      <c r="J385" s="26" t="s">
        <v>311</v>
      </c>
      <c r="K385" s="26">
        <v>1465.115</v>
      </c>
      <c r="L385" s="26">
        <v>1469.032</v>
      </c>
      <c r="M385" s="26" t="s">
        <v>311</v>
      </c>
      <c r="N385" s="26">
        <v>183.083</v>
      </c>
      <c r="O385" s="26">
        <v>187</v>
      </c>
      <c r="P385" s="26">
        <f t="shared" si="443"/>
        <v>3.91699999999992</v>
      </c>
      <c r="Q385" s="26">
        <f t="shared" si="444"/>
        <v>3.91699999999992</v>
      </c>
      <c r="R385" s="26" t="s">
        <v>139</v>
      </c>
      <c r="S385" s="26">
        <v>11</v>
      </c>
      <c r="T385" s="26">
        <v>11</v>
      </c>
      <c r="U385" s="26">
        <v>13</v>
      </c>
      <c r="V385" s="26" t="s">
        <v>182</v>
      </c>
      <c r="W385" s="26" t="s">
        <v>160</v>
      </c>
      <c r="X385" s="26" t="s">
        <v>183</v>
      </c>
      <c r="Y385" s="26">
        <f t="shared" si="445"/>
        <v>11</v>
      </c>
      <c r="Z385" s="26"/>
      <c r="AA385" s="26" t="s">
        <v>184</v>
      </c>
      <c r="AB385" s="26"/>
      <c r="AC385" s="26"/>
      <c r="AD385" s="26" t="s">
        <v>145</v>
      </c>
      <c r="AE385" s="26">
        <v>4</v>
      </c>
      <c r="AF385" s="99"/>
      <c r="AG385" s="92">
        <v>70</v>
      </c>
      <c r="AH385" s="92">
        <f t="shared" si="446"/>
        <v>302</v>
      </c>
      <c r="AI385" s="92">
        <f t="shared" si="447"/>
        <v>302</v>
      </c>
      <c r="AJ385" s="26">
        <f t="shared" si="448"/>
        <v>302</v>
      </c>
      <c r="AK385" s="92">
        <v>1965</v>
      </c>
      <c r="AL385" s="26" t="str">
        <f>IF(AND(AK385&lt;&gt;"",AM385&lt;&gt;""),"确认折扣年度",IF($V385="大修",IF(AND($V385="大修",AK385="",AM385=""),1,IF(AK385&lt;&gt;"",LOOKUP(AK385,{1900,2016,2017,2018,2019,2020,2021,2022,2023,2024,2025},{1,0.9,0.8,0.7,0.6,0.5,0.4,0.3,0.2,0.1,0}),IF(AM385&lt;&gt;"",LOOKUP(AM385,{1900,2021,2022,2023,2024,2025},{1,0.8,0.6,0.4,0.2,0})))),""))</f>
        <v/>
      </c>
      <c r="AM385" s="92"/>
      <c r="AN385" s="26">
        <f>IF(AND(AK385&lt;&gt;"",AM385&lt;&gt;""),"确认折扣年度",IF($V385="中修",IF(AND($V385="中修",AK385="",AM385=""),1,IF(AK385&lt;&gt;"",LOOKUP(AK385,{1900,2021,2022,2023,2024,2025},{1,0.8,0.6,0.4,0.2,0}),IF(AM385&lt;&gt;"",LOOKUP(AM385,{1900,2021,2022,2023,2024,2025},{1,0.8,0.6,0.4,0.2,0})))),""))</f>
        <v>1</v>
      </c>
      <c r="AO385" s="26" t="s">
        <v>146</v>
      </c>
      <c r="AP385" s="26" t="s">
        <v>146</v>
      </c>
      <c r="AQ385" s="26" t="s">
        <v>268</v>
      </c>
      <c r="AR385" s="26" t="s">
        <v>1279</v>
      </c>
      <c r="AS385" s="101"/>
      <c r="AT385" s="26"/>
      <c r="AU385" s="26" t="s">
        <v>146</v>
      </c>
      <c r="AV385" s="26" t="s">
        <v>268</v>
      </c>
      <c r="AW385" s="26"/>
      <c r="AX385" s="110"/>
      <c r="AY385" s="110"/>
      <c r="AZ385" s="109"/>
      <c r="BA385" s="26">
        <v>85</v>
      </c>
      <c r="BB385" s="26">
        <v>369.42</v>
      </c>
      <c r="BC385" s="26">
        <v>369.42</v>
      </c>
      <c r="BD385" s="26">
        <v>0</v>
      </c>
      <c r="BE385" s="26" t="s">
        <v>149</v>
      </c>
      <c r="BF385" s="26" t="s">
        <v>150</v>
      </c>
      <c r="BG385" s="26" t="s">
        <v>1280</v>
      </c>
      <c r="BH385" s="26">
        <v>1965</v>
      </c>
      <c r="BI385" s="26" t="s">
        <v>150</v>
      </c>
      <c r="BJ385" s="26" t="s">
        <v>1281</v>
      </c>
      <c r="BK385" s="26" t="s">
        <v>150</v>
      </c>
      <c r="BL385" s="26" t="s">
        <v>150</v>
      </c>
      <c r="BM385" s="26"/>
      <c r="BN385" s="26"/>
      <c r="BO385" s="26"/>
      <c r="BP385" s="26"/>
      <c r="BQ385" s="26" t="s">
        <v>311</v>
      </c>
      <c r="BR385" s="26">
        <v>183.083</v>
      </c>
      <c r="BS385" s="26">
        <v>187.034</v>
      </c>
      <c r="BT385" s="26">
        <f t="shared" si="449"/>
        <v>3.91699999999992</v>
      </c>
      <c r="BU385" s="26">
        <v>2</v>
      </c>
      <c r="BV385" s="26">
        <v>1.91699999999992</v>
      </c>
      <c r="BW385" s="26">
        <v>0</v>
      </c>
      <c r="BX385" s="26">
        <v>0</v>
      </c>
      <c r="BY385" s="26">
        <v>0</v>
      </c>
      <c r="BZ385" s="26"/>
      <c r="CA385" s="117"/>
      <c r="CB385" s="26" t="s">
        <v>166</v>
      </c>
      <c r="CC385" s="26">
        <v>2</v>
      </c>
      <c r="CD385" s="26">
        <v>1.91699999999992</v>
      </c>
      <c r="CE385" s="26">
        <v>0</v>
      </c>
      <c r="CF385" s="92">
        <f t="shared" si="451"/>
        <v>3.91699999999992</v>
      </c>
      <c r="CG385" s="84">
        <f t="shared" si="452"/>
        <v>-3.77475828372553e-15</v>
      </c>
      <c r="CH385" s="124">
        <v>11</v>
      </c>
      <c r="CI385" s="84">
        <v>2</v>
      </c>
      <c r="CJ385" s="84"/>
      <c r="CK385" s="84">
        <v>346</v>
      </c>
      <c r="CL385" s="84"/>
      <c r="CM385" s="84"/>
      <c r="CN385" s="84"/>
      <c r="CO385" s="84"/>
      <c r="CP385" s="84"/>
      <c r="CQ385" s="84"/>
      <c r="CR385" s="84"/>
      <c r="CT385" s="84"/>
      <c r="CU385" s="84"/>
      <c r="CV385" s="84"/>
      <c r="CW385" s="84" t="str">
        <f t="shared" si="453"/>
        <v>G3221465.1151469.032</v>
      </c>
      <c r="CX385" s="84" t="s">
        <v>182</v>
      </c>
      <c r="CZ385" s="26"/>
      <c r="DA385" s="92">
        <v>3.91699999999992</v>
      </c>
      <c r="DB385" s="92"/>
      <c r="DC385" s="26" t="s">
        <v>224</v>
      </c>
      <c r="DD385" s="26" t="s">
        <v>146</v>
      </c>
      <c r="DE385" s="26"/>
      <c r="DF385" s="26"/>
      <c r="DG385" s="26"/>
      <c r="DH385" s="26"/>
      <c r="DI385" s="26"/>
      <c r="DJ385" s="26">
        <v>1965</v>
      </c>
      <c r="DK385" s="26"/>
      <c r="DL385" s="26" t="s">
        <v>139</v>
      </c>
      <c r="DM385" s="26">
        <v>11</v>
      </c>
      <c r="DN385" s="26">
        <v>11</v>
      </c>
      <c r="DO385" s="26">
        <v>13</v>
      </c>
      <c r="DP385" s="26" t="e">
        <v>#N/A</v>
      </c>
      <c r="DQ385" s="26" t="e">
        <v>#N/A</v>
      </c>
      <c r="DR385" s="26" t="s">
        <v>149</v>
      </c>
      <c r="DS385" s="26" t="s">
        <v>167</v>
      </c>
      <c r="DT385" s="26" t="s">
        <v>150</v>
      </c>
      <c r="DU385" s="26" t="s">
        <v>150</v>
      </c>
      <c r="DV385" s="26" t="s">
        <v>150</v>
      </c>
      <c r="DW385" s="26"/>
      <c r="DX385" s="26"/>
      <c r="DY385" s="26"/>
      <c r="DZ385" s="26">
        <f t="shared" si="441"/>
        <v>3.917</v>
      </c>
      <c r="EA385" s="26" t="e">
        <v>#N/A</v>
      </c>
      <c r="EB385" s="26" t="e">
        <v>#N/A</v>
      </c>
      <c r="EC385" s="26"/>
      <c r="ED385" s="26">
        <v>0</v>
      </c>
      <c r="EE385" s="26">
        <v>3.917</v>
      </c>
      <c r="EF385" s="26">
        <v>0</v>
      </c>
      <c r="EG385" s="26">
        <v>0</v>
      </c>
      <c r="EH385" s="26">
        <v>0</v>
      </c>
      <c r="EI385" s="146">
        <f t="shared" si="454"/>
        <v>-8.34887714518118e-14</v>
      </c>
      <c r="EJ385" s="84">
        <f t="shared" si="455"/>
        <v>3.91699999999992</v>
      </c>
      <c r="EK385" s="84">
        <f t="shared" si="456"/>
        <v>-8.34887714518118e-14</v>
      </c>
      <c r="EL385" s="84">
        <f t="shared" si="442"/>
        <v>3.917</v>
      </c>
      <c r="EN385" s="84">
        <f t="shared" si="457"/>
        <v>0</v>
      </c>
    </row>
    <row r="386" ht="30" customHeight="1" spans="1:144">
      <c r="A386" s="87" t="str">
        <f t="shared" si="406"/>
        <v>G3221469.0321469.066</v>
      </c>
      <c r="B386" s="87" t="e">
        <f>VLOOKUP(A386,[1]大中修明细表!$A$10:$N$544,14,0)</f>
        <v>#N/A</v>
      </c>
      <c r="C386" s="87" t="str">
        <f t="shared" si="407"/>
        <v>G322187187.034</v>
      </c>
      <c r="D386" s="87" t="e">
        <f>VLOOKUP(C386,[1]大中修明细表!$B$10:$N$544,13,0)</f>
        <v>#N/A</v>
      </c>
      <c r="E386" s="87"/>
      <c r="F386" s="96">
        <v>347</v>
      </c>
      <c r="G386" s="26" t="s">
        <v>22</v>
      </c>
      <c r="H386" s="26" t="s">
        <v>1269</v>
      </c>
      <c r="I386" s="26">
        <v>431102</v>
      </c>
      <c r="J386" s="26" t="s">
        <v>311</v>
      </c>
      <c r="K386" s="26">
        <v>1469.032</v>
      </c>
      <c r="L386" s="26">
        <v>1469.066</v>
      </c>
      <c r="M386" s="26" t="s">
        <v>311</v>
      </c>
      <c r="N386" s="26">
        <v>187</v>
      </c>
      <c r="O386" s="26">
        <v>187.034</v>
      </c>
      <c r="P386" s="26">
        <f t="shared" si="443"/>
        <v>0.0340000000001055</v>
      </c>
      <c r="Q386" s="26">
        <f t="shared" si="444"/>
        <v>0.0340000000001055</v>
      </c>
      <c r="R386" s="26" t="s">
        <v>139</v>
      </c>
      <c r="S386" s="26">
        <v>11</v>
      </c>
      <c r="T386" s="26">
        <v>11</v>
      </c>
      <c r="U386" s="26">
        <v>13</v>
      </c>
      <c r="V386" s="26" t="s">
        <v>182</v>
      </c>
      <c r="W386" s="26" t="s">
        <v>160</v>
      </c>
      <c r="X386" s="26" t="s">
        <v>183</v>
      </c>
      <c r="Y386" s="26">
        <f t="shared" si="445"/>
        <v>11</v>
      </c>
      <c r="Z386" s="26"/>
      <c r="AA386" s="26" t="s">
        <v>184</v>
      </c>
      <c r="AB386" s="26"/>
      <c r="AC386" s="26"/>
      <c r="AD386" s="26" t="s">
        <v>145</v>
      </c>
      <c r="AE386" s="26">
        <v>4</v>
      </c>
      <c r="AF386" s="99"/>
      <c r="AG386" s="92">
        <v>70</v>
      </c>
      <c r="AH386" s="92">
        <f t="shared" si="446"/>
        <v>3</v>
      </c>
      <c r="AI386" s="92">
        <f t="shared" si="447"/>
        <v>3</v>
      </c>
      <c r="AJ386" s="26">
        <f t="shared" si="448"/>
        <v>3</v>
      </c>
      <c r="AK386" s="92">
        <v>2016</v>
      </c>
      <c r="AL386" s="26" t="str">
        <f>IF(AND(AK386&lt;&gt;"",AM386&lt;&gt;""),"确认折扣年度",IF($V386="大修",IF(AND($V386="大修",AK386="",AM386=""),1,IF(AK386&lt;&gt;"",LOOKUP(AK386,{1900,2016,2017,2018,2019,2020,2021,2022,2023,2024,2025},{1,0.9,0.8,0.7,0.6,0.5,0.4,0.3,0.2,0.1,0}),IF(AM386&lt;&gt;"",LOOKUP(AM386,{1900,2021,2022,2023,2024,2025},{1,0.8,0.6,0.4,0.2,0})))),""))</f>
        <v/>
      </c>
      <c r="AM386" s="92"/>
      <c r="AN386" s="26">
        <f>IF(AND(AK386&lt;&gt;"",AM386&lt;&gt;""),"确认折扣年度",IF($V386="中修",IF(AND($V386="中修",AK386="",AM386=""),1,IF(AK386&lt;&gt;"",LOOKUP(AK386,{1900,2021,2022,2023,2024,2025},{1,0.8,0.6,0.4,0.2,0}),IF(AM386&lt;&gt;"",LOOKUP(AM386,{1900,2021,2022,2023,2024,2025},{1,0.8,0.6,0.4,0.2,0})))),""))</f>
        <v>1</v>
      </c>
      <c r="AO386" s="26" t="s">
        <v>146</v>
      </c>
      <c r="AP386" s="26" t="s">
        <v>146</v>
      </c>
      <c r="AQ386" s="26" t="s">
        <v>274</v>
      </c>
      <c r="AR386" s="26" t="s">
        <v>1282</v>
      </c>
      <c r="AS386" s="101"/>
      <c r="AT386" s="26"/>
      <c r="AU386" s="26" t="s">
        <v>146</v>
      </c>
      <c r="AV386" s="26" t="s">
        <v>268</v>
      </c>
      <c r="AW386" s="26"/>
      <c r="AX386" s="110"/>
      <c r="AY386" s="110" t="s">
        <v>1283</v>
      </c>
      <c r="AZ386" s="109"/>
      <c r="BA386" s="26">
        <v>85</v>
      </c>
      <c r="BB386" s="26">
        <v>369.42</v>
      </c>
      <c r="BC386" s="26">
        <v>369.42</v>
      </c>
      <c r="BD386" s="26">
        <v>0</v>
      </c>
      <c r="BE386" s="26" t="s">
        <v>149</v>
      </c>
      <c r="BF386" s="26" t="s">
        <v>150</v>
      </c>
      <c r="BG386" s="26" t="s">
        <v>1280</v>
      </c>
      <c r="BH386" s="26">
        <v>1965</v>
      </c>
      <c r="BI386" s="26" t="s">
        <v>150</v>
      </c>
      <c r="BJ386" s="26" t="s">
        <v>1281</v>
      </c>
      <c r="BK386" s="26" t="s">
        <v>150</v>
      </c>
      <c r="BL386" s="26" t="s">
        <v>150</v>
      </c>
      <c r="BM386" s="26"/>
      <c r="BN386" s="26"/>
      <c r="BO386" s="26"/>
      <c r="BP386" s="26"/>
      <c r="BQ386" s="26" t="s">
        <v>311</v>
      </c>
      <c r="BR386" s="26">
        <v>183.083</v>
      </c>
      <c r="BS386" s="26">
        <v>187.034</v>
      </c>
      <c r="BT386" s="26">
        <f t="shared" si="449"/>
        <v>0.0340000000001055</v>
      </c>
      <c r="BU386" s="26">
        <v>0</v>
      </c>
      <c r="BV386" s="26">
        <v>0.0340000000001055</v>
      </c>
      <c r="BW386" s="26">
        <v>0</v>
      </c>
      <c r="BX386" s="26">
        <v>0</v>
      </c>
      <c r="BY386" s="26">
        <v>0</v>
      </c>
      <c r="BZ386" s="26"/>
      <c r="CA386" s="117"/>
      <c r="CB386" s="26" t="s">
        <v>166</v>
      </c>
      <c r="CC386" s="26">
        <v>0</v>
      </c>
      <c r="CD386" s="26">
        <v>0.0340000000001055</v>
      </c>
      <c r="CE386" s="26">
        <v>0</v>
      </c>
      <c r="CF386" s="92">
        <f t="shared" si="451"/>
        <v>0.0340000000001055</v>
      </c>
      <c r="CG386" s="84">
        <f t="shared" si="452"/>
        <v>0</v>
      </c>
      <c r="CH386" s="124">
        <v>11</v>
      </c>
      <c r="CI386" s="84">
        <v>2</v>
      </c>
      <c r="CJ386" s="84"/>
      <c r="CK386" s="84">
        <v>346</v>
      </c>
      <c r="CL386" s="84"/>
      <c r="CM386" s="84"/>
      <c r="CN386" s="84"/>
      <c r="CO386" s="84"/>
      <c r="CP386" s="84"/>
      <c r="CQ386" s="84"/>
      <c r="CR386" s="84"/>
      <c r="CT386" s="84"/>
      <c r="CU386" s="84"/>
      <c r="CV386" s="84"/>
      <c r="CW386" s="84" t="str">
        <f t="shared" si="453"/>
        <v>G3221469.0321469.066</v>
      </c>
      <c r="CX386" s="84" t="s">
        <v>182</v>
      </c>
      <c r="CZ386" s="26"/>
      <c r="DA386" s="92">
        <v>0.0340000000001055</v>
      </c>
      <c r="DB386" s="92"/>
      <c r="DC386" s="26" t="s">
        <v>224</v>
      </c>
      <c r="DD386" s="26" t="s">
        <v>146</v>
      </c>
      <c r="DE386" s="26"/>
      <c r="DF386" s="26"/>
      <c r="DG386" s="26"/>
      <c r="DH386" s="26"/>
      <c r="DI386" s="26"/>
      <c r="DJ386" s="26">
        <v>1965</v>
      </c>
      <c r="DK386" s="26"/>
      <c r="DL386" s="26" t="s">
        <v>139</v>
      </c>
      <c r="DM386" s="26">
        <v>11</v>
      </c>
      <c r="DN386" s="26">
        <v>11</v>
      </c>
      <c r="DO386" s="26">
        <v>13</v>
      </c>
      <c r="DP386" s="26" t="e">
        <v>#N/A</v>
      </c>
      <c r="DQ386" s="26" t="e">
        <v>#N/A</v>
      </c>
      <c r="DR386" s="26" t="s">
        <v>149</v>
      </c>
      <c r="DS386" s="26" t="s">
        <v>167</v>
      </c>
      <c r="DT386" s="26" t="s">
        <v>150</v>
      </c>
      <c r="DU386" s="26" t="s">
        <v>150</v>
      </c>
      <c r="DV386" s="26" t="s">
        <v>150</v>
      </c>
      <c r="DW386" s="26"/>
      <c r="DX386" s="26"/>
      <c r="DY386" s="26"/>
      <c r="DZ386" s="26">
        <f t="shared" si="441"/>
        <v>0.034</v>
      </c>
      <c r="EA386" s="26" t="e">
        <v>#N/A</v>
      </c>
      <c r="EB386" s="26" t="e">
        <v>#N/A</v>
      </c>
      <c r="EC386" s="26">
        <v>0.034</v>
      </c>
      <c r="ED386" s="26">
        <v>0</v>
      </c>
      <c r="EE386" s="26">
        <v>0</v>
      </c>
      <c r="EF386" s="26">
        <v>0</v>
      </c>
      <c r="EG386" s="26">
        <v>0</v>
      </c>
      <c r="EH386" s="26">
        <v>0</v>
      </c>
      <c r="EI386" s="146">
        <f t="shared" si="454"/>
        <v>1.05498942915006e-13</v>
      </c>
      <c r="EJ386" s="84">
        <f t="shared" si="455"/>
        <v>0.0340000000001055</v>
      </c>
      <c r="EK386" s="84">
        <f t="shared" si="456"/>
        <v>1.05498942915006e-13</v>
      </c>
      <c r="EL386" s="84">
        <f t="shared" si="442"/>
        <v>0</v>
      </c>
      <c r="EN386" s="84">
        <f t="shared" si="457"/>
        <v>0</v>
      </c>
    </row>
    <row r="387" ht="30" customHeight="1" spans="1:144">
      <c r="A387" s="87" t="str">
        <f t="shared" si="406"/>
        <v>G3221469.0661470</v>
      </c>
      <c r="B387" s="87">
        <f>VLOOKUP(A387,[1]大中修明细表!$A$10:$N$544,14,0)</f>
        <v>0.933999999999969</v>
      </c>
      <c r="C387" s="87" t="str">
        <f t="shared" si="407"/>
        <v>G322187.04187.974</v>
      </c>
      <c r="D387" s="87">
        <f>VLOOKUP(C387,[1]大中修明细表!$B$10:$N$544,13,0)</f>
        <v>0.933999999999969</v>
      </c>
      <c r="E387" s="87"/>
      <c r="F387" s="96">
        <v>348</v>
      </c>
      <c r="G387" s="26" t="s">
        <v>22</v>
      </c>
      <c r="H387" s="26" t="s">
        <v>1269</v>
      </c>
      <c r="I387" s="26">
        <v>431102</v>
      </c>
      <c r="J387" s="26" t="s">
        <v>311</v>
      </c>
      <c r="K387" s="26">
        <v>1469.066</v>
      </c>
      <c r="L387" s="26">
        <v>1470</v>
      </c>
      <c r="M387" s="26" t="s">
        <v>311</v>
      </c>
      <c r="N387" s="26">
        <v>187.04</v>
      </c>
      <c r="O387" s="26">
        <v>187.974</v>
      </c>
      <c r="P387" s="26">
        <f t="shared" si="443"/>
        <v>0.933999999999969</v>
      </c>
      <c r="Q387" s="26">
        <f t="shared" si="444"/>
        <v>0.933999999999969</v>
      </c>
      <c r="R387" s="26" t="s">
        <v>139</v>
      </c>
      <c r="S387" s="26">
        <v>11</v>
      </c>
      <c r="T387" s="26">
        <v>11</v>
      </c>
      <c r="U387" s="26">
        <v>13</v>
      </c>
      <c r="V387" s="26" t="s">
        <v>182</v>
      </c>
      <c r="W387" s="26" t="s">
        <v>160</v>
      </c>
      <c r="X387" s="26" t="s">
        <v>183</v>
      </c>
      <c r="Y387" s="26">
        <f t="shared" si="445"/>
        <v>11</v>
      </c>
      <c r="Z387" s="26"/>
      <c r="AA387" s="26" t="s">
        <v>184</v>
      </c>
      <c r="AB387" s="26"/>
      <c r="AC387" s="26"/>
      <c r="AD387" s="26" t="s">
        <v>145</v>
      </c>
      <c r="AE387" s="26">
        <v>4</v>
      </c>
      <c r="AF387" s="99"/>
      <c r="AG387" s="92">
        <v>70</v>
      </c>
      <c r="AH387" s="92">
        <f t="shared" si="446"/>
        <v>72</v>
      </c>
      <c r="AI387" s="92">
        <f t="shared" si="447"/>
        <v>72</v>
      </c>
      <c r="AJ387" s="26">
        <f t="shared" si="448"/>
        <v>72</v>
      </c>
      <c r="AK387" s="92">
        <v>1965</v>
      </c>
      <c r="AL387" s="26" t="str">
        <f>IF(AND(AK387&lt;&gt;"",AM387&lt;&gt;""),"确认折扣年度",IF($V387="大修",IF(AND($V387="大修",AK387="",AM387=""),1,IF(AK387&lt;&gt;"",LOOKUP(AK387,{1900,2016,2017,2018,2019,2020,2021,2022,2023,2024,2025},{1,0.9,0.8,0.7,0.6,0.5,0.4,0.3,0.2,0.1,0}),IF(AM387&lt;&gt;"",LOOKUP(AM387,{1900,2021,2022,2023,2024,2025},{1,0.8,0.6,0.4,0.2,0})))),""))</f>
        <v/>
      </c>
      <c r="AM387" s="92"/>
      <c r="AN387" s="26">
        <f>IF(AND(AK387&lt;&gt;"",AM387&lt;&gt;""),"确认折扣年度",IF($V387="中修",IF(AND($V387="中修",AK387="",AM387=""),1,IF(AK387&lt;&gt;"",LOOKUP(AK387,{1900,2021,2022,2023,2024,2025},{1,0.8,0.6,0.4,0.2,0}),IF(AM387&lt;&gt;"",LOOKUP(AM387,{1900,2021,2022,2023,2024,2025},{1,0.8,0.6,0.4,0.2,0})))),""))</f>
        <v>1</v>
      </c>
      <c r="AO387" s="26" t="s">
        <v>146</v>
      </c>
      <c r="AP387" s="26" t="s">
        <v>146</v>
      </c>
      <c r="AQ387" s="26" t="s">
        <v>274</v>
      </c>
      <c r="AR387" s="26" t="s">
        <v>1279</v>
      </c>
      <c r="AS387" s="101" t="s">
        <v>1284</v>
      </c>
      <c r="AT387" s="26"/>
      <c r="AU387" s="26" t="s">
        <v>146</v>
      </c>
      <c r="AV387" s="26" t="s">
        <v>268</v>
      </c>
      <c r="AW387" s="26"/>
      <c r="AX387" s="110"/>
      <c r="AY387" s="110" t="s">
        <v>1283</v>
      </c>
      <c r="AZ387" s="111"/>
      <c r="BA387" s="26">
        <v>85</v>
      </c>
      <c r="BB387" s="26">
        <v>87.33</v>
      </c>
      <c r="BC387" s="26">
        <v>87.33</v>
      </c>
      <c r="BD387" s="26">
        <v>0</v>
      </c>
      <c r="BE387" s="26" t="s">
        <v>149</v>
      </c>
      <c r="BF387" s="26" t="s">
        <v>150</v>
      </c>
      <c r="BG387" s="26" t="s">
        <v>1280</v>
      </c>
      <c r="BH387" s="26">
        <v>1965</v>
      </c>
      <c r="BI387" s="26" t="s">
        <v>150</v>
      </c>
      <c r="BJ387" s="26" t="s">
        <v>1285</v>
      </c>
      <c r="BK387" s="26" t="s">
        <v>150</v>
      </c>
      <c r="BL387" s="26" t="s">
        <v>150</v>
      </c>
      <c r="BM387" s="26"/>
      <c r="BN387" s="26"/>
      <c r="BO387" s="26"/>
      <c r="BP387" s="26"/>
      <c r="BQ387" s="26" t="s">
        <v>311</v>
      </c>
      <c r="BR387" s="26">
        <v>187.034</v>
      </c>
      <c r="BS387" s="26">
        <v>187.968</v>
      </c>
      <c r="BT387" s="26">
        <f t="shared" si="449"/>
        <v>0.933999999999969</v>
      </c>
      <c r="BU387" s="26">
        <v>0</v>
      </c>
      <c r="BV387" s="26">
        <v>0.933999999999969</v>
      </c>
      <c r="BW387" s="26">
        <v>0</v>
      </c>
      <c r="BX387" s="26">
        <v>0</v>
      </c>
      <c r="BY387" s="26">
        <v>0</v>
      </c>
      <c r="BZ387" s="26"/>
      <c r="CA387" s="119"/>
      <c r="CB387" s="120" t="s">
        <v>166</v>
      </c>
      <c r="CC387" s="120">
        <v>0</v>
      </c>
      <c r="CD387" s="120">
        <v>0.933999999999969</v>
      </c>
      <c r="CE387" s="120">
        <v>0</v>
      </c>
      <c r="CF387" s="92">
        <f t="shared" si="451"/>
        <v>0.933999999999969</v>
      </c>
      <c r="CG387" s="84">
        <f t="shared" si="452"/>
        <v>0</v>
      </c>
      <c r="CH387" s="124">
        <v>11</v>
      </c>
      <c r="CI387" s="84">
        <v>2</v>
      </c>
      <c r="CJ387" s="84"/>
      <c r="CK387" s="84">
        <v>347</v>
      </c>
      <c r="CL387" s="84"/>
      <c r="CM387" s="84"/>
      <c r="CN387" s="84"/>
      <c r="CO387" s="84"/>
      <c r="CP387" s="84"/>
      <c r="CQ387" s="84"/>
      <c r="CR387" s="84"/>
      <c r="CT387" s="84"/>
      <c r="CU387" s="84"/>
      <c r="CV387" s="84"/>
      <c r="CW387" s="84" t="str">
        <f t="shared" si="453"/>
        <v>G3221469.0661470</v>
      </c>
      <c r="CX387" s="84" t="s">
        <v>182</v>
      </c>
      <c r="CZ387" s="26"/>
      <c r="DA387" s="92">
        <v>0.933999999999969</v>
      </c>
      <c r="DB387" s="92"/>
      <c r="DC387" s="92"/>
      <c r="DD387" s="92"/>
      <c r="DE387" s="26"/>
      <c r="DF387" s="26" t="s">
        <v>1286</v>
      </c>
      <c r="DG387" s="26"/>
      <c r="DH387" s="26" t="s">
        <v>1287</v>
      </c>
      <c r="DI387" s="26"/>
      <c r="DJ387" s="26">
        <v>1965</v>
      </c>
      <c r="DK387" s="26"/>
      <c r="DL387" s="26" t="s">
        <v>139</v>
      </c>
      <c r="DM387" s="26">
        <v>11</v>
      </c>
      <c r="DN387" s="26">
        <v>11</v>
      </c>
      <c r="DO387" s="26">
        <v>13</v>
      </c>
      <c r="DP387" s="26" t="b">
        <v>1</v>
      </c>
      <c r="DQ387" s="26">
        <v>1</v>
      </c>
      <c r="DR387" s="26" t="s">
        <v>149</v>
      </c>
      <c r="DS387" s="26" t="s">
        <v>167</v>
      </c>
      <c r="DT387" s="26" t="s">
        <v>150</v>
      </c>
      <c r="DU387" s="26" t="s">
        <v>150</v>
      </c>
      <c r="DV387" s="26" t="s">
        <v>150</v>
      </c>
      <c r="DW387" s="26"/>
      <c r="DX387" s="26"/>
      <c r="DY387" s="26"/>
      <c r="DZ387" s="26">
        <f t="shared" si="441"/>
        <v>0.934</v>
      </c>
      <c r="EA387" s="26">
        <v>0.933999999999969</v>
      </c>
      <c r="EB387" s="26">
        <v>0</v>
      </c>
      <c r="EC387" s="26">
        <v>0.934</v>
      </c>
      <c r="ED387" s="26">
        <v>0</v>
      </c>
      <c r="EE387" s="26">
        <v>0</v>
      </c>
      <c r="EF387" s="26">
        <v>0</v>
      </c>
      <c r="EG387" s="26">
        <v>0</v>
      </c>
      <c r="EH387" s="26">
        <v>0</v>
      </c>
      <c r="EI387" s="146">
        <f t="shared" si="454"/>
        <v>-3.09752223870419e-14</v>
      </c>
      <c r="EJ387" s="84">
        <f t="shared" si="455"/>
        <v>0.933999999999969</v>
      </c>
      <c r="EK387" s="84">
        <f t="shared" si="456"/>
        <v>-3.09752223870419e-14</v>
      </c>
      <c r="EL387" s="84">
        <f t="shared" si="442"/>
        <v>0</v>
      </c>
      <c r="EN387" s="84">
        <f t="shared" si="457"/>
        <v>0</v>
      </c>
    </row>
    <row r="388" ht="30" customHeight="1" spans="1:144">
      <c r="A388" s="87" t="str">
        <f t="shared" si="406"/>
        <v>G32214701471</v>
      </c>
      <c r="B388" s="87" t="e">
        <f>VLOOKUP(A388,[1]大中修明细表!$A$10:$N$544,14,0)</f>
        <v>#N/A</v>
      </c>
      <c r="C388" s="87" t="str">
        <f t="shared" si="407"/>
        <v>G322187.974188.974</v>
      </c>
      <c r="D388" s="87">
        <f>VLOOKUP(C388,[1]大中修明细表!$B$10:$N$544,13,0)</f>
        <v>1.09999999999991</v>
      </c>
      <c r="E388" s="87" t="s">
        <v>218</v>
      </c>
      <c r="F388" s="96">
        <v>349</v>
      </c>
      <c r="G388" s="26" t="s">
        <v>22</v>
      </c>
      <c r="H388" s="26" t="s">
        <v>1269</v>
      </c>
      <c r="I388" s="26">
        <v>431102</v>
      </c>
      <c r="J388" s="26" t="s">
        <v>311</v>
      </c>
      <c r="K388" s="26">
        <v>1470</v>
      </c>
      <c r="L388" s="26">
        <v>1471</v>
      </c>
      <c r="M388" s="26" t="s">
        <v>311</v>
      </c>
      <c r="N388" s="26">
        <v>187.974</v>
      </c>
      <c r="O388" s="26">
        <v>188.974</v>
      </c>
      <c r="P388" s="26">
        <f t="shared" si="443"/>
        <v>1</v>
      </c>
      <c r="Q388" s="26">
        <f t="shared" si="444"/>
        <v>1</v>
      </c>
      <c r="R388" s="26" t="s">
        <v>139</v>
      </c>
      <c r="S388" s="26">
        <v>11</v>
      </c>
      <c r="T388" s="26">
        <v>11</v>
      </c>
      <c r="U388" s="26">
        <v>13</v>
      </c>
      <c r="V388" s="26" t="s">
        <v>182</v>
      </c>
      <c r="W388" s="26" t="s">
        <v>160</v>
      </c>
      <c r="X388" s="26" t="s">
        <v>183</v>
      </c>
      <c r="Y388" s="26">
        <f t="shared" si="445"/>
        <v>11</v>
      </c>
      <c r="Z388" s="26"/>
      <c r="AA388" s="26" t="s">
        <v>184</v>
      </c>
      <c r="AB388" s="26"/>
      <c r="AC388" s="26"/>
      <c r="AD388" s="26" t="s">
        <v>145</v>
      </c>
      <c r="AE388" s="26">
        <v>4</v>
      </c>
      <c r="AF388" s="99"/>
      <c r="AG388" s="92">
        <v>70</v>
      </c>
      <c r="AH388" s="92">
        <f t="shared" si="446"/>
        <v>77</v>
      </c>
      <c r="AI388" s="92">
        <f t="shared" si="447"/>
        <v>77</v>
      </c>
      <c r="AJ388" s="26">
        <f t="shared" si="448"/>
        <v>77</v>
      </c>
      <c r="AK388" s="92">
        <v>1965</v>
      </c>
      <c r="AL388" s="26" t="str">
        <f>IF(AND(AK388&lt;&gt;"",AM388&lt;&gt;""),"确认折扣年度",IF($V388="大修",IF(AND($V388="大修",AK388="",AM388=""),1,IF(AK388&lt;&gt;"",LOOKUP(AK388,{1900,2016,2017,2018,2019,2020,2021,2022,2023,2024,2025},{1,0.9,0.8,0.7,0.6,0.5,0.4,0.3,0.2,0.1,0}),IF(AM388&lt;&gt;"",LOOKUP(AM388,{1900,2021,2022,2023,2024,2025},{1,0.8,0.6,0.4,0.2,0})))),""))</f>
        <v/>
      </c>
      <c r="AM388" s="92"/>
      <c r="AN388" s="26">
        <f>IF(AND(AK388&lt;&gt;"",AM388&lt;&gt;""),"确认折扣年度",IF($V388="中修",IF(AND($V388="中修",AK388="",AM388=""),1,IF(AK388&lt;&gt;"",LOOKUP(AK388,{1900,2021,2022,2023,2024,2025},{1,0.8,0.6,0.4,0.2,0}),IF(AM388&lt;&gt;"",LOOKUP(AM388,{1900,2021,2022,2023,2024,2025},{1,0.8,0.6,0.4,0.2,0})))),""))</f>
        <v>1</v>
      </c>
      <c r="AO388" s="26" t="s">
        <v>146</v>
      </c>
      <c r="AP388" s="26" t="s">
        <v>146</v>
      </c>
      <c r="AQ388" s="26" t="s">
        <v>197</v>
      </c>
      <c r="AR388" s="26" t="s">
        <v>1279</v>
      </c>
      <c r="AS388" s="153" t="s">
        <v>1288</v>
      </c>
      <c r="AT388" s="26"/>
      <c r="AU388" s="26" t="s">
        <v>146</v>
      </c>
      <c r="AV388" s="26" t="s">
        <v>197</v>
      </c>
      <c r="AW388" s="26"/>
      <c r="AX388" s="110"/>
      <c r="AY388" s="110" t="s">
        <v>1283</v>
      </c>
      <c r="AZ388" s="111"/>
      <c r="BA388" s="26">
        <v>215</v>
      </c>
      <c r="BB388" s="26">
        <v>236.5</v>
      </c>
      <c r="BC388" s="26">
        <v>212.85</v>
      </c>
      <c r="BD388" s="26">
        <v>0</v>
      </c>
      <c r="BE388" s="26" t="s">
        <v>149</v>
      </c>
      <c r="BF388" s="26" t="s">
        <v>150</v>
      </c>
      <c r="BG388" s="26" t="s">
        <v>1280</v>
      </c>
      <c r="BH388" s="26">
        <v>1965</v>
      </c>
      <c r="BI388" s="26" t="s">
        <v>150</v>
      </c>
      <c r="BJ388" s="26" t="s">
        <v>1285</v>
      </c>
      <c r="BK388" s="26" t="s">
        <v>150</v>
      </c>
      <c r="BL388" s="26" t="s">
        <v>150</v>
      </c>
      <c r="BM388" s="26"/>
      <c r="BN388" s="26"/>
      <c r="BO388" s="26"/>
      <c r="BP388" s="26"/>
      <c r="BQ388" s="26" t="s">
        <v>311</v>
      </c>
      <c r="BR388" s="26">
        <v>187.968</v>
      </c>
      <c r="BS388" s="26">
        <v>188.968</v>
      </c>
      <c r="BT388" s="26">
        <f t="shared" si="449"/>
        <v>1</v>
      </c>
      <c r="BU388" s="26"/>
      <c r="BV388" s="26"/>
      <c r="BW388" s="26">
        <f t="shared" si="450"/>
        <v>1</v>
      </c>
      <c r="BX388" s="26">
        <v>0</v>
      </c>
      <c r="BY388" s="26">
        <v>0</v>
      </c>
      <c r="BZ388" s="26"/>
      <c r="CA388" s="119"/>
      <c r="CB388" s="120" t="s">
        <v>166</v>
      </c>
      <c r="CC388" s="120">
        <v>0</v>
      </c>
      <c r="CD388" s="120">
        <v>1</v>
      </c>
      <c r="CE388" s="120">
        <v>0</v>
      </c>
      <c r="CF388" s="92">
        <f t="shared" si="451"/>
        <v>1</v>
      </c>
      <c r="CG388" s="84">
        <f t="shared" si="452"/>
        <v>0</v>
      </c>
      <c r="CH388" s="124">
        <v>11</v>
      </c>
      <c r="CI388" s="84">
        <v>2</v>
      </c>
      <c r="CJ388" s="84"/>
      <c r="CK388" s="84">
        <v>348</v>
      </c>
      <c r="CL388" s="84"/>
      <c r="CM388" s="84"/>
      <c r="CN388" s="84"/>
      <c r="CO388" s="84"/>
      <c r="CP388" s="84"/>
      <c r="CQ388" s="84"/>
      <c r="CR388" s="84"/>
      <c r="CT388" s="84"/>
      <c r="CU388" s="84"/>
      <c r="CV388" s="84"/>
      <c r="CW388" s="84" t="str">
        <f t="shared" si="453"/>
        <v>G32214701471</v>
      </c>
      <c r="CX388" s="84" t="s">
        <v>182</v>
      </c>
      <c r="CZ388" s="26" t="s">
        <v>1289</v>
      </c>
      <c r="DA388" s="92">
        <v>1</v>
      </c>
      <c r="DB388" s="92"/>
      <c r="DC388" s="26" t="s">
        <v>224</v>
      </c>
      <c r="DD388" s="92" t="s">
        <v>146</v>
      </c>
      <c r="DE388" s="26"/>
      <c r="DF388" s="26"/>
      <c r="DG388" s="26"/>
      <c r="DH388" s="26"/>
      <c r="DI388" s="26"/>
      <c r="DJ388" s="26">
        <v>1965</v>
      </c>
      <c r="DK388" s="26"/>
      <c r="DL388" s="26" t="s">
        <v>139</v>
      </c>
      <c r="DM388" s="26">
        <v>11</v>
      </c>
      <c r="DN388" s="26">
        <v>11</v>
      </c>
      <c r="DO388" s="26">
        <v>13</v>
      </c>
      <c r="DP388" s="26" t="e">
        <v>#N/A</v>
      </c>
      <c r="DQ388" s="26" t="e">
        <v>#N/A</v>
      </c>
      <c r="DR388" s="26" t="s">
        <v>149</v>
      </c>
      <c r="DS388" s="26" t="s">
        <v>167</v>
      </c>
      <c r="DT388" s="26" t="s">
        <v>150</v>
      </c>
      <c r="DU388" s="26" t="s">
        <v>150</v>
      </c>
      <c r="DV388" s="26" t="s">
        <v>150</v>
      </c>
      <c r="DW388" s="26"/>
      <c r="DX388" s="26"/>
      <c r="DY388" s="26"/>
      <c r="DZ388" s="26">
        <f t="shared" si="441"/>
        <v>1</v>
      </c>
      <c r="EA388" s="26" t="e">
        <v>#N/A</v>
      </c>
      <c r="EB388" s="26" t="e">
        <v>#N/A</v>
      </c>
      <c r="EC388" s="26">
        <v>0</v>
      </c>
      <c r="ED388" s="26">
        <v>0</v>
      </c>
      <c r="EE388" s="26">
        <v>1</v>
      </c>
      <c r="EF388" s="26">
        <v>0</v>
      </c>
      <c r="EG388" s="26">
        <v>0</v>
      </c>
      <c r="EH388" s="26">
        <v>0</v>
      </c>
      <c r="EI388" s="146">
        <f t="shared" si="454"/>
        <v>0</v>
      </c>
      <c r="EJ388" s="84">
        <f t="shared" si="455"/>
        <v>1</v>
      </c>
      <c r="EK388" s="84">
        <f t="shared" si="456"/>
        <v>0</v>
      </c>
      <c r="EL388" s="84">
        <f t="shared" si="442"/>
        <v>0</v>
      </c>
      <c r="EN388" s="84">
        <f t="shared" si="457"/>
        <v>0</v>
      </c>
    </row>
    <row r="389" ht="30" customHeight="1" spans="1:144">
      <c r="A389" s="87" t="str">
        <f t="shared" si="406"/>
        <v>G32214711474</v>
      </c>
      <c r="B389" s="87" t="e">
        <f>VLOOKUP(A389,[1]大中修明细表!$A$10:$N$544,14,0)</f>
        <v>#N/A</v>
      </c>
      <c r="C389" s="87" t="str">
        <f t="shared" si="407"/>
        <v>G322188.974191.974</v>
      </c>
      <c r="D389" s="87">
        <f>VLOOKUP(C389,[1]大中修明细表!$B$10:$N$544,13,0)</f>
        <v>2.90000000000009</v>
      </c>
      <c r="E389" s="87"/>
      <c r="F389" s="96">
        <v>350</v>
      </c>
      <c r="G389" s="26" t="s">
        <v>22</v>
      </c>
      <c r="H389" s="26" t="s">
        <v>1269</v>
      </c>
      <c r="I389" s="26">
        <v>431102</v>
      </c>
      <c r="J389" s="26" t="s">
        <v>311</v>
      </c>
      <c r="K389" s="26">
        <v>1471</v>
      </c>
      <c r="L389" s="26">
        <v>1474</v>
      </c>
      <c r="M389" s="26" t="s">
        <v>311</v>
      </c>
      <c r="N389" s="26">
        <v>188.974</v>
      </c>
      <c r="O389" s="26">
        <v>191.974</v>
      </c>
      <c r="P389" s="26">
        <f t="shared" si="443"/>
        <v>3</v>
      </c>
      <c r="Q389" s="26">
        <f t="shared" si="444"/>
        <v>3</v>
      </c>
      <c r="R389" s="26" t="s">
        <v>139</v>
      </c>
      <c r="S389" s="26">
        <v>11</v>
      </c>
      <c r="T389" s="26">
        <v>11</v>
      </c>
      <c r="U389" s="26">
        <v>13</v>
      </c>
      <c r="V389" s="26" t="s">
        <v>182</v>
      </c>
      <c r="W389" s="26" t="s">
        <v>160</v>
      </c>
      <c r="X389" s="26" t="s">
        <v>183</v>
      </c>
      <c r="Y389" s="26">
        <f t="shared" si="445"/>
        <v>11</v>
      </c>
      <c r="Z389" s="26"/>
      <c r="AA389" s="26" t="s">
        <v>184</v>
      </c>
      <c r="AB389" s="26"/>
      <c r="AC389" s="26"/>
      <c r="AD389" s="26" t="s">
        <v>145</v>
      </c>
      <c r="AE389" s="26">
        <v>4</v>
      </c>
      <c r="AF389" s="99"/>
      <c r="AG389" s="92">
        <v>70</v>
      </c>
      <c r="AH389" s="92">
        <f t="shared" si="446"/>
        <v>231</v>
      </c>
      <c r="AI389" s="92">
        <f t="shared" si="447"/>
        <v>231</v>
      </c>
      <c r="AJ389" s="26">
        <f t="shared" si="448"/>
        <v>231</v>
      </c>
      <c r="AK389" s="92"/>
      <c r="AL389" s="26" t="str">
        <f>IF(AND(AK389&lt;&gt;"",AM389&lt;&gt;""),"确认折扣年度",IF($V389="大修",IF(AND($V389="大修",AK389="",AM389=""),1,IF(AK389&lt;&gt;"",LOOKUP(AK389,{1900,2016,2017,2018,2019,2020,2021,2022,2023,2024,2025},{1,0.9,0.8,0.7,0.6,0.5,0.4,0.3,0.2,0.1,0}),IF(AM389&lt;&gt;"",LOOKUP(AM389,{1900,2021,2022,2023,2024,2025},{1,0.8,0.6,0.4,0.2,0})))),""))</f>
        <v/>
      </c>
      <c r="AM389" s="92">
        <v>2020</v>
      </c>
      <c r="AN389" s="26">
        <f>IF(AND(AK389&lt;&gt;"",AM389&lt;&gt;""),"确认折扣年度",IF($V389="中修",IF(AND($V389="中修",AK389="",AM389=""),1,IF(AK389&lt;&gt;"",LOOKUP(AK389,{1900,2021,2022,2023,2024,2025},{1,0.8,0.6,0.4,0.2,0}),IF(AM389&lt;&gt;"",LOOKUP(AM389,{1900,2021,2022,2023,2024,2025},{1,0.8,0.6,0.4,0.2,0})))),""))</f>
        <v>1</v>
      </c>
      <c r="AO389" s="26" t="s">
        <v>146</v>
      </c>
      <c r="AP389" s="26" t="s">
        <v>146</v>
      </c>
      <c r="AQ389" s="26" t="s">
        <v>268</v>
      </c>
      <c r="AR389" s="26" t="s">
        <v>1279</v>
      </c>
      <c r="AS389" s="101" t="s">
        <v>1284</v>
      </c>
      <c r="AT389" s="26"/>
      <c r="AU389" s="26" t="s">
        <v>146</v>
      </c>
      <c r="AV389" s="26" t="s">
        <v>268</v>
      </c>
      <c r="AW389" s="26"/>
      <c r="AX389" s="113" t="s">
        <v>1290</v>
      </c>
      <c r="AY389" s="110"/>
      <c r="AZ389" s="111"/>
      <c r="BA389" s="26">
        <v>85</v>
      </c>
      <c r="BB389" s="26">
        <v>280.5</v>
      </c>
      <c r="BC389" s="26">
        <v>280.5</v>
      </c>
      <c r="BD389" s="26">
        <v>0</v>
      </c>
      <c r="BE389" s="26" t="s">
        <v>149</v>
      </c>
      <c r="BF389" s="26" t="s">
        <v>150</v>
      </c>
      <c r="BG389" s="26" t="s">
        <v>1291</v>
      </c>
      <c r="BH389" s="26">
        <v>1965</v>
      </c>
      <c r="BI389" s="26" t="s">
        <v>150</v>
      </c>
      <c r="BJ389" s="26" t="s">
        <v>1292</v>
      </c>
      <c r="BK389" s="26" t="s">
        <v>150</v>
      </c>
      <c r="BL389" s="26" t="s">
        <v>150</v>
      </c>
      <c r="BM389" s="26"/>
      <c r="BN389" s="26"/>
      <c r="BO389" s="26"/>
      <c r="BP389" s="26"/>
      <c r="BQ389" s="26" t="s">
        <v>311</v>
      </c>
      <c r="BR389" s="26">
        <v>188.968</v>
      </c>
      <c r="BS389" s="26">
        <v>191.968</v>
      </c>
      <c r="BT389" s="26">
        <f t="shared" si="449"/>
        <v>2.99999999999991</v>
      </c>
      <c r="BU389" s="26">
        <v>1.09999999999991</v>
      </c>
      <c r="BV389" s="26">
        <v>1.9</v>
      </c>
      <c r="BW389" s="26">
        <v>0</v>
      </c>
      <c r="BX389" s="26">
        <v>0</v>
      </c>
      <c r="BY389" s="26">
        <v>0</v>
      </c>
      <c r="BZ389" s="26"/>
      <c r="CA389" s="119"/>
      <c r="CB389" s="120" t="s">
        <v>166</v>
      </c>
      <c r="CC389" s="120">
        <v>1.09999999999991</v>
      </c>
      <c r="CD389" s="120">
        <v>1.9</v>
      </c>
      <c r="CE389" s="120">
        <v>0</v>
      </c>
      <c r="CF389" s="92">
        <f t="shared" si="451"/>
        <v>2.99999999999991</v>
      </c>
      <c r="CG389" s="84">
        <f t="shared" si="452"/>
        <v>9.01501095995627e-14</v>
      </c>
      <c r="CH389" s="124">
        <v>11</v>
      </c>
      <c r="CI389" s="84">
        <v>2</v>
      </c>
      <c r="CJ389" s="84"/>
      <c r="CK389" s="84">
        <v>349</v>
      </c>
      <c r="CL389" s="84"/>
      <c r="CM389" s="84"/>
      <c r="CN389" s="84"/>
      <c r="CO389" s="84"/>
      <c r="CP389" s="84"/>
      <c r="CQ389" s="84"/>
      <c r="CR389" s="84"/>
      <c r="CT389" s="84"/>
      <c r="CU389" s="84"/>
      <c r="CV389" s="84"/>
      <c r="CW389" s="84" t="str">
        <f t="shared" si="453"/>
        <v>G32214711474</v>
      </c>
      <c r="CX389" s="84" t="s">
        <v>182</v>
      </c>
      <c r="CZ389" s="26"/>
      <c r="DA389" s="92">
        <v>3</v>
      </c>
      <c r="DB389" s="92"/>
      <c r="DC389" s="26" t="s">
        <v>224</v>
      </c>
      <c r="DD389" s="92" t="s">
        <v>146</v>
      </c>
      <c r="DE389" s="26" t="s">
        <v>1293</v>
      </c>
      <c r="DF389" s="26"/>
      <c r="DG389" s="26" t="s">
        <v>1293</v>
      </c>
      <c r="DH389" s="26"/>
      <c r="DI389" s="26" t="s">
        <v>1294</v>
      </c>
      <c r="DJ389" s="26">
        <v>1965</v>
      </c>
      <c r="DK389" s="26"/>
      <c r="DL389" s="26" t="s">
        <v>139</v>
      </c>
      <c r="DM389" s="26">
        <v>11</v>
      </c>
      <c r="DN389" s="26">
        <v>11</v>
      </c>
      <c r="DO389" s="26">
        <v>13</v>
      </c>
      <c r="DP389" s="26" t="e">
        <v>#N/A</v>
      </c>
      <c r="DQ389" s="26" t="e">
        <v>#N/A</v>
      </c>
      <c r="DR389" s="26" t="s">
        <v>149</v>
      </c>
      <c r="DS389" s="26" t="s">
        <v>167</v>
      </c>
      <c r="DT389" s="26" t="s">
        <v>150</v>
      </c>
      <c r="DU389" s="26" t="s">
        <v>150</v>
      </c>
      <c r="DV389" s="26" t="s">
        <v>150</v>
      </c>
      <c r="DW389" s="26"/>
      <c r="DX389" s="26"/>
      <c r="DY389" s="26"/>
      <c r="DZ389" s="26">
        <f t="shared" si="441"/>
        <v>3</v>
      </c>
      <c r="EA389" s="26" t="e">
        <v>#N/A</v>
      </c>
      <c r="EB389" s="26" t="e">
        <v>#N/A</v>
      </c>
      <c r="EC389" s="26"/>
      <c r="ED389" s="26">
        <v>0</v>
      </c>
      <c r="EE389" s="26">
        <v>3</v>
      </c>
      <c r="EF389" s="26">
        <v>0</v>
      </c>
      <c r="EG389" s="26">
        <v>0</v>
      </c>
      <c r="EH389" s="26">
        <v>0</v>
      </c>
      <c r="EI389" s="146">
        <f t="shared" si="454"/>
        <v>0</v>
      </c>
      <c r="EJ389" s="84">
        <f t="shared" si="455"/>
        <v>3</v>
      </c>
      <c r="EK389" s="84">
        <f t="shared" si="456"/>
        <v>0</v>
      </c>
      <c r="EL389" s="84">
        <f t="shared" si="442"/>
        <v>3</v>
      </c>
      <c r="EN389" s="84">
        <f t="shared" si="457"/>
        <v>0</v>
      </c>
    </row>
    <row r="390" ht="30" customHeight="1" spans="1:142">
      <c r="A390" s="87" t="str">
        <f t="shared" si="406"/>
        <v/>
      </c>
      <c r="B390" s="87">
        <f>VLOOKUP(A390,[1]大中修明细表!$A$10:$N$544,14,0)</f>
        <v>22.9650000000001</v>
      </c>
      <c r="C390" s="87" t="str">
        <f t="shared" si="407"/>
        <v/>
      </c>
      <c r="D390" s="87">
        <f>VLOOKUP(C390,[1]大中修明细表!$B$10:$N$544,13,0)</f>
        <v>22.9650000000001</v>
      </c>
      <c r="E390" s="87"/>
      <c r="F390" s="26" t="s">
        <v>1295</v>
      </c>
      <c r="G390" s="16" t="s">
        <v>1296</v>
      </c>
      <c r="H390" s="26"/>
      <c r="I390" s="26"/>
      <c r="J390" s="26"/>
      <c r="K390" s="26"/>
      <c r="L390" s="26"/>
      <c r="M390" s="26"/>
      <c r="N390" s="26"/>
      <c r="O390" s="26"/>
      <c r="P390" s="16">
        <f>SUBTOTAL(9,P392:P456)</f>
        <v>112.27</v>
      </c>
      <c r="Q390" s="16">
        <f>SUBTOTAL(9,Q392:Q456)</f>
        <v>112.27</v>
      </c>
      <c r="R390" s="16"/>
      <c r="S390" s="16"/>
      <c r="T390" s="16"/>
      <c r="U390" s="16"/>
      <c r="V390" s="16"/>
      <c r="W390" s="16"/>
      <c r="X390" s="16"/>
      <c r="Y390" s="16"/>
      <c r="Z390" s="100"/>
      <c r="AA390" s="16"/>
      <c r="AB390" s="16"/>
      <c r="AC390" s="16"/>
      <c r="AD390" s="16"/>
      <c r="AE390" s="16"/>
      <c r="AF390" s="98"/>
      <c r="AG390" s="104"/>
      <c r="AH390" s="16">
        <f>SUBTOTAL(9,AH392:AH456)</f>
        <v>8904</v>
      </c>
      <c r="AI390" s="16">
        <f>SUBTOTAL(9,AI392:AI456)</f>
        <v>8904</v>
      </c>
      <c r="AJ390" s="16">
        <f>SUBTOTAL(9,AJ392:AJ456)</f>
        <v>8892</v>
      </c>
      <c r="AK390" s="92"/>
      <c r="AL390" s="26" t="str">
        <f>IF(AND(AK390&lt;&gt;"",AM390&lt;&gt;""),"确认折扣年度",IF($V390="大修",IF(AND($V390="大修",AK390="",AM390=""),1,IF(AK390&lt;&gt;"",LOOKUP(AK390,{1900,2016,2017,2018,2019,2020,2021,2022,2023,2024,2025},{1,0.9,0.8,0.7,0.6,0.5,0.4,0.3,0.2,0.1,0}),IF(AM390&lt;&gt;"",LOOKUP(AM390,{1900,2021,2022,2023,2024,2025},{1,0.8,0.6,0.4,0.2,0})))),""))</f>
        <v/>
      </c>
      <c r="AM390" s="92"/>
      <c r="AN390" s="26" t="str">
        <f>IF(AND(AK390&lt;&gt;"",AM390&lt;&gt;""),"确认折扣年度",IF($V390="中修",IF(AND($V390="中修",AK390="",AM390=""),1,IF(AK390&lt;&gt;"",LOOKUP(AK390,{1900,2021,2022,2023,2024,2025},{1,0.8,0.6,0.4,0.2,0}),IF(AM390&lt;&gt;"",LOOKUP(AM390,{1900,2021,2022,2023,2024,2025},{1,0.8,0.6,0.4,0.2,0})))),""))</f>
        <v/>
      </c>
      <c r="AO390" s="26"/>
      <c r="AP390" s="26"/>
      <c r="AQ390" s="26"/>
      <c r="AR390" s="26"/>
      <c r="AS390" s="26"/>
      <c r="AT390" s="26"/>
      <c r="AU390" s="26"/>
      <c r="AV390" s="26"/>
      <c r="AW390" s="26"/>
      <c r="AX390" s="110"/>
      <c r="AY390" s="110"/>
      <c r="AZ390" s="109"/>
      <c r="BA390" s="26"/>
      <c r="BB390" s="26"/>
      <c r="BC390" s="26"/>
      <c r="BD390" s="26"/>
      <c r="BE390" s="26"/>
      <c r="BF390" s="26"/>
      <c r="BG390" s="26"/>
      <c r="BH390" s="26"/>
      <c r="BI390" s="26"/>
      <c r="BJ390" s="26"/>
      <c r="BK390" s="26"/>
      <c r="BL390" s="26"/>
      <c r="BM390" s="26"/>
      <c r="BN390" s="26"/>
      <c r="BO390" s="26"/>
      <c r="BP390" s="26"/>
      <c r="BQ390" s="26"/>
      <c r="BR390" s="26"/>
      <c r="BS390" s="26"/>
      <c r="BT390" s="26"/>
      <c r="BU390" s="26"/>
      <c r="BV390" s="26"/>
      <c r="BW390" s="26"/>
      <c r="BX390" s="26"/>
      <c r="BY390" s="26"/>
      <c r="BZ390" s="26"/>
      <c r="CA390" s="117"/>
      <c r="CB390" s="26"/>
      <c r="CC390" s="26"/>
      <c r="CD390" s="26"/>
      <c r="CE390" s="26"/>
      <c r="CF390" s="84"/>
      <c r="CH390" s="124"/>
      <c r="CJ390" s="84"/>
      <c r="CL390" s="84"/>
      <c r="CM390" s="84"/>
      <c r="CN390" s="84"/>
      <c r="CO390" s="84"/>
      <c r="CP390" s="84"/>
      <c r="CQ390" s="84"/>
      <c r="CR390" s="84"/>
      <c r="CT390" s="84"/>
      <c r="CU390" s="84"/>
      <c r="CV390" s="84"/>
      <c r="CZ390" s="26"/>
      <c r="DA390" s="16">
        <f>SUBTOTAL(9,DA392:DA456)</f>
        <v>82.158</v>
      </c>
      <c r="DB390" s="16"/>
      <c r="DC390" s="16"/>
      <c r="DD390" s="16"/>
      <c r="DE390" s="26"/>
      <c r="DF390" s="26"/>
      <c r="DG390" s="26"/>
      <c r="DH390" s="26"/>
      <c r="DI390" s="26"/>
      <c r="DJ390" s="26"/>
      <c r="DK390" s="26"/>
      <c r="DL390" s="26"/>
      <c r="DM390" s="26"/>
      <c r="DN390" s="26"/>
      <c r="DO390" s="26"/>
      <c r="DP390" s="26" t="b">
        <v>1</v>
      </c>
      <c r="DQ390" s="26">
        <v>0</v>
      </c>
      <c r="DR390" s="26"/>
      <c r="DS390" s="139"/>
      <c r="DT390" s="26"/>
      <c r="DU390" s="26"/>
      <c r="DV390" s="26"/>
      <c r="DW390" s="26"/>
      <c r="DX390" s="26"/>
      <c r="DY390" s="26"/>
      <c r="DZ390" s="26">
        <f t="shared" si="441"/>
        <v>0</v>
      </c>
      <c r="EA390" s="26">
        <v>1</v>
      </c>
      <c r="EB390" s="26">
        <v>0</v>
      </c>
      <c r="EC390" s="26"/>
      <c r="ED390" s="26"/>
      <c r="EE390" s="26"/>
      <c r="EF390" s="26"/>
      <c r="EG390" s="26"/>
      <c r="EH390" s="26"/>
      <c r="EI390" s="146"/>
      <c r="EL390" s="84">
        <f t="shared" si="442"/>
        <v>0</v>
      </c>
    </row>
    <row r="391" ht="30" customHeight="1" spans="1:142">
      <c r="A391" s="87" t="str">
        <f t="shared" si="406"/>
        <v/>
      </c>
      <c r="B391" s="87">
        <f>VLOOKUP(A391,[1]大中修明细表!$A$10:$N$544,14,0)</f>
        <v>22.9650000000001</v>
      </c>
      <c r="C391" s="87" t="str">
        <f t="shared" si="407"/>
        <v/>
      </c>
      <c r="D391" s="87">
        <f>VLOOKUP(C391,[1]大中修明细表!$B$10:$N$544,13,0)</f>
        <v>22.9650000000001</v>
      </c>
      <c r="E391" s="87"/>
      <c r="F391" s="26" t="s">
        <v>135</v>
      </c>
      <c r="G391" s="16" t="s">
        <v>136</v>
      </c>
      <c r="H391" s="26"/>
      <c r="I391" s="26"/>
      <c r="J391" s="26"/>
      <c r="K391" s="26"/>
      <c r="L391" s="26"/>
      <c r="M391" s="26"/>
      <c r="N391" s="26"/>
      <c r="O391" s="26"/>
      <c r="P391" s="16">
        <f>SUBTOTAL(9,P392:P400)</f>
        <v>18.763</v>
      </c>
      <c r="Q391" s="16">
        <f>SUBTOTAL(9,Q392:Q400)</f>
        <v>18.763</v>
      </c>
      <c r="R391" s="16"/>
      <c r="S391" s="16"/>
      <c r="T391" s="16"/>
      <c r="U391" s="16"/>
      <c r="V391" s="16"/>
      <c r="W391" s="16"/>
      <c r="X391" s="16"/>
      <c r="Y391" s="16"/>
      <c r="Z391" s="100"/>
      <c r="AA391" s="16"/>
      <c r="AB391" s="16"/>
      <c r="AC391" s="16"/>
      <c r="AD391" s="16"/>
      <c r="AE391" s="16"/>
      <c r="AF391" s="98"/>
      <c r="AG391" s="104"/>
      <c r="AH391" s="16">
        <f>SUBTOTAL(9,AH392:AH400)</f>
        <v>3196</v>
      </c>
      <c r="AI391" s="16">
        <f>SUBTOTAL(9,AI392:AI400)</f>
        <v>3196</v>
      </c>
      <c r="AJ391" s="16">
        <f>SUBTOTAL(9,AJ392:AJ400)</f>
        <v>3196</v>
      </c>
      <c r="AK391" s="92"/>
      <c r="AL391" s="26" t="str">
        <f>IF(AND(AK391&lt;&gt;"",AM391&lt;&gt;""),"确认折扣年度",IF($V391="大修",IF(AND($V391="大修",AK391="",AM391=""),1,IF(AK391&lt;&gt;"",LOOKUP(AK391,{1900,2016,2017,2018,2019,2020,2021,2022,2023,2024,2025},{1,0.9,0.8,0.7,0.6,0.5,0.4,0.3,0.2,0.1,0}),IF(AM391&lt;&gt;"",LOOKUP(AM391,{1900,2021,2022,2023,2024,2025},{1,0.8,0.6,0.4,0.2,0})))),""))</f>
        <v/>
      </c>
      <c r="AM391" s="92"/>
      <c r="AN391" s="26" t="str">
        <f>IF(AND(AK391&lt;&gt;"",AM391&lt;&gt;""),"确认折扣年度",IF($V391="中修",IF(AND($V391="中修",AK391="",AM391=""),1,IF(AK391&lt;&gt;"",LOOKUP(AK391,{1900,2021,2022,2023,2024,2025},{1,0.8,0.6,0.4,0.2,0}),IF(AM391&lt;&gt;"",LOOKUP(AM391,{1900,2021,2022,2023,2024,2025},{1,0.8,0.6,0.4,0.2,0})))),""))</f>
        <v/>
      </c>
      <c r="AO391" s="26"/>
      <c r="AP391" s="26"/>
      <c r="AQ391" s="26"/>
      <c r="AR391" s="26"/>
      <c r="AS391" s="26"/>
      <c r="AT391" s="26"/>
      <c r="AU391" s="26"/>
      <c r="AV391" s="26"/>
      <c r="AW391" s="26"/>
      <c r="AX391" s="110"/>
      <c r="AY391" s="110"/>
      <c r="AZ391" s="109"/>
      <c r="BA391" s="26"/>
      <c r="BB391" s="26"/>
      <c r="BC391" s="26"/>
      <c r="BD391" s="26"/>
      <c r="BE391" s="26"/>
      <c r="BF391" s="26"/>
      <c r="BG391" s="26"/>
      <c r="BH391" s="26"/>
      <c r="BI391" s="26"/>
      <c r="BJ391" s="26"/>
      <c r="BK391" s="26"/>
      <c r="BL391" s="26"/>
      <c r="BM391" s="26"/>
      <c r="BN391" s="26"/>
      <c r="BO391" s="26"/>
      <c r="BP391" s="26"/>
      <c r="BQ391" s="26"/>
      <c r="BR391" s="26"/>
      <c r="BS391" s="26"/>
      <c r="BT391" s="26"/>
      <c r="BU391" s="26"/>
      <c r="BV391" s="26"/>
      <c r="BW391" s="26"/>
      <c r="BX391" s="26"/>
      <c r="BY391" s="26"/>
      <c r="BZ391" s="26"/>
      <c r="CA391" s="117"/>
      <c r="CB391" s="26"/>
      <c r="CC391" s="26"/>
      <c r="CD391" s="26"/>
      <c r="CE391" s="26"/>
      <c r="CF391" s="84"/>
      <c r="CH391" s="124"/>
      <c r="CJ391" s="84"/>
      <c r="CL391" s="84"/>
      <c r="CM391" s="84"/>
      <c r="CN391" s="84"/>
      <c r="CO391" s="84"/>
      <c r="CP391" s="84"/>
      <c r="CQ391" s="84"/>
      <c r="CR391" s="84"/>
      <c r="CT391" s="84"/>
      <c r="CU391" s="84"/>
      <c r="CV391" s="84"/>
      <c r="CZ391" s="26"/>
      <c r="DA391" s="16">
        <f>SUBTOTAL(9,DA392:DA400)</f>
        <v>4.88600000000002</v>
      </c>
      <c r="DB391" s="16"/>
      <c r="DC391" s="16"/>
      <c r="DD391" s="16"/>
      <c r="DE391" s="26"/>
      <c r="DF391" s="26"/>
      <c r="DG391" s="26"/>
      <c r="DH391" s="26"/>
      <c r="DI391" s="26"/>
      <c r="DJ391" s="26"/>
      <c r="DK391" s="26"/>
      <c r="DL391" s="26"/>
      <c r="DM391" s="26"/>
      <c r="DN391" s="26"/>
      <c r="DO391" s="26"/>
      <c r="DP391" s="26" t="b">
        <v>1</v>
      </c>
      <c r="DQ391" s="26">
        <v>0</v>
      </c>
      <c r="DR391" s="26"/>
      <c r="DS391" s="139"/>
      <c r="DT391" s="26"/>
      <c r="DU391" s="26"/>
      <c r="DV391" s="26"/>
      <c r="DW391" s="26"/>
      <c r="DX391" s="26"/>
      <c r="DY391" s="26"/>
      <c r="DZ391" s="26">
        <f t="shared" si="441"/>
        <v>0</v>
      </c>
      <c r="EA391" s="26">
        <v>1</v>
      </c>
      <c r="EB391" s="26">
        <v>0</v>
      </c>
      <c r="EC391" s="26"/>
      <c r="ED391" s="26"/>
      <c r="EE391" s="26"/>
      <c r="EF391" s="26"/>
      <c r="EG391" s="26"/>
      <c r="EH391" s="26"/>
      <c r="EI391" s="146"/>
      <c r="EL391" s="84">
        <f t="shared" si="442"/>
        <v>0</v>
      </c>
    </row>
    <row r="392" ht="30" customHeight="1" spans="1:144">
      <c r="A392" s="87" t="str">
        <f t="shared" si="406"/>
        <v>G2412451.8232461.7</v>
      </c>
      <c r="B392" s="87" t="e">
        <f>VLOOKUP(A392,[1]大中修明细表!$A$10:$N$544,14,0)</f>
        <v>#N/A</v>
      </c>
      <c r="C392" s="87" t="str">
        <f t="shared" si="407"/>
        <v>S22470.66180.538</v>
      </c>
      <c r="D392" s="87" t="e">
        <f>VLOOKUP(C392,[1]大中修明细表!$B$10:$N$544,13,0)</f>
        <v>#N/A</v>
      </c>
      <c r="E392" s="87"/>
      <c r="F392" s="96">
        <v>351</v>
      </c>
      <c r="G392" s="26" t="s">
        <v>23</v>
      </c>
      <c r="H392" s="26" t="s">
        <v>1297</v>
      </c>
      <c r="I392" s="26">
        <v>431281</v>
      </c>
      <c r="J392" s="26" t="s">
        <v>711</v>
      </c>
      <c r="K392" s="26">
        <v>2451.823</v>
      </c>
      <c r="L392" s="26">
        <v>2461.7</v>
      </c>
      <c r="M392" s="26" t="s">
        <v>888</v>
      </c>
      <c r="N392" s="26">
        <v>70.661</v>
      </c>
      <c r="O392" s="26">
        <v>80.538</v>
      </c>
      <c r="P392" s="26">
        <f>L392-K392</f>
        <v>9.87699999999995</v>
      </c>
      <c r="Q392" s="26">
        <f>L392-K392</f>
        <v>9.87699999999995</v>
      </c>
      <c r="R392" s="26" t="s">
        <v>139</v>
      </c>
      <c r="S392" s="26">
        <v>8.5</v>
      </c>
      <c r="T392" s="26">
        <v>8.5</v>
      </c>
      <c r="U392" s="26">
        <v>10</v>
      </c>
      <c r="V392" s="26" t="s">
        <v>140</v>
      </c>
      <c r="W392" s="26" t="s">
        <v>160</v>
      </c>
      <c r="X392" s="26" t="s">
        <v>1160</v>
      </c>
      <c r="Y392" s="26">
        <f>IF(V392="中修",MIN(24,MIN(S392,U392)),IF(V392="大修",MIN(24,MIN(S392,U392)),""))</f>
        <v>8.5</v>
      </c>
      <c r="Z392" s="26">
        <v>20</v>
      </c>
      <c r="AA392" s="26" t="s">
        <v>161</v>
      </c>
      <c r="AB392" s="26" t="s">
        <v>144</v>
      </c>
      <c r="AC392" s="26">
        <v>20</v>
      </c>
      <c r="AD392" s="26" t="s">
        <v>145</v>
      </c>
      <c r="AE392" s="26">
        <v>9</v>
      </c>
      <c r="AF392" s="99"/>
      <c r="AG392" s="92">
        <v>215</v>
      </c>
      <c r="AH392" s="92">
        <f>ROUND(P392*1000*Y392*AG392/10000,0)</f>
        <v>1805</v>
      </c>
      <c r="AI392" s="92">
        <f>ROUND(Q392*1000*Y392*AG392/10000,0)</f>
        <v>1805</v>
      </c>
      <c r="AJ392" s="26">
        <f>IF(AL392&lt;&gt;"",ROUND(AI392*AL392,0),IF(AN392&lt;&gt;"",ROUND(AI392*AN392,0),"缺折扣系数"))</f>
        <v>1805</v>
      </c>
      <c r="AK392" s="92">
        <v>1957</v>
      </c>
      <c r="AL392" s="26">
        <f>IF(AND(AK392&lt;&gt;"",AM392&lt;&gt;""),"确认折扣年度",IF($V392="大修",IF(AND($V392="大修",AK392="",AM392=""),1,IF(AK392&lt;&gt;"",LOOKUP(AK392,{1900,2016,2017,2018,2019,2020,2021,2022,2023,2024,2025},{1,0.9,0.8,0.7,0.6,0.5,0.4,0.3,0.2,0.1,0}),IF(AM392&lt;&gt;"",LOOKUP(AM392,{1900,2021,2022,2023,2024,2025},{1,0.8,0.6,0.4,0.2,0})))),""))</f>
        <v>1</v>
      </c>
      <c r="AM392" s="92"/>
      <c r="AN392" s="26" t="str">
        <f>IF(AND(AK392&lt;&gt;"",AM392&lt;&gt;""),"确认折扣年度",IF($V392="中修",IF(AND($V392="中修",AK392="",AM392=""),1,IF(AK392&lt;&gt;"",LOOKUP(AK392,{1900,2021,2022,2023,2024,2025},{1,0.8,0.6,0.4,0.2,0}),IF(AM392&lt;&gt;"",LOOKUP(AM392,{1900,2021,2022,2023,2024,2025},{1,0.8,0.6,0.4,0.2,0})))),""))</f>
        <v/>
      </c>
      <c r="AO392" s="26" t="s">
        <v>146</v>
      </c>
      <c r="AP392" s="26" t="s">
        <v>146</v>
      </c>
      <c r="AQ392" s="26" t="s">
        <v>197</v>
      </c>
      <c r="AR392" s="26" t="s">
        <v>1162</v>
      </c>
      <c r="AS392" s="101" t="s">
        <v>1298</v>
      </c>
      <c r="AT392" s="26" t="s">
        <v>1298</v>
      </c>
      <c r="AU392" s="26" t="s">
        <v>146</v>
      </c>
      <c r="AV392" s="26" t="s">
        <v>197</v>
      </c>
      <c r="AW392" s="26"/>
      <c r="AX392" s="110" t="s">
        <v>1299</v>
      </c>
      <c r="AY392" s="110"/>
      <c r="AZ392" s="109"/>
      <c r="BA392" s="26">
        <v>215</v>
      </c>
      <c r="BB392" s="26">
        <v>1904.26</v>
      </c>
      <c r="BC392" s="26">
        <v>1904.26</v>
      </c>
      <c r="BD392" s="26">
        <v>0</v>
      </c>
      <c r="BE392" s="26" t="s">
        <v>149</v>
      </c>
      <c r="BF392" s="26" t="s">
        <v>150</v>
      </c>
      <c r="BG392" s="26" t="s">
        <v>1300</v>
      </c>
      <c r="BH392" s="26">
        <v>1957</v>
      </c>
      <c r="BI392" s="26" t="s">
        <v>150</v>
      </c>
      <c r="BJ392" s="26" t="s">
        <v>1301</v>
      </c>
      <c r="BK392" s="26" t="s">
        <v>150</v>
      </c>
      <c r="BL392" s="26" t="s">
        <v>150</v>
      </c>
      <c r="BM392" s="26"/>
      <c r="BN392" s="26"/>
      <c r="BO392" s="26"/>
      <c r="BP392" s="26"/>
      <c r="BQ392" s="26" t="s">
        <v>888</v>
      </c>
      <c r="BR392" s="26">
        <v>70.661</v>
      </c>
      <c r="BS392" s="26">
        <v>81.081</v>
      </c>
      <c r="BT392" s="26">
        <f>SUM(BU392:BZ392)</f>
        <v>10.4200000000001</v>
      </c>
      <c r="BU392" s="26"/>
      <c r="BV392" s="26"/>
      <c r="BW392" s="26">
        <f>CE392+CF392</f>
        <v>10.4200000000001</v>
      </c>
      <c r="BX392" s="26">
        <v>0</v>
      </c>
      <c r="BY392" s="26">
        <v>0</v>
      </c>
      <c r="BZ392" s="26"/>
      <c r="CA392" s="117"/>
      <c r="CB392" s="26" t="s">
        <v>166</v>
      </c>
      <c r="CC392" s="26">
        <v>1</v>
      </c>
      <c r="CD392" s="26">
        <v>7.42000000000007</v>
      </c>
      <c r="CE392" s="26">
        <v>2</v>
      </c>
      <c r="CF392" s="92">
        <f>CC392+CD392</f>
        <v>8.42000000000007</v>
      </c>
      <c r="CG392" s="84">
        <f>Q392-BU392-BV392-BW392-BX392-BY392-BZ392</f>
        <v>-0.543000000000117</v>
      </c>
      <c r="CH392" s="124">
        <v>12</v>
      </c>
      <c r="CI392" s="84">
        <v>1</v>
      </c>
      <c r="CJ392" s="84"/>
      <c r="CK392" s="84">
        <v>479</v>
      </c>
      <c r="CL392" s="84"/>
      <c r="CM392" s="84"/>
      <c r="CN392" s="84"/>
      <c r="CO392" s="84"/>
      <c r="CP392" s="84"/>
      <c r="CQ392" s="84"/>
      <c r="CR392" s="84"/>
      <c r="CT392" s="84"/>
      <c r="CU392" s="84"/>
      <c r="CV392" s="84"/>
      <c r="CW392" s="84" t="str">
        <f>J392&amp;K392&amp;L392</f>
        <v>G2412451.8232461.7</v>
      </c>
      <c r="CX392" s="84" t="s">
        <v>140</v>
      </c>
      <c r="CZ392" s="26" t="s">
        <v>1302</v>
      </c>
      <c r="DA392" s="92">
        <v>0</v>
      </c>
      <c r="DB392" s="92"/>
      <c r="DC392" s="92" t="s">
        <v>1303</v>
      </c>
      <c r="DD392" s="92"/>
      <c r="DE392" s="26" t="s">
        <v>1304</v>
      </c>
      <c r="DF392" s="26" t="s">
        <v>1304</v>
      </c>
      <c r="DG392" s="26"/>
      <c r="DH392" s="26" t="s">
        <v>1305</v>
      </c>
      <c r="DI392" s="26"/>
      <c r="DJ392" s="26">
        <v>1957</v>
      </c>
      <c r="DK392" s="26"/>
      <c r="DL392" s="26" t="s">
        <v>139</v>
      </c>
      <c r="DM392" s="26">
        <v>8.5</v>
      </c>
      <c r="DN392" s="26">
        <v>8.5</v>
      </c>
      <c r="DO392" s="26">
        <v>10</v>
      </c>
      <c r="DP392" s="26" t="b">
        <v>1</v>
      </c>
      <c r="DQ392" s="26">
        <v>1</v>
      </c>
      <c r="DR392" s="26" t="s">
        <v>149</v>
      </c>
      <c r="DS392" s="26" t="s">
        <v>167</v>
      </c>
      <c r="DT392" s="26" t="s">
        <v>150</v>
      </c>
      <c r="DU392" s="26" t="s">
        <v>150</v>
      </c>
      <c r="DV392" s="26" t="s">
        <v>150</v>
      </c>
      <c r="DW392" s="26"/>
      <c r="DX392" s="26"/>
      <c r="DY392" s="26"/>
      <c r="DZ392" s="26">
        <f t="shared" si="441"/>
        <v>9.87699999999995</v>
      </c>
      <c r="EA392" s="26">
        <v>10.4200000000001</v>
      </c>
      <c r="EB392" s="26">
        <v>0</v>
      </c>
      <c r="EC392" s="26">
        <v>0</v>
      </c>
      <c r="ED392" s="26">
        <v>0</v>
      </c>
      <c r="EE392" s="26">
        <v>9.87699999999995</v>
      </c>
      <c r="EF392" s="26">
        <v>0</v>
      </c>
      <c r="EG392" s="26">
        <v>0</v>
      </c>
      <c r="EH392" s="26">
        <v>0</v>
      </c>
      <c r="EI392" s="146">
        <f>P392-DZ392</f>
        <v>0</v>
      </c>
      <c r="EJ392" s="84">
        <f>L392-K392</f>
        <v>9.87699999999995</v>
      </c>
      <c r="EK392" s="84">
        <f>EJ392-DZ392</f>
        <v>0</v>
      </c>
      <c r="EL392" s="84">
        <f t="shared" si="442"/>
        <v>-0.54300000000012</v>
      </c>
      <c r="EN392" s="84">
        <f t="shared" ref="EN392:EN400" si="458">EF392+EG392</f>
        <v>0</v>
      </c>
    </row>
    <row r="393" ht="30" customHeight="1" spans="1:144">
      <c r="A393" s="87" t="str">
        <f t="shared" ref="A393:A406" si="459">J393&amp;K393&amp;L393</f>
        <v>G35616301632</v>
      </c>
      <c r="B393" s="87">
        <f>VLOOKUP(A393,[1]大中修明细表!$A$10:$N$544,14,0)</f>
        <v>2</v>
      </c>
      <c r="C393" s="87" t="str">
        <f t="shared" ref="C393:C406" si="460">M393&amp;N393&amp;O393</f>
        <v>S222144.252146.252</v>
      </c>
      <c r="D393" s="87">
        <f>VLOOKUP(C393,[1]大中修明细表!$B$10:$N$544,13,0)</f>
        <v>2</v>
      </c>
      <c r="E393" s="87"/>
      <c r="F393" s="96">
        <v>352</v>
      </c>
      <c r="G393" s="26" t="s">
        <v>23</v>
      </c>
      <c r="H393" s="26" t="s">
        <v>1306</v>
      </c>
      <c r="I393" s="26">
        <v>431229</v>
      </c>
      <c r="J393" s="26" t="s">
        <v>560</v>
      </c>
      <c r="K393" s="26">
        <v>1630</v>
      </c>
      <c r="L393" s="26">
        <v>1632</v>
      </c>
      <c r="M393" s="26" t="s">
        <v>436</v>
      </c>
      <c r="N393" s="26">
        <v>144.252</v>
      </c>
      <c r="O393" s="26">
        <v>146.252</v>
      </c>
      <c r="P393" s="26">
        <f t="shared" ref="P393:P400" si="461">L393-K393</f>
        <v>2</v>
      </c>
      <c r="Q393" s="26">
        <f>L393-K393</f>
        <v>2</v>
      </c>
      <c r="R393" s="26" t="s">
        <v>139</v>
      </c>
      <c r="S393" s="26">
        <v>7</v>
      </c>
      <c r="T393" s="26">
        <v>7</v>
      </c>
      <c r="U393" s="26">
        <v>8.5</v>
      </c>
      <c r="V393" s="26" t="s">
        <v>140</v>
      </c>
      <c r="W393" s="26" t="s">
        <v>160</v>
      </c>
      <c r="X393" s="26" t="s">
        <v>161</v>
      </c>
      <c r="Y393" s="26">
        <f t="shared" ref="Y393:Y400" si="462">IF(V393="中修",MIN(24,MIN(S393,U393)),IF(V393="大修",MIN(24,MIN(S393,U393)),""))</f>
        <v>7</v>
      </c>
      <c r="Z393" s="26">
        <v>20</v>
      </c>
      <c r="AA393" s="26" t="s">
        <v>161</v>
      </c>
      <c r="AB393" s="26" t="s">
        <v>144</v>
      </c>
      <c r="AC393" s="26">
        <v>20</v>
      </c>
      <c r="AD393" s="26" t="s">
        <v>145</v>
      </c>
      <c r="AE393" s="26">
        <v>9</v>
      </c>
      <c r="AF393" s="99"/>
      <c r="AG393" s="92">
        <v>215</v>
      </c>
      <c r="AH393" s="92">
        <f t="shared" ref="AH393:AH400" si="463">ROUND(P393*1000*Y393*AG393/10000,0)</f>
        <v>301</v>
      </c>
      <c r="AI393" s="92">
        <f t="shared" ref="AI393:AI400" si="464">ROUND(Q393*1000*Y393*AG393/10000,0)</f>
        <v>301</v>
      </c>
      <c r="AJ393" s="26">
        <f t="shared" ref="AJ393:AJ400" si="465">IF(AL393&lt;&gt;"",ROUND(AI393*AL393,0),IF(AN393&lt;&gt;"",ROUND(AI393*AN393,0),"缺折扣系数"))</f>
        <v>301</v>
      </c>
      <c r="AK393" s="92"/>
      <c r="AL393" s="26">
        <f>IF(AND(AK393&lt;&gt;"",AM393&lt;&gt;""),"确认折扣年度",IF($V393="大修",IF(AND($V393="大修",AK393="",AM393=""),1,IF(AK393&lt;&gt;"",LOOKUP(AK393,{1900,2016,2017,2018,2019,2020,2021,2022,2023,2024,2025},{1,0.9,0.8,0.7,0.6,0.5,0.4,0.3,0.2,0.1,0}),IF(AM393&lt;&gt;"",LOOKUP(AM393,{1900,2021,2022,2023,2024,2025},{1,0.8,0.6,0.4,0.2,0})))),""))</f>
        <v>1</v>
      </c>
      <c r="AM393" s="92">
        <v>2020</v>
      </c>
      <c r="AN393" s="26" t="str">
        <f>IF(AND(AK393&lt;&gt;"",AM393&lt;&gt;""),"确认折扣年度",IF($V393="中修",IF(AND($V393="中修",AK393="",AM393=""),1,IF(AK393&lt;&gt;"",LOOKUP(AK393,{1900,2021,2022,2023,2024,2025},{1,0.8,0.6,0.4,0.2,0}),IF(AM393&lt;&gt;"",LOOKUP(AM393,{1900,2021,2022,2023,2024,2025},{1,0.8,0.6,0.4,0.2,0})))),""))</f>
        <v/>
      </c>
      <c r="AO393" s="26" t="s">
        <v>146</v>
      </c>
      <c r="AP393" s="26" t="s">
        <v>146</v>
      </c>
      <c r="AQ393" s="26" t="s">
        <v>147</v>
      </c>
      <c r="AR393" s="26" t="s">
        <v>1307</v>
      </c>
      <c r="AS393" s="101" t="s">
        <v>1308</v>
      </c>
      <c r="AT393" s="26" t="s">
        <v>1307</v>
      </c>
      <c r="AU393" s="26" t="s">
        <v>146</v>
      </c>
      <c r="AV393" s="26" t="s">
        <v>147</v>
      </c>
      <c r="AW393" s="26"/>
      <c r="AX393" s="113" t="s">
        <v>1309</v>
      </c>
      <c r="AY393" s="110"/>
      <c r="AZ393" s="111"/>
      <c r="BA393" s="26">
        <v>215</v>
      </c>
      <c r="BB393" s="26">
        <v>301</v>
      </c>
      <c r="BC393" s="26">
        <v>301</v>
      </c>
      <c r="BD393" s="26">
        <v>0</v>
      </c>
      <c r="BE393" s="26" t="s">
        <v>149</v>
      </c>
      <c r="BF393" s="26" t="s">
        <v>150</v>
      </c>
      <c r="BG393" s="26" t="s">
        <v>1310</v>
      </c>
      <c r="BH393" s="26">
        <v>1970</v>
      </c>
      <c r="BI393" s="26" t="s">
        <v>150</v>
      </c>
      <c r="BJ393" s="26" t="s">
        <v>1311</v>
      </c>
      <c r="BK393" s="26" t="s">
        <v>150</v>
      </c>
      <c r="BL393" s="26" t="s">
        <v>150</v>
      </c>
      <c r="BM393" s="26"/>
      <c r="BN393" s="26"/>
      <c r="BO393" s="26"/>
      <c r="BP393" s="26"/>
      <c r="BQ393" s="26" t="s">
        <v>436</v>
      </c>
      <c r="BR393" s="26">
        <v>144.224</v>
      </c>
      <c r="BS393" s="26">
        <v>146.224</v>
      </c>
      <c r="BT393" s="26">
        <f t="shared" ref="BT393:BT400" si="466">SUM(BU393:BZ393)</f>
        <v>2</v>
      </c>
      <c r="BU393" s="26"/>
      <c r="BV393" s="26"/>
      <c r="BW393" s="26">
        <f t="shared" ref="BW393:BW400" si="467">CE393+CF393</f>
        <v>2</v>
      </c>
      <c r="BX393" s="26">
        <v>0</v>
      </c>
      <c r="BY393" s="26">
        <v>0</v>
      </c>
      <c r="BZ393" s="26"/>
      <c r="CA393" s="117"/>
      <c r="CB393" s="26" t="s">
        <v>166</v>
      </c>
      <c r="CC393" s="26">
        <v>0</v>
      </c>
      <c r="CD393" s="26">
        <v>2</v>
      </c>
      <c r="CE393" s="26">
        <v>0</v>
      </c>
      <c r="CF393" s="92">
        <f t="shared" ref="CF393:CF400" si="468">CC393+CD393</f>
        <v>2</v>
      </c>
      <c r="CG393" s="84">
        <f t="shared" ref="CG393:CG400" si="469">Q393-BU393-BV393-BW393-BX393-BY393-BZ393</f>
        <v>0</v>
      </c>
      <c r="CH393" s="124">
        <v>12</v>
      </c>
      <c r="CI393" s="84">
        <v>1</v>
      </c>
      <c r="CJ393" s="84"/>
      <c r="CK393" s="84">
        <v>456</v>
      </c>
      <c r="CL393" s="84"/>
      <c r="CM393" s="84"/>
      <c r="CN393" s="84"/>
      <c r="CO393" s="84"/>
      <c r="CP393" s="84"/>
      <c r="CQ393" s="84"/>
      <c r="CR393" s="84"/>
      <c r="CT393" s="84"/>
      <c r="CU393" s="84"/>
      <c r="CV393" s="84"/>
      <c r="CW393" s="84" t="str">
        <f t="shared" ref="CW393:CW400" si="470">J393&amp;K393&amp;L393</f>
        <v>G35616301632</v>
      </c>
      <c r="CX393" s="84" t="s">
        <v>140</v>
      </c>
      <c r="CZ393" s="26" t="s">
        <v>1312</v>
      </c>
      <c r="DA393" s="92">
        <v>0</v>
      </c>
      <c r="DB393" s="92"/>
      <c r="DC393" s="92"/>
      <c r="DD393" s="92"/>
      <c r="DE393" s="26"/>
      <c r="DF393" s="26"/>
      <c r="DG393" s="26"/>
      <c r="DH393" s="26"/>
      <c r="DI393" s="26" t="s">
        <v>1313</v>
      </c>
      <c r="DJ393" s="26">
        <v>1970</v>
      </c>
      <c r="DK393" s="26"/>
      <c r="DL393" s="26" t="s">
        <v>139</v>
      </c>
      <c r="DM393" s="26">
        <v>7</v>
      </c>
      <c r="DN393" s="26">
        <v>7</v>
      </c>
      <c r="DO393" s="26">
        <v>8.5</v>
      </c>
      <c r="DP393" s="26" t="b">
        <v>1</v>
      </c>
      <c r="DQ393" s="26">
        <v>1</v>
      </c>
      <c r="DR393" s="26" t="s">
        <v>149</v>
      </c>
      <c r="DS393" s="26" t="s">
        <v>167</v>
      </c>
      <c r="DT393" s="26" t="s">
        <v>150</v>
      </c>
      <c r="DU393" s="26" t="s">
        <v>150</v>
      </c>
      <c r="DV393" s="26" t="s">
        <v>150</v>
      </c>
      <c r="DW393" s="26"/>
      <c r="DX393" s="26"/>
      <c r="DY393" s="26"/>
      <c r="DZ393" s="26">
        <f t="shared" ref="DZ393:DZ406" si="471">SUM(EC393:EH393)</f>
        <v>2</v>
      </c>
      <c r="EA393" s="26">
        <v>2</v>
      </c>
      <c r="EB393" s="26">
        <v>0</v>
      </c>
      <c r="EC393" s="26">
        <v>0</v>
      </c>
      <c r="ED393" s="26">
        <v>0</v>
      </c>
      <c r="EE393" s="26">
        <v>2</v>
      </c>
      <c r="EF393" s="26">
        <v>0</v>
      </c>
      <c r="EG393" s="26">
        <v>0</v>
      </c>
      <c r="EH393" s="26">
        <v>0</v>
      </c>
      <c r="EI393" s="146">
        <f t="shared" ref="EI393:EI400" si="472">P393-DZ393</f>
        <v>0</v>
      </c>
      <c r="EJ393" s="84">
        <f t="shared" ref="EJ393:EJ400" si="473">L393-K393</f>
        <v>2</v>
      </c>
      <c r="EK393" s="84">
        <f t="shared" ref="EK393:EK400" si="474">EJ393-DZ393</f>
        <v>0</v>
      </c>
      <c r="EL393" s="84">
        <f t="shared" ref="EL393:EL406" si="475">EE393-BW393</f>
        <v>0</v>
      </c>
      <c r="EN393" s="84">
        <f t="shared" si="458"/>
        <v>0</v>
      </c>
    </row>
    <row r="394" s="84" customFormat="1" ht="30" customHeight="1" spans="1:144">
      <c r="A394" s="87" t="str">
        <f t="shared" si="459"/>
        <v>G536354356</v>
      </c>
      <c r="B394" s="87">
        <f>VLOOKUP(A394,[1]大中修明细表!$A$10:$N$544,14,0)</f>
        <v>2</v>
      </c>
      <c r="C394" s="87" t="str">
        <f t="shared" si="460"/>
        <v>S308445.395447.395</v>
      </c>
      <c r="D394" s="87">
        <f>VLOOKUP(C394,[1]大中修明细表!$B$10:$N$544,13,0)</f>
        <v>2</v>
      </c>
      <c r="E394" s="87"/>
      <c r="F394" s="96">
        <v>353</v>
      </c>
      <c r="G394" s="26" t="s">
        <v>23</v>
      </c>
      <c r="H394" s="26" t="s">
        <v>1314</v>
      </c>
      <c r="I394" s="26">
        <v>431224</v>
      </c>
      <c r="J394" s="26" t="s">
        <v>1043</v>
      </c>
      <c r="K394" s="26">
        <v>354</v>
      </c>
      <c r="L394" s="26">
        <v>356</v>
      </c>
      <c r="M394" s="26" t="s">
        <v>759</v>
      </c>
      <c r="N394" s="26">
        <v>445.395</v>
      </c>
      <c r="O394" s="26">
        <v>447.395</v>
      </c>
      <c r="P394" s="26">
        <f t="shared" si="461"/>
        <v>2</v>
      </c>
      <c r="Q394" s="26">
        <f>L394-K394</f>
        <v>2</v>
      </c>
      <c r="R394" s="26" t="s">
        <v>139</v>
      </c>
      <c r="S394" s="26">
        <v>9</v>
      </c>
      <c r="T394" s="26">
        <v>10</v>
      </c>
      <c r="U394" s="26">
        <v>12</v>
      </c>
      <c r="V394" s="26" t="s">
        <v>140</v>
      </c>
      <c r="W394" s="26" t="s">
        <v>141</v>
      </c>
      <c r="X394" s="26" t="s">
        <v>142</v>
      </c>
      <c r="Y394" s="26">
        <f t="shared" si="462"/>
        <v>9</v>
      </c>
      <c r="Z394" s="101"/>
      <c r="AA394" s="26" t="s">
        <v>143</v>
      </c>
      <c r="AB394" s="26" t="s">
        <v>144</v>
      </c>
      <c r="AC394" s="26">
        <v>30</v>
      </c>
      <c r="AD394" s="26" t="s">
        <v>145</v>
      </c>
      <c r="AE394" s="26">
        <v>9</v>
      </c>
      <c r="AF394" s="99"/>
      <c r="AG394" s="92">
        <v>220</v>
      </c>
      <c r="AH394" s="92">
        <f t="shared" si="463"/>
        <v>396</v>
      </c>
      <c r="AI394" s="92">
        <f t="shared" si="464"/>
        <v>396</v>
      </c>
      <c r="AJ394" s="26">
        <f t="shared" si="465"/>
        <v>396</v>
      </c>
      <c r="AK394" s="92">
        <v>1942</v>
      </c>
      <c r="AL394" s="26">
        <f>IF(AND(AK394&lt;&gt;"",AM394&lt;&gt;""),"确认折扣年度",IF($V394="大修",IF(AND($V394="大修",AK394="",AM394=""),1,IF(AK394&lt;&gt;"",LOOKUP(AK394,{1900,2016,2017,2018,2019,2020,2021,2022,2023,2024,2025},{1,0.9,0.8,0.7,0.6,0.5,0.4,0.3,0.2,0.1,0}),IF(AM394&lt;&gt;"",LOOKUP(AM394,{1900,2021,2022,2023,2024,2025},{1,0.8,0.6,0.4,0.2,0})))),""))</f>
        <v>1</v>
      </c>
      <c r="AM394" s="92"/>
      <c r="AN394" s="26" t="str">
        <f>IF(AND(AK394&lt;&gt;"",AM394&lt;&gt;""),"确认折扣年度",IF($V394="中修",IF(AND($V394="中修",AK394="",AM394=""),1,IF(AK394&lt;&gt;"",LOOKUP(AK394,{1900,2021,2022,2023,2024,2025},{1,0.8,0.6,0.4,0.2,0}),IF(AM394&lt;&gt;"",LOOKUP(AM394,{1900,2021,2022,2023,2024,2025},{1,0.8,0.6,0.4,0.2,0})))),""))</f>
        <v/>
      </c>
      <c r="AO394" s="26" t="s">
        <v>146</v>
      </c>
      <c r="AP394" s="26" t="s">
        <v>146</v>
      </c>
      <c r="AQ394" s="26" t="s">
        <v>147</v>
      </c>
      <c r="AR394" s="26" t="s">
        <v>1315</v>
      </c>
      <c r="AS394" s="101" t="s">
        <v>1316</v>
      </c>
      <c r="AT394" s="26"/>
      <c r="AU394" s="26" t="s">
        <v>146</v>
      </c>
      <c r="AV394" s="26" t="s">
        <v>147</v>
      </c>
      <c r="AW394" s="26"/>
      <c r="AX394" s="110"/>
      <c r="AY394" s="110"/>
      <c r="AZ394" s="111"/>
      <c r="BA394" s="26">
        <v>215</v>
      </c>
      <c r="BB394" s="26">
        <v>387</v>
      </c>
      <c r="BC394" s="26">
        <v>387</v>
      </c>
      <c r="BD394" s="26">
        <v>0</v>
      </c>
      <c r="BE394" s="26" t="s">
        <v>149</v>
      </c>
      <c r="BF394" s="26" t="s">
        <v>150</v>
      </c>
      <c r="BG394" s="26"/>
      <c r="BH394" s="26">
        <v>1942</v>
      </c>
      <c r="BI394" s="26" t="s">
        <v>150</v>
      </c>
      <c r="BJ394" s="26" t="s">
        <v>1317</v>
      </c>
      <c r="BK394" s="26" t="s">
        <v>150</v>
      </c>
      <c r="BL394" s="26" t="s">
        <v>150</v>
      </c>
      <c r="BM394" s="26"/>
      <c r="BN394" s="26"/>
      <c r="BO394" s="26"/>
      <c r="BP394" s="26"/>
      <c r="BQ394" s="26" t="s">
        <v>759</v>
      </c>
      <c r="BR394" s="26">
        <v>445.395</v>
      </c>
      <c r="BS394" s="26">
        <v>447.395</v>
      </c>
      <c r="BT394" s="26">
        <f t="shared" si="466"/>
        <v>2</v>
      </c>
      <c r="BU394" s="26"/>
      <c r="BV394" s="26"/>
      <c r="BW394" s="26">
        <f t="shared" si="467"/>
        <v>2</v>
      </c>
      <c r="BX394" s="26">
        <v>0</v>
      </c>
      <c r="BY394" s="26">
        <v>0</v>
      </c>
      <c r="BZ394" s="26"/>
      <c r="CA394" s="117"/>
      <c r="CB394" s="26" t="s">
        <v>166</v>
      </c>
      <c r="CC394" s="26">
        <v>0</v>
      </c>
      <c r="CD394" s="26">
        <v>0</v>
      </c>
      <c r="CE394" s="26">
        <v>2</v>
      </c>
      <c r="CF394" s="92">
        <f t="shared" si="468"/>
        <v>0</v>
      </c>
      <c r="CG394" s="84">
        <f t="shared" si="469"/>
        <v>0</v>
      </c>
      <c r="CH394" s="124">
        <v>12</v>
      </c>
      <c r="CI394" s="84">
        <v>1</v>
      </c>
      <c r="CK394" s="84">
        <v>432</v>
      </c>
      <c r="CW394" s="84" t="str">
        <f t="shared" si="470"/>
        <v>G536354356</v>
      </c>
      <c r="CX394" s="84" t="s">
        <v>140</v>
      </c>
      <c r="CZ394" s="26" t="s">
        <v>419</v>
      </c>
      <c r="DA394" s="92">
        <v>0</v>
      </c>
      <c r="DB394" s="92"/>
      <c r="DC394" s="92" t="s">
        <v>298</v>
      </c>
      <c r="DD394" s="92" t="s">
        <v>175</v>
      </c>
      <c r="DE394" s="26"/>
      <c r="DF394" s="26"/>
      <c r="DG394" s="26"/>
      <c r="DH394" s="26"/>
      <c r="DI394" s="26" t="s">
        <v>1318</v>
      </c>
      <c r="DJ394" s="26">
        <v>1942</v>
      </c>
      <c r="DK394" s="26"/>
      <c r="DL394" s="26" t="s">
        <v>139</v>
      </c>
      <c r="DM394" s="26">
        <v>10</v>
      </c>
      <c r="DN394" s="26">
        <v>9</v>
      </c>
      <c r="DO394" s="26">
        <v>12</v>
      </c>
      <c r="DP394" s="26" t="b">
        <v>0</v>
      </c>
      <c r="DQ394" s="26">
        <v>1</v>
      </c>
      <c r="DR394" s="26" t="s">
        <v>149</v>
      </c>
      <c r="DS394" s="26" t="s">
        <v>167</v>
      </c>
      <c r="DT394" s="26" t="s">
        <v>150</v>
      </c>
      <c r="DU394" s="26" t="s">
        <v>150</v>
      </c>
      <c r="DV394" s="26" t="s">
        <v>150</v>
      </c>
      <c r="DW394" s="26"/>
      <c r="DX394" s="26"/>
      <c r="DY394" s="26"/>
      <c r="DZ394" s="26">
        <f t="shared" si="471"/>
        <v>2</v>
      </c>
      <c r="EA394" s="26">
        <v>2</v>
      </c>
      <c r="EB394" s="26">
        <v>0</v>
      </c>
      <c r="EC394" s="26">
        <v>0</v>
      </c>
      <c r="ED394" s="26">
        <v>0</v>
      </c>
      <c r="EE394" s="26">
        <v>2</v>
      </c>
      <c r="EF394" s="26">
        <v>0</v>
      </c>
      <c r="EG394" s="26">
        <v>0</v>
      </c>
      <c r="EH394" s="26">
        <v>0</v>
      </c>
      <c r="EI394" s="146">
        <f t="shared" si="472"/>
        <v>0</v>
      </c>
      <c r="EJ394" s="84">
        <f t="shared" si="473"/>
        <v>2</v>
      </c>
      <c r="EK394" s="84">
        <f t="shared" si="474"/>
        <v>0</v>
      </c>
      <c r="EL394" s="84">
        <f t="shared" si="475"/>
        <v>0</v>
      </c>
      <c r="EN394" s="84">
        <f t="shared" si="458"/>
        <v>0</v>
      </c>
    </row>
    <row r="395" ht="30" customHeight="1" spans="1:144">
      <c r="A395" s="87" t="str">
        <f t="shared" si="459"/>
        <v>S241231232</v>
      </c>
      <c r="B395" s="87">
        <f>VLOOKUP(A395,[1]大中修明细表!$A$10:$N$544,14,0)</f>
        <v>1</v>
      </c>
      <c r="C395" s="87" t="str">
        <f t="shared" si="460"/>
        <v>S227119.322120.322</v>
      </c>
      <c r="D395" s="87">
        <f>VLOOKUP(C395,[1]大中修明细表!$B$10:$N$544,13,0)</f>
        <v>1</v>
      </c>
      <c r="E395" s="87"/>
      <c r="F395" s="96">
        <v>354</v>
      </c>
      <c r="G395" s="26" t="s">
        <v>23</v>
      </c>
      <c r="H395" s="26" t="s">
        <v>1319</v>
      </c>
      <c r="I395" s="26">
        <v>431222</v>
      </c>
      <c r="J395" s="26" t="s">
        <v>1320</v>
      </c>
      <c r="K395" s="26">
        <v>231</v>
      </c>
      <c r="L395" s="26">
        <v>232</v>
      </c>
      <c r="M395" s="26" t="s">
        <v>942</v>
      </c>
      <c r="N395" s="26">
        <v>119.322</v>
      </c>
      <c r="O395" s="26">
        <v>120.322</v>
      </c>
      <c r="P395" s="26">
        <f t="shared" si="461"/>
        <v>1</v>
      </c>
      <c r="Q395" s="26">
        <f t="shared" ref="Q395:Q400" si="476">L395-K395</f>
        <v>1</v>
      </c>
      <c r="R395" s="26" t="s">
        <v>341</v>
      </c>
      <c r="S395" s="26">
        <v>6.5</v>
      </c>
      <c r="T395" s="26">
        <v>6.5</v>
      </c>
      <c r="U395" s="26">
        <v>7</v>
      </c>
      <c r="V395" s="26" t="s">
        <v>140</v>
      </c>
      <c r="W395" s="26" t="s">
        <v>160</v>
      </c>
      <c r="X395" s="26" t="s">
        <v>245</v>
      </c>
      <c r="Y395" s="26">
        <f t="shared" si="462"/>
        <v>6.5</v>
      </c>
      <c r="Z395" s="101"/>
      <c r="AA395" s="26" t="s">
        <v>245</v>
      </c>
      <c r="AB395" s="26" t="s">
        <v>144</v>
      </c>
      <c r="AC395" s="26">
        <v>30</v>
      </c>
      <c r="AD395" s="26" t="s">
        <v>145</v>
      </c>
      <c r="AE395" s="26">
        <v>9</v>
      </c>
      <c r="AF395" s="99"/>
      <c r="AG395" s="92">
        <v>215</v>
      </c>
      <c r="AH395" s="92">
        <f t="shared" si="463"/>
        <v>140</v>
      </c>
      <c r="AI395" s="92">
        <f t="shared" si="464"/>
        <v>140</v>
      </c>
      <c r="AJ395" s="26">
        <f t="shared" si="465"/>
        <v>140</v>
      </c>
      <c r="AK395" s="92"/>
      <c r="AL395" s="26">
        <f>IF(AND(AK395&lt;&gt;"",AM395&lt;&gt;""),"确认折扣年度",IF($V395="大修",IF(AND($V395="大修",AK395="",AM395=""),1,IF(AK395&lt;&gt;"",LOOKUP(AK395,{1900,2016,2017,2018,2019,2020,2021,2022,2023,2024,2025},{1,0.9,0.8,0.7,0.6,0.5,0.4,0.3,0.2,0.1,0}),IF(AM395&lt;&gt;"",LOOKUP(AM395,{1900,2021,2022,2023,2024,2025},{1,0.8,0.6,0.4,0.2,0})))),""))</f>
        <v>1</v>
      </c>
      <c r="AM395" s="92">
        <v>2020</v>
      </c>
      <c r="AN395" s="26" t="str">
        <f>IF(AND(AK395&lt;&gt;"",AM395&lt;&gt;""),"确认折扣年度",IF($V395="中修",IF(AND($V395="中修",AK395="",AM395=""),1,IF(AK395&lt;&gt;"",LOOKUP(AK395,{1900,2021,2022,2023,2024,2025},{1,0.8,0.6,0.4,0.2,0}),IF(AM395&lt;&gt;"",LOOKUP(AM395,{1900,2021,2022,2023,2024,2025},{1,0.8,0.6,0.4,0.2,0})))),""))</f>
        <v/>
      </c>
      <c r="AO395" s="26" t="s">
        <v>146</v>
      </c>
      <c r="AP395" s="26" t="s">
        <v>146</v>
      </c>
      <c r="AQ395" s="26" t="s">
        <v>147</v>
      </c>
      <c r="AR395" s="26" t="s">
        <v>1321</v>
      </c>
      <c r="AS395" s="101"/>
      <c r="AT395" s="26" t="s">
        <v>100</v>
      </c>
      <c r="AU395" s="26" t="s">
        <v>146</v>
      </c>
      <c r="AV395" s="26" t="s">
        <v>147</v>
      </c>
      <c r="AW395" s="26"/>
      <c r="AX395" s="113" t="s">
        <v>1322</v>
      </c>
      <c r="AY395" s="110" t="s">
        <v>1323</v>
      </c>
      <c r="AZ395" s="111"/>
      <c r="BA395" s="26">
        <v>215</v>
      </c>
      <c r="BB395" s="26">
        <v>139.75</v>
      </c>
      <c r="BC395" s="26">
        <v>139.75</v>
      </c>
      <c r="BD395" s="26">
        <v>0</v>
      </c>
      <c r="BE395" s="26" t="s">
        <v>150</v>
      </c>
      <c r="BF395" s="26" t="s">
        <v>150</v>
      </c>
      <c r="BG395" s="26" t="s">
        <v>1324</v>
      </c>
      <c r="BH395" s="26">
        <v>2012</v>
      </c>
      <c r="BI395" s="26" t="s">
        <v>150</v>
      </c>
      <c r="BJ395" s="26" t="s">
        <v>1325</v>
      </c>
      <c r="BK395" s="26" t="s">
        <v>150</v>
      </c>
      <c r="BL395" s="26" t="s">
        <v>150</v>
      </c>
      <c r="BM395" s="26"/>
      <c r="BN395" s="26"/>
      <c r="BO395" s="26"/>
      <c r="BP395" s="26"/>
      <c r="BQ395" s="26" t="s">
        <v>942</v>
      </c>
      <c r="BR395" s="26">
        <v>119.322</v>
      </c>
      <c r="BS395" s="26">
        <v>120.322</v>
      </c>
      <c r="BT395" s="26">
        <f t="shared" si="466"/>
        <v>1</v>
      </c>
      <c r="BU395" s="26"/>
      <c r="BV395" s="26"/>
      <c r="BW395" s="26">
        <f t="shared" si="467"/>
        <v>1</v>
      </c>
      <c r="BX395" s="26">
        <v>0</v>
      </c>
      <c r="BY395" s="26">
        <v>0</v>
      </c>
      <c r="BZ395" s="26"/>
      <c r="CA395" s="117"/>
      <c r="CB395" s="26" t="s">
        <v>166</v>
      </c>
      <c r="CC395" s="26">
        <v>0</v>
      </c>
      <c r="CD395" s="26">
        <v>0</v>
      </c>
      <c r="CE395" s="26">
        <v>1</v>
      </c>
      <c r="CF395" s="92">
        <f t="shared" si="468"/>
        <v>0</v>
      </c>
      <c r="CG395" s="84">
        <f t="shared" si="469"/>
        <v>0</v>
      </c>
      <c r="CH395" s="124">
        <v>12</v>
      </c>
      <c r="CI395" s="84">
        <v>1</v>
      </c>
      <c r="CJ395" s="84"/>
      <c r="CK395" s="84">
        <v>419</v>
      </c>
      <c r="CL395" s="84"/>
      <c r="CM395" s="84"/>
      <c r="CN395" s="84"/>
      <c r="CO395" s="84"/>
      <c r="CP395" s="84"/>
      <c r="CQ395" s="84"/>
      <c r="CR395" s="84"/>
      <c r="CT395" s="84"/>
      <c r="CU395" s="84"/>
      <c r="CV395" s="84"/>
      <c r="CW395" s="84" t="str">
        <f t="shared" si="470"/>
        <v>S241231232</v>
      </c>
      <c r="CX395" s="84" t="s">
        <v>140</v>
      </c>
      <c r="CZ395" s="26"/>
      <c r="DA395" s="92">
        <v>1</v>
      </c>
      <c r="DB395" s="92"/>
      <c r="DC395" s="92"/>
      <c r="DD395" s="92"/>
      <c r="DE395" s="26"/>
      <c r="DF395" s="26" t="s">
        <v>1326</v>
      </c>
      <c r="DG395" s="26" t="s">
        <v>1326</v>
      </c>
      <c r="DH395" s="26" t="s">
        <v>1327</v>
      </c>
      <c r="DI395" s="26" t="s">
        <v>1328</v>
      </c>
      <c r="DJ395" s="26">
        <v>1945</v>
      </c>
      <c r="DK395" s="26">
        <v>2012</v>
      </c>
      <c r="DL395" s="26" t="s">
        <v>341</v>
      </c>
      <c r="DM395" s="26">
        <v>6.5</v>
      </c>
      <c r="DN395" s="26">
        <v>6.5</v>
      </c>
      <c r="DO395" s="26">
        <v>7</v>
      </c>
      <c r="DP395" s="26" t="b">
        <v>1</v>
      </c>
      <c r="DQ395" s="26">
        <v>1</v>
      </c>
      <c r="DR395" s="26" t="s">
        <v>149</v>
      </c>
      <c r="DS395" s="26" t="s">
        <v>167</v>
      </c>
      <c r="DT395" s="26" t="s">
        <v>150</v>
      </c>
      <c r="DU395" s="26" t="s">
        <v>150</v>
      </c>
      <c r="DV395" s="26" t="s">
        <v>150</v>
      </c>
      <c r="DW395" s="26"/>
      <c r="DX395" s="26"/>
      <c r="DY395" s="26"/>
      <c r="DZ395" s="26">
        <f t="shared" si="471"/>
        <v>1</v>
      </c>
      <c r="EA395" s="26">
        <v>1</v>
      </c>
      <c r="EB395" s="26">
        <v>0</v>
      </c>
      <c r="EC395" s="26">
        <v>0</v>
      </c>
      <c r="ED395" s="26">
        <v>0</v>
      </c>
      <c r="EE395" s="26">
        <v>1</v>
      </c>
      <c r="EF395" s="26">
        <v>0</v>
      </c>
      <c r="EG395" s="26">
        <v>0</v>
      </c>
      <c r="EH395" s="26">
        <v>0</v>
      </c>
      <c r="EI395" s="146">
        <f t="shared" si="472"/>
        <v>0</v>
      </c>
      <c r="EJ395" s="84">
        <f t="shared" si="473"/>
        <v>1</v>
      </c>
      <c r="EK395" s="84">
        <f t="shared" si="474"/>
        <v>0</v>
      </c>
      <c r="EL395" s="84">
        <f t="shared" si="475"/>
        <v>0</v>
      </c>
      <c r="EN395" s="84">
        <f t="shared" si="458"/>
        <v>0</v>
      </c>
    </row>
    <row r="396" ht="30" customHeight="1" spans="1:144">
      <c r="A396" s="87" t="str">
        <f t="shared" si="459"/>
        <v>S241232233</v>
      </c>
      <c r="B396" s="87">
        <f>VLOOKUP(A396,[1]大中修明细表!$A$10:$N$544,14,0)</f>
        <v>1</v>
      </c>
      <c r="C396" s="87" t="str">
        <f t="shared" si="460"/>
        <v>S227120.322121.322</v>
      </c>
      <c r="D396" s="87">
        <f>VLOOKUP(C396,[1]大中修明细表!$B$10:$N$544,13,0)</f>
        <v>1</v>
      </c>
      <c r="E396" s="87"/>
      <c r="F396" s="96">
        <v>355</v>
      </c>
      <c r="G396" s="26" t="s">
        <v>23</v>
      </c>
      <c r="H396" s="26" t="s">
        <v>1319</v>
      </c>
      <c r="I396" s="26">
        <v>431222</v>
      </c>
      <c r="J396" s="26" t="s">
        <v>1320</v>
      </c>
      <c r="K396" s="26">
        <v>232</v>
      </c>
      <c r="L396" s="26">
        <v>233</v>
      </c>
      <c r="M396" s="26" t="s">
        <v>942</v>
      </c>
      <c r="N396" s="26">
        <v>120.322</v>
      </c>
      <c r="O396" s="26">
        <v>121.322</v>
      </c>
      <c r="P396" s="26">
        <f t="shared" si="461"/>
        <v>1</v>
      </c>
      <c r="Q396" s="26">
        <f t="shared" si="476"/>
        <v>1</v>
      </c>
      <c r="R396" s="26" t="s">
        <v>341</v>
      </c>
      <c r="S396" s="26">
        <v>6.5</v>
      </c>
      <c r="T396" s="26">
        <v>6.5</v>
      </c>
      <c r="U396" s="26">
        <v>7</v>
      </c>
      <c r="V396" s="26" t="s">
        <v>140</v>
      </c>
      <c r="W396" s="26" t="s">
        <v>160</v>
      </c>
      <c r="X396" s="26" t="s">
        <v>245</v>
      </c>
      <c r="Y396" s="26">
        <f t="shared" si="462"/>
        <v>6.5</v>
      </c>
      <c r="Z396" s="101"/>
      <c r="AA396" s="26" t="s">
        <v>245</v>
      </c>
      <c r="AB396" s="26" t="s">
        <v>144</v>
      </c>
      <c r="AC396" s="26">
        <v>30</v>
      </c>
      <c r="AD396" s="26" t="s">
        <v>145</v>
      </c>
      <c r="AE396" s="26">
        <v>9</v>
      </c>
      <c r="AF396" s="99"/>
      <c r="AG396" s="92">
        <v>215</v>
      </c>
      <c r="AH396" s="92">
        <f t="shared" si="463"/>
        <v>140</v>
      </c>
      <c r="AI396" s="92">
        <f t="shared" si="464"/>
        <v>140</v>
      </c>
      <c r="AJ396" s="26">
        <f t="shared" si="465"/>
        <v>140</v>
      </c>
      <c r="AK396" s="92"/>
      <c r="AL396" s="26">
        <f>IF(AND(AK396&lt;&gt;"",AM396&lt;&gt;""),"确认折扣年度",IF($V396="大修",IF(AND($V396="大修",AK396="",AM396=""),1,IF(AK396&lt;&gt;"",LOOKUP(AK396,{1900,2016,2017,2018,2019,2020,2021,2022,2023,2024,2025},{1,0.9,0.8,0.7,0.6,0.5,0.4,0.3,0.2,0.1,0}),IF(AM396&lt;&gt;"",LOOKUP(AM396,{1900,2021,2022,2023,2024,2025},{1,0.8,0.6,0.4,0.2,0})))),""))</f>
        <v>1</v>
      </c>
      <c r="AM396" s="92">
        <v>2020</v>
      </c>
      <c r="AN396" s="26" t="str">
        <f>IF(AND(AK396&lt;&gt;"",AM396&lt;&gt;""),"确认折扣年度",IF($V396="中修",IF(AND($V396="中修",AK396="",AM396=""),1,IF(AK396&lt;&gt;"",LOOKUP(AK396,{1900,2021,2022,2023,2024,2025},{1,0.8,0.6,0.4,0.2,0}),IF(AM396&lt;&gt;"",LOOKUP(AM396,{1900,2021,2022,2023,2024,2025},{1,0.8,0.6,0.4,0.2,0})))),""))</f>
        <v/>
      </c>
      <c r="AO396" s="26" t="s">
        <v>146</v>
      </c>
      <c r="AP396" s="26" t="s">
        <v>146</v>
      </c>
      <c r="AQ396" s="26" t="s">
        <v>147</v>
      </c>
      <c r="AR396" s="26" t="s">
        <v>1321</v>
      </c>
      <c r="AS396" s="101"/>
      <c r="AT396" s="26" t="s">
        <v>100</v>
      </c>
      <c r="AU396" s="26" t="s">
        <v>146</v>
      </c>
      <c r="AV396" s="26" t="s">
        <v>147</v>
      </c>
      <c r="AW396" s="26"/>
      <c r="AX396" s="113" t="s">
        <v>1322</v>
      </c>
      <c r="AY396" s="110" t="s">
        <v>1329</v>
      </c>
      <c r="AZ396" s="111"/>
      <c r="BA396" s="26">
        <v>215</v>
      </c>
      <c r="BB396" s="26">
        <v>139.75</v>
      </c>
      <c r="BC396" s="26">
        <v>139.75</v>
      </c>
      <c r="BD396" s="26">
        <v>0</v>
      </c>
      <c r="BE396" s="26" t="s">
        <v>150</v>
      </c>
      <c r="BF396" s="26" t="s">
        <v>150</v>
      </c>
      <c r="BG396" s="26" t="s">
        <v>1324</v>
      </c>
      <c r="BH396" s="26">
        <v>2012</v>
      </c>
      <c r="BI396" s="26" t="s">
        <v>150</v>
      </c>
      <c r="BJ396" s="26" t="s">
        <v>1325</v>
      </c>
      <c r="BK396" s="26" t="s">
        <v>150</v>
      </c>
      <c r="BL396" s="26" t="s">
        <v>150</v>
      </c>
      <c r="BM396" s="26"/>
      <c r="BN396" s="26"/>
      <c r="BO396" s="26"/>
      <c r="BP396" s="26"/>
      <c r="BQ396" s="26" t="s">
        <v>942</v>
      </c>
      <c r="BR396" s="26">
        <v>120.322</v>
      </c>
      <c r="BS396" s="26">
        <v>121.322</v>
      </c>
      <c r="BT396" s="26">
        <f t="shared" si="466"/>
        <v>1</v>
      </c>
      <c r="BU396" s="26"/>
      <c r="BV396" s="26"/>
      <c r="BW396" s="26">
        <f t="shared" si="467"/>
        <v>1</v>
      </c>
      <c r="BX396" s="26">
        <v>0</v>
      </c>
      <c r="BY396" s="26">
        <v>0</v>
      </c>
      <c r="BZ396" s="26"/>
      <c r="CA396" s="117"/>
      <c r="CB396" s="26" t="s">
        <v>166</v>
      </c>
      <c r="CC396" s="26">
        <v>0</v>
      </c>
      <c r="CD396" s="26">
        <v>0</v>
      </c>
      <c r="CE396" s="26">
        <v>1</v>
      </c>
      <c r="CF396" s="92">
        <f t="shared" si="468"/>
        <v>0</v>
      </c>
      <c r="CG396" s="84">
        <f t="shared" si="469"/>
        <v>0</v>
      </c>
      <c r="CH396" s="124">
        <v>12</v>
      </c>
      <c r="CI396" s="84">
        <v>1</v>
      </c>
      <c r="CJ396" s="84"/>
      <c r="CK396" s="84">
        <v>420</v>
      </c>
      <c r="CL396" s="84"/>
      <c r="CM396" s="84"/>
      <c r="CN396" s="84"/>
      <c r="CO396" s="84"/>
      <c r="CP396" s="84"/>
      <c r="CQ396" s="84"/>
      <c r="CR396" s="84"/>
      <c r="CT396" s="84"/>
      <c r="CU396" s="84"/>
      <c r="CV396" s="84"/>
      <c r="CW396" s="84" t="str">
        <f t="shared" si="470"/>
        <v>S241232233</v>
      </c>
      <c r="CX396" s="84" t="s">
        <v>140</v>
      </c>
      <c r="CZ396" s="26"/>
      <c r="DA396" s="92">
        <v>1</v>
      </c>
      <c r="DB396" s="92"/>
      <c r="DC396" s="92"/>
      <c r="DD396" s="92"/>
      <c r="DE396" s="26"/>
      <c r="DF396" s="26" t="s">
        <v>1330</v>
      </c>
      <c r="DG396" s="26" t="s">
        <v>1330</v>
      </c>
      <c r="DH396" s="26" t="s">
        <v>1331</v>
      </c>
      <c r="DI396" s="26" t="s">
        <v>1328</v>
      </c>
      <c r="DJ396" s="26">
        <v>1945</v>
      </c>
      <c r="DK396" s="26">
        <v>2012</v>
      </c>
      <c r="DL396" s="26" t="s">
        <v>341</v>
      </c>
      <c r="DM396" s="26">
        <v>6.5</v>
      </c>
      <c r="DN396" s="26">
        <v>6.5</v>
      </c>
      <c r="DO396" s="26">
        <v>7</v>
      </c>
      <c r="DP396" s="26" t="b">
        <v>1</v>
      </c>
      <c r="DQ396" s="26">
        <v>1</v>
      </c>
      <c r="DR396" s="26" t="s">
        <v>149</v>
      </c>
      <c r="DS396" s="26" t="s">
        <v>167</v>
      </c>
      <c r="DT396" s="26" t="s">
        <v>150</v>
      </c>
      <c r="DU396" s="26" t="s">
        <v>150</v>
      </c>
      <c r="DV396" s="26" t="s">
        <v>150</v>
      </c>
      <c r="DW396" s="26"/>
      <c r="DX396" s="26"/>
      <c r="DY396" s="26"/>
      <c r="DZ396" s="26">
        <f t="shared" si="471"/>
        <v>1</v>
      </c>
      <c r="EA396" s="26">
        <v>1</v>
      </c>
      <c r="EB396" s="26">
        <v>0</v>
      </c>
      <c r="EC396" s="26">
        <v>0</v>
      </c>
      <c r="ED396" s="26">
        <v>0</v>
      </c>
      <c r="EE396" s="26">
        <v>1</v>
      </c>
      <c r="EF396" s="26">
        <v>0</v>
      </c>
      <c r="EG396" s="26">
        <v>0</v>
      </c>
      <c r="EH396" s="26">
        <v>0</v>
      </c>
      <c r="EI396" s="146">
        <f t="shared" si="472"/>
        <v>0</v>
      </c>
      <c r="EJ396" s="84">
        <f t="shared" si="473"/>
        <v>1</v>
      </c>
      <c r="EK396" s="84">
        <f t="shared" si="474"/>
        <v>0</v>
      </c>
      <c r="EL396" s="84">
        <f t="shared" si="475"/>
        <v>0</v>
      </c>
      <c r="EN396" s="84">
        <f t="shared" si="458"/>
        <v>0</v>
      </c>
    </row>
    <row r="397" s="84" customFormat="1" ht="30" customHeight="1" spans="1:144">
      <c r="A397" s="87" t="str">
        <f t="shared" si="459"/>
        <v>S24987.5787.9</v>
      </c>
      <c r="B397" s="87">
        <f>VLOOKUP(A397,[1]大中修明细表!$A$10:$N$544,14,0)</f>
        <v>0.330000000000013</v>
      </c>
      <c r="C397" s="87" t="str">
        <f t="shared" si="460"/>
        <v>S312301.186300.856</v>
      </c>
      <c r="D397" s="87">
        <f>VLOOKUP(C397,[1]大中修明细表!$B$10:$N$544,13,0)</f>
        <v>0.330000000000013</v>
      </c>
      <c r="E397" s="87"/>
      <c r="F397" s="96">
        <v>356</v>
      </c>
      <c r="G397" s="26" t="s">
        <v>23</v>
      </c>
      <c r="H397" s="26" t="s">
        <v>1332</v>
      </c>
      <c r="I397" s="26">
        <v>431221</v>
      </c>
      <c r="J397" s="26" t="s">
        <v>1333</v>
      </c>
      <c r="K397" s="26">
        <v>87.57</v>
      </c>
      <c r="L397" s="26">
        <v>87.9</v>
      </c>
      <c r="M397" s="26" t="s">
        <v>728</v>
      </c>
      <c r="N397" s="26">
        <v>301.186</v>
      </c>
      <c r="O397" s="26">
        <v>300.856</v>
      </c>
      <c r="P397" s="26">
        <f t="shared" si="461"/>
        <v>0.330000000000013</v>
      </c>
      <c r="Q397" s="26">
        <f t="shared" si="476"/>
        <v>0.330000000000013</v>
      </c>
      <c r="R397" s="26" t="s">
        <v>341</v>
      </c>
      <c r="S397" s="26">
        <v>7</v>
      </c>
      <c r="T397" s="26">
        <v>7</v>
      </c>
      <c r="U397" s="26">
        <v>8</v>
      </c>
      <c r="V397" s="26" t="s">
        <v>140</v>
      </c>
      <c r="W397" s="26" t="s">
        <v>141</v>
      </c>
      <c r="X397" s="26" t="s">
        <v>142</v>
      </c>
      <c r="Y397" s="26">
        <f t="shared" si="462"/>
        <v>7</v>
      </c>
      <c r="Z397" s="101"/>
      <c r="AA397" s="26" t="s">
        <v>143</v>
      </c>
      <c r="AB397" s="26" t="s">
        <v>144</v>
      </c>
      <c r="AC397" s="26">
        <v>30</v>
      </c>
      <c r="AD397" s="26" t="s">
        <v>145</v>
      </c>
      <c r="AE397" s="26">
        <v>9</v>
      </c>
      <c r="AF397" s="99"/>
      <c r="AG397" s="92">
        <v>220</v>
      </c>
      <c r="AH397" s="92">
        <f t="shared" si="463"/>
        <v>51</v>
      </c>
      <c r="AI397" s="92">
        <f t="shared" si="464"/>
        <v>51</v>
      </c>
      <c r="AJ397" s="26">
        <f t="shared" si="465"/>
        <v>51</v>
      </c>
      <c r="AK397" s="92"/>
      <c r="AL397" s="26">
        <f>IF(AND(AK397&lt;&gt;"",AM397&lt;&gt;""),"确认折扣年度",IF($V397="大修",IF(AND($V397="大修",AK397="",AM397=""),1,IF(AK397&lt;&gt;"",LOOKUP(AK397,{1900,2016,2017,2018,2019,2020,2021,2022,2023,2024,2025},{1,0.9,0.8,0.7,0.6,0.5,0.4,0.3,0.2,0.1,0}),IF(AM397&lt;&gt;"",LOOKUP(AM397,{1900,2021,2022,2023,2024,2025},{1,0.8,0.6,0.4,0.2,0})))),""))</f>
        <v>1</v>
      </c>
      <c r="AM397" s="92">
        <v>2011</v>
      </c>
      <c r="AN397" s="26" t="str">
        <f>IF(AND(AK397&lt;&gt;"",AM397&lt;&gt;""),"确认折扣年度",IF($V397="中修",IF(AND($V397="中修",AK397="",AM397=""),1,IF(AK397&lt;&gt;"",LOOKUP(AK397,{1900,2021,2022,2023,2024,2025},{1,0.8,0.6,0.4,0.2,0}),IF(AM397&lt;&gt;"",LOOKUP(AM397,{1900,2021,2022,2023,2024,2025},{1,0.8,0.6,0.4,0.2,0})))),""))</f>
        <v/>
      </c>
      <c r="AO397" s="26" t="s">
        <v>146</v>
      </c>
      <c r="AP397" s="26" t="s">
        <v>146</v>
      </c>
      <c r="AQ397" s="26" t="s">
        <v>147</v>
      </c>
      <c r="AR397" s="26" t="s">
        <v>1334</v>
      </c>
      <c r="AS397" s="101"/>
      <c r="AT397" s="26"/>
      <c r="AU397" s="26" t="s">
        <v>146</v>
      </c>
      <c r="AV397" s="26" t="s">
        <v>147</v>
      </c>
      <c r="AW397" s="26"/>
      <c r="AX397" s="110"/>
      <c r="AY397" s="110" t="s">
        <v>1335</v>
      </c>
      <c r="AZ397" s="109"/>
      <c r="BA397" s="26">
        <v>215</v>
      </c>
      <c r="BB397" s="26">
        <v>49.67</v>
      </c>
      <c r="BC397" s="26">
        <v>49.67</v>
      </c>
      <c r="BD397" s="26">
        <v>0</v>
      </c>
      <c r="BE397" s="26" t="s">
        <v>150</v>
      </c>
      <c r="BF397" s="26" t="s">
        <v>150</v>
      </c>
      <c r="BG397" s="26"/>
      <c r="BH397" s="26">
        <v>1950</v>
      </c>
      <c r="BI397" s="26" t="s">
        <v>150</v>
      </c>
      <c r="BJ397" s="26" t="s">
        <v>1336</v>
      </c>
      <c r="BK397" s="26" t="s">
        <v>150</v>
      </c>
      <c r="BL397" s="26" t="s">
        <v>1337</v>
      </c>
      <c r="BM397" s="26"/>
      <c r="BN397" s="26"/>
      <c r="BO397" s="26"/>
      <c r="BP397" s="26"/>
      <c r="BQ397" s="26" t="s">
        <v>728</v>
      </c>
      <c r="BR397" s="26">
        <v>308.239</v>
      </c>
      <c r="BS397" s="26">
        <v>308.569</v>
      </c>
      <c r="BT397" s="26">
        <f t="shared" si="466"/>
        <v>0.330000000000013</v>
      </c>
      <c r="BU397" s="26"/>
      <c r="BV397" s="26"/>
      <c r="BW397" s="26">
        <f t="shared" si="467"/>
        <v>0.330000000000013</v>
      </c>
      <c r="BX397" s="26">
        <v>0</v>
      </c>
      <c r="BY397" s="26">
        <v>0</v>
      </c>
      <c r="BZ397" s="26"/>
      <c r="CA397" s="117"/>
      <c r="CB397" s="26" t="s">
        <v>166</v>
      </c>
      <c r="CC397" s="26">
        <v>0</v>
      </c>
      <c r="CD397" s="26">
        <v>0.0800000000000125</v>
      </c>
      <c r="CE397" s="26">
        <v>0.25</v>
      </c>
      <c r="CF397" s="92">
        <f t="shared" si="468"/>
        <v>0.0800000000000125</v>
      </c>
      <c r="CG397" s="84">
        <f t="shared" si="469"/>
        <v>0</v>
      </c>
      <c r="CH397" s="124">
        <v>12</v>
      </c>
      <c r="CI397" s="84">
        <v>1</v>
      </c>
      <c r="CK397" s="84">
        <v>396</v>
      </c>
      <c r="CW397" s="84" t="str">
        <f t="shared" si="470"/>
        <v>S24987.5787.9</v>
      </c>
      <c r="CX397" s="84" t="s">
        <v>140</v>
      </c>
      <c r="CZ397" s="26" t="s">
        <v>1338</v>
      </c>
      <c r="DA397" s="92">
        <v>0.330000000000013</v>
      </c>
      <c r="DB397" s="92"/>
      <c r="DC397" s="92" t="s">
        <v>1339</v>
      </c>
      <c r="DD397" s="92"/>
      <c r="DE397" s="26" t="s">
        <v>1340</v>
      </c>
      <c r="DF397" s="26"/>
      <c r="DG397" s="26"/>
      <c r="DH397" s="26"/>
      <c r="DI397" s="26"/>
      <c r="DJ397" s="26">
        <v>1950</v>
      </c>
      <c r="DK397" s="26"/>
      <c r="DL397" s="26" t="s">
        <v>341</v>
      </c>
      <c r="DM397" s="26">
        <v>7</v>
      </c>
      <c r="DN397" s="26">
        <v>7</v>
      </c>
      <c r="DO397" s="26">
        <v>8</v>
      </c>
      <c r="DP397" s="26" t="b">
        <v>1</v>
      </c>
      <c r="DQ397" s="26">
        <v>1</v>
      </c>
      <c r="DR397" s="26" t="s">
        <v>149</v>
      </c>
      <c r="DS397" s="26" t="s">
        <v>167</v>
      </c>
      <c r="DT397" s="26" t="s">
        <v>150</v>
      </c>
      <c r="DU397" s="26" t="s">
        <v>150</v>
      </c>
      <c r="DV397" s="26" t="s">
        <v>1337</v>
      </c>
      <c r="DW397" s="26"/>
      <c r="DX397" s="26"/>
      <c r="DY397" s="26"/>
      <c r="DZ397" s="26">
        <f t="shared" si="471"/>
        <v>0.33</v>
      </c>
      <c r="EA397" s="26">
        <v>0.330000000000013</v>
      </c>
      <c r="EB397" s="26">
        <v>0</v>
      </c>
      <c r="EC397" s="26">
        <v>0</v>
      </c>
      <c r="ED397" s="26">
        <v>0</v>
      </c>
      <c r="EE397" s="26">
        <v>0.33</v>
      </c>
      <c r="EF397" s="26">
        <v>0</v>
      </c>
      <c r="EG397" s="26">
        <v>0</v>
      </c>
      <c r="EH397" s="26">
        <v>0</v>
      </c>
      <c r="EI397" s="146">
        <f t="shared" si="472"/>
        <v>1.2490009027033e-14</v>
      </c>
      <c r="EJ397" s="84">
        <f t="shared" si="473"/>
        <v>0.330000000000013</v>
      </c>
      <c r="EK397" s="84">
        <f t="shared" si="474"/>
        <v>1.2490009027033e-14</v>
      </c>
      <c r="EL397" s="84">
        <f t="shared" si="475"/>
        <v>-1.2490009027033e-14</v>
      </c>
      <c r="EN397" s="84">
        <f t="shared" si="458"/>
        <v>0</v>
      </c>
    </row>
    <row r="398" ht="30" customHeight="1" spans="1:144">
      <c r="A398" s="87" t="str">
        <f t="shared" si="459"/>
        <v>S249174.244174.8</v>
      </c>
      <c r="B398" s="87">
        <f>VLOOKUP(A398,[1]大中修明细表!$A$10:$N$544,14,0)</f>
        <v>0.556000000000012</v>
      </c>
      <c r="C398" s="87" t="str">
        <f t="shared" si="460"/>
        <v>S22262.44262.998</v>
      </c>
      <c r="D398" s="87">
        <f>VLOOKUP(C398,[1]大中修明细表!$B$10:$N$544,13,0)</f>
        <v>0.556000000000012</v>
      </c>
      <c r="E398" s="87"/>
      <c r="F398" s="96">
        <v>357</v>
      </c>
      <c r="G398" s="26" t="s">
        <v>23</v>
      </c>
      <c r="H398" s="26" t="s">
        <v>1341</v>
      </c>
      <c r="I398" s="26">
        <v>431225</v>
      </c>
      <c r="J398" s="26" t="s">
        <v>1333</v>
      </c>
      <c r="K398" s="26">
        <v>174.244</v>
      </c>
      <c r="L398" s="26">
        <v>174.8</v>
      </c>
      <c r="M398" s="26" t="s">
        <v>436</v>
      </c>
      <c r="N398" s="26">
        <v>62.442</v>
      </c>
      <c r="O398" s="26">
        <v>62.998</v>
      </c>
      <c r="P398" s="26">
        <f t="shared" si="461"/>
        <v>0.556000000000012</v>
      </c>
      <c r="Q398" s="26">
        <f t="shared" si="476"/>
        <v>0.556000000000012</v>
      </c>
      <c r="R398" s="26" t="s">
        <v>172</v>
      </c>
      <c r="S398" s="26">
        <v>6</v>
      </c>
      <c r="T398" s="26">
        <v>6</v>
      </c>
      <c r="U398" s="26">
        <v>8</v>
      </c>
      <c r="V398" s="26" t="s">
        <v>140</v>
      </c>
      <c r="W398" s="26" t="s">
        <v>160</v>
      </c>
      <c r="X398" s="26" t="s">
        <v>245</v>
      </c>
      <c r="Y398" s="26">
        <f t="shared" si="462"/>
        <v>6</v>
      </c>
      <c r="Z398" s="101"/>
      <c r="AA398" s="26" t="s">
        <v>245</v>
      </c>
      <c r="AB398" s="26" t="s">
        <v>144</v>
      </c>
      <c r="AC398" s="26">
        <v>30</v>
      </c>
      <c r="AD398" s="26" t="s">
        <v>145</v>
      </c>
      <c r="AE398" s="26">
        <v>9</v>
      </c>
      <c r="AF398" s="99"/>
      <c r="AG398" s="92">
        <v>215</v>
      </c>
      <c r="AH398" s="92">
        <f t="shared" si="463"/>
        <v>72</v>
      </c>
      <c r="AI398" s="92">
        <f t="shared" si="464"/>
        <v>72</v>
      </c>
      <c r="AJ398" s="26">
        <f t="shared" si="465"/>
        <v>72</v>
      </c>
      <c r="AK398" s="92">
        <v>2015</v>
      </c>
      <c r="AL398" s="26">
        <f>IF(AND(AK398&lt;&gt;"",AM398&lt;&gt;""),"确认折扣年度",IF($V398="大修",IF(AND($V398="大修",AK398="",AM398=""),1,IF(AK398&lt;&gt;"",LOOKUP(AK398,{1900,2016,2017,2018,2019,2020,2021,2022,2023,2024,2025},{1,0.9,0.8,0.7,0.6,0.5,0.4,0.3,0.2,0.1,0}),IF(AM398&lt;&gt;"",LOOKUP(AM398,{1900,2021,2022,2023,2024,2025},{1,0.8,0.6,0.4,0.2,0})))),""))</f>
        <v>1</v>
      </c>
      <c r="AM398" s="92"/>
      <c r="AN398" s="26" t="str">
        <f>IF(AND(AK398&lt;&gt;"",AM398&lt;&gt;""),"确认折扣年度",IF($V398="中修",IF(AND($V398="中修",AK398="",AM398=""),1,IF(AK398&lt;&gt;"",LOOKUP(AK398,{1900,2021,2022,2023,2024,2025},{1,0.8,0.6,0.4,0.2,0}),IF(AM398&lt;&gt;"",LOOKUP(AM398,{1900,2021,2022,2023,2024,2025},{1,0.8,0.6,0.4,0.2,0})))),""))</f>
        <v/>
      </c>
      <c r="AO398" s="26" t="s">
        <v>146</v>
      </c>
      <c r="AP398" s="26" t="s">
        <v>146</v>
      </c>
      <c r="AQ398" s="26" t="s">
        <v>147</v>
      </c>
      <c r="AR398" s="26" t="s">
        <v>1342</v>
      </c>
      <c r="AS398" s="101"/>
      <c r="AT398" s="26"/>
      <c r="AU398" s="26" t="s">
        <v>146</v>
      </c>
      <c r="AV398" s="26" t="s">
        <v>147</v>
      </c>
      <c r="AW398" s="26"/>
      <c r="AX398" s="110" t="s">
        <v>1343</v>
      </c>
      <c r="AY398" s="110" t="s">
        <v>1344</v>
      </c>
      <c r="AZ398" s="109"/>
      <c r="BA398" s="26">
        <v>215</v>
      </c>
      <c r="BB398" s="26">
        <v>71.72</v>
      </c>
      <c r="BC398" s="26">
        <v>71.72</v>
      </c>
      <c r="BD398" s="26">
        <v>0</v>
      </c>
      <c r="BE398" s="26" t="s">
        <v>150</v>
      </c>
      <c r="BF398" s="26" t="s">
        <v>150</v>
      </c>
      <c r="BG398" s="26" t="s">
        <v>1345</v>
      </c>
      <c r="BH398" s="26">
        <v>1942</v>
      </c>
      <c r="BI398" s="26" t="s">
        <v>150</v>
      </c>
      <c r="BJ398" s="26" t="s">
        <v>1346</v>
      </c>
      <c r="BK398" s="26" t="s">
        <v>150</v>
      </c>
      <c r="BL398" s="26" t="s">
        <v>150</v>
      </c>
      <c r="BM398" s="26"/>
      <c r="BN398" s="26"/>
      <c r="BO398" s="26"/>
      <c r="BP398" s="26"/>
      <c r="BQ398" s="26" t="s">
        <v>436</v>
      </c>
      <c r="BR398" s="26">
        <v>62.442</v>
      </c>
      <c r="BS398" s="26">
        <v>62.998</v>
      </c>
      <c r="BT398" s="26">
        <f t="shared" si="466"/>
        <v>0.556000000000012</v>
      </c>
      <c r="BU398" s="26"/>
      <c r="BV398" s="26"/>
      <c r="BW398" s="26">
        <f t="shared" si="467"/>
        <v>0.556000000000012</v>
      </c>
      <c r="BX398" s="26">
        <v>0</v>
      </c>
      <c r="BY398" s="26">
        <v>0</v>
      </c>
      <c r="BZ398" s="26"/>
      <c r="CA398" s="117"/>
      <c r="CB398" s="26" t="s">
        <v>166</v>
      </c>
      <c r="CC398" s="26">
        <v>0</v>
      </c>
      <c r="CD398" s="26">
        <v>0</v>
      </c>
      <c r="CE398" s="26">
        <v>0.556000000000012</v>
      </c>
      <c r="CF398" s="88">
        <f t="shared" si="468"/>
        <v>0</v>
      </c>
      <c r="CG398" s="84">
        <f t="shared" si="469"/>
        <v>0</v>
      </c>
      <c r="CH398" s="124">
        <v>12</v>
      </c>
      <c r="CI398" s="84">
        <v>1</v>
      </c>
      <c r="CJ398" s="84"/>
      <c r="CK398" s="84">
        <v>438</v>
      </c>
      <c r="CL398" s="84"/>
      <c r="CM398" s="84"/>
      <c r="CN398" s="84"/>
      <c r="CO398" s="84"/>
      <c r="CP398" s="84"/>
      <c r="CQ398" s="84"/>
      <c r="CR398" s="84"/>
      <c r="CT398" s="84"/>
      <c r="CU398" s="84"/>
      <c r="CV398" s="84"/>
      <c r="CW398" s="84" t="str">
        <f t="shared" si="470"/>
        <v>S249174.244174.8</v>
      </c>
      <c r="CX398" s="84" t="s">
        <v>140</v>
      </c>
      <c r="CZ398" s="26"/>
      <c r="DA398" s="92">
        <v>0.556000000000012</v>
      </c>
      <c r="DB398" s="92"/>
      <c r="DC398" s="92"/>
      <c r="DD398" s="92"/>
      <c r="DE398" s="26" t="s">
        <v>1347</v>
      </c>
      <c r="DF398" s="26" t="s">
        <v>1347</v>
      </c>
      <c r="DG398" s="26"/>
      <c r="DH398" s="26" t="s">
        <v>1348</v>
      </c>
      <c r="DI398" s="26"/>
      <c r="DJ398" s="26">
        <v>1942</v>
      </c>
      <c r="DK398" s="26"/>
      <c r="DL398" s="26" t="s">
        <v>172</v>
      </c>
      <c r="DM398" s="26">
        <v>6</v>
      </c>
      <c r="DN398" s="26">
        <v>6</v>
      </c>
      <c r="DO398" s="26">
        <v>8</v>
      </c>
      <c r="DP398" s="26" t="b">
        <v>1</v>
      </c>
      <c r="DQ398" s="26">
        <v>1</v>
      </c>
      <c r="DR398" s="26" t="s">
        <v>149</v>
      </c>
      <c r="DS398" s="26" t="s">
        <v>167</v>
      </c>
      <c r="DT398" s="26" t="s">
        <v>150</v>
      </c>
      <c r="DU398" s="26" t="s">
        <v>150</v>
      </c>
      <c r="DV398" s="26" t="s">
        <v>150</v>
      </c>
      <c r="DW398" s="26"/>
      <c r="DX398" s="26"/>
      <c r="DY398" s="26"/>
      <c r="DZ398" s="26">
        <f t="shared" si="471"/>
        <v>0.556000000000012</v>
      </c>
      <c r="EA398" s="26">
        <v>0.556000000000012</v>
      </c>
      <c r="EB398" s="26">
        <v>0</v>
      </c>
      <c r="EC398" s="26">
        <v>0</v>
      </c>
      <c r="ED398" s="26">
        <v>0</v>
      </c>
      <c r="EE398" s="26">
        <v>0.556000000000012</v>
      </c>
      <c r="EF398" s="26">
        <v>0</v>
      </c>
      <c r="EG398" s="26">
        <v>0</v>
      </c>
      <c r="EH398" s="26">
        <v>0</v>
      </c>
      <c r="EI398" s="146">
        <f t="shared" si="472"/>
        <v>0</v>
      </c>
      <c r="EJ398" s="84">
        <f t="shared" si="473"/>
        <v>0.556000000000012</v>
      </c>
      <c r="EK398" s="84">
        <f t="shared" si="474"/>
        <v>0</v>
      </c>
      <c r="EL398" s="84">
        <f t="shared" si="475"/>
        <v>0</v>
      </c>
      <c r="EN398" s="84">
        <f t="shared" si="458"/>
        <v>0</v>
      </c>
    </row>
    <row r="399" ht="30" customHeight="1" spans="1:144">
      <c r="A399" s="87" t="str">
        <f t="shared" si="459"/>
        <v>S322159160</v>
      </c>
      <c r="B399" s="87">
        <f>VLOOKUP(A399,[1]大中修明细表!$A$10:$N$544,14,0)</f>
        <v>1</v>
      </c>
      <c r="C399" s="87" t="str">
        <f t="shared" si="460"/>
        <v>S312242.502243.502</v>
      </c>
      <c r="D399" s="87">
        <f>VLOOKUP(C399,[1]大中修明细表!$B$10:$N$544,13,0)</f>
        <v>1</v>
      </c>
      <c r="E399" s="87"/>
      <c r="F399" s="96">
        <v>358</v>
      </c>
      <c r="G399" s="26" t="s">
        <v>23</v>
      </c>
      <c r="H399" s="26" t="s">
        <v>1314</v>
      </c>
      <c r="I399" s="26">
        <v>431224</v>
      </c>
      <c r="J399" s="26" t="s">
        <v>727</v>
      </c>
      <c r="K399" s="26">
        <v>159</v>
      </c>
      <c r="L399" s="26">
        <v>160</v>
      </c>
      <c r="M399" s="26" t="s">
        <v>728</v>
      </c>
      <c r="N399" s="26">
        <v>242.502</v>
      </c>
      <c r="O399" s="26">
        <v>243.502</v>
      </c>
      <c r="P399" s="26">
        <f t="shared" si="461"/>
        <v>1</v>
      </c>
      <c r="Q399" s="26">
        <f t="shared" si="476"/>
        <v>1</v>
      </c>
      <c r="R399" s="26" t="s">
        <v>139</v>
      </c>
      <c r="S399" s="26">
        <v>7</v>
      </c>
      <c r="T399" s="26">
        <v>7</v>
      </c>
      <c r="U399" s="26">
        <v>8.5</v>
      </c>
      <c r="V399" s="26" t="s">
        <v>140</v>
      </c>
      <c r="W399" s="26" t="s">
        <v>160</v>
      </c>
      <c r="X399" s="26" t="s">
        <v>245</v>
      </c>
      <c r="Y399" s="26">
        <f t="shared" si="462"/>
        <v>7</v>
      </c>
      <c r="Z399" s="101"/>
      <c r="AA399" s="26" t="s">
        <v>245</v>
      </c>
      <c r="AB399" s="26" t="s">
        <v>144</v>
      </c>
      <c r="AC399" s="26">
        <v>30</v>
      </c>
      <c r="AD399" s="26" t="s">
        <v>145</v>
      </c>
      <c r="AE399" s="26">
        <v>9</v>
      </c>
      <c r="AF399" s="99"/>
      <c r="AG399" s="92">
        <v>215</v>
      </c>
      <c r="AH399" s="92">
        <f t="shared" si="463"/>
        <v>151</v>
      </c>
      <c r="AI399" s="92">
        <f t="shared" si="464"/>
        <v>151</v>
      </c>
      <c r="AJ399" s="26">
        <f t="shared" si="465"/>
        <v>151</v>
      </c>
      <c r="AK399" s="92"/>
      <c r="AL399" s="26">
        <f>IF(AND(AK399&lt;&gt;"",AM399&lt;&gt;""),"确认折扣年度",IF($V399="大修",IF(AND($V399="大修",AK399="",AM399=""),1,IF(AK399&lt;&gt;"",LOOKUP(AK399,{1900,2016,2017,2018,2019,2020,2021,2022,2023,2024,2025},{1,0.9,0.8,0.7,0.6,0.5,0.4,0.3,0.2,0.1,0}),IF(AM399&lt;&gt;"",LOOKUP(AM399,{1900,2021,2022,2023,2024,2025},{1,0.8,0.6,0.4,0.2,0})))),""))</f>
        <v>1</v>
      </c>
      <c r="AM399" s="92">
        <v>2011</v>
      </c>
      <c r="AN399" s="26" t="str">
        <f>IF(AND(AK399&lt;&gt;"",AM399&lt;&gt;""),"确认折扣年度",IF($V399="中修",IF(AND($V399="中修",AK399="",AM399=""),1,IF(AK399&lt;&gt;"",LOOKUP(AK399,{1900,2021,2022,2023,2024,2025},{1,0.8,0.6,0.4,0.2,0}),IF(AM399&lt;&gt;"",LOOKUP(AM399,{1900,2021,2022,2023,2024,2025},{1,0.8,0.6,0.4,0.2,0})))),""))</f>
        <v/>
      </c>
      <c r="AO399" s="26" t="s">
        <v>146</v>
      </c>
      <c r="AP399" s="26" t="s">
        <v>146</v>
      </c>
      <c r="AQ399" s="26" t="s">
        <v>197</v>
      </c>
      <c r="AR399" s="26" t="s">
        <v>1349</v>
      </c>
      <c r="AS399" s="101"/>
      <c r="AT399" s="26"/>
      <c r="AU399" s="26" t="s">
        <v>146</v>
      </c>
      <c r="AV399" s="26" t="s">
        <v>197</v>
      </c>
      <c r="AW399" s="26"/>
      <c r="AX399" s="110"/>
      <c r="AY399" s="110" t="s">
        <v>1350</v>
      </c>
      <c r="AZ399" s="111"/>
      <c r="BA399" s="26">
        <v>215</v>
      </c>
      <c r="BB399" s="26">
        <v>150.5</v>
      </c>
      <c r="BC399" s="26">
        <v>150.5</v>
      </c>
      <c r="BD399" s="26">
        <v>0</v>
      </c>
      <c r="BE399" s="26" t="s">
        <v>150</v>
      </c>
      <c r="BF399" s="26" t="s">
        <v>150</v>
      </c>
      <c r="BG399" s="26"/>
      <c r="BH399" s="26">
        <v>1943</v>
      </c>
      <c r="BI399" s="26" t="s">
        <v>150</v>
      </c>
      <c r="BJ399" s="26" t="s">
        <v>1351</v>
      </c>
      <c r="BK399" s="26" t="s">
        <v>150</v>
      </c>
      <c r="BL399" s="26" t="s">
        <v>150</v>
      </c>
      <c r="BM399" s="26"/>
      <c r="BN399" s="26"/>
      <c r="BO399" s="26"/>
      <c r="BP399" s="26"/>
      <c r="BQ399" s="26" t="s">
        <v>728</v>
      </c>
      <c r="BR399" s="26">
        <v>242.502</v>
      </c>
      <c r="BS399" s="26">
        <v>243.502</v>
      </c>
      <c r="BT399" s="26">
        <f t="shared" si="466"/>
        <v>1</v>
      </c>
      <c r="BU399" s="26"/>
      <c r="BV399" s="26"/>
      <c r="BW399" s="26">
        <f t="shared" si="467"/>
        <v>0</v>
      </c>
      <c r="BX399" s="26">
        <v>0</v>
      </c>
      <c r="BY399" s="26">
        <v>1</v>
      </c>
      <c r="BZ399" s="26"/>
      <c r="CA399" s="117"/>
      <c r="CB399" s="26" t="s">
        <v>166</v>
      </c>
      <c r="CC399" s="26">
        <v>0</v>
      </c>
      <c r="CD399" s="26">
        <v>0</v>
      </c>
      <c r="CE399" s="26">
        <v>0</v>
      </c>
      <c r="CF399" s="92">
        <f t="shared" si="468"/>
        <v>0</v>
      </c>
      <c r="CG399" s="84">
        <f t="shared" si="469"/>
        <v>0</v>
      </c>
      <c r="CH399" s="124">
        <v>12</v>
      </c>
      <c r="CI399" s="84">
        <v>1</v>
      </c>
      <c r="CJ399" s="84"/>
      <c r="CK399" s="84">
        <v>434</v>
      </c>
      <c r="CL399" s="84"/>
      <c r="CM399" s="84"/>
      <c r="CN399" s="84"/>
      <c r="CO399" s="84"/>
      <c r="CP399" s="84"/>
      <c r="CQ399" s="84"/>
      <c r="CR399" s="84"/>
      <c r="CT399" s="84"/>
      <c r="CU399" s="84"/>
      <c r="CV399" s="84"/>
      <c r="CW399" s="84" t="str">
        <f t="shared" si="470"/>
        <v>S322159160</v>
      </c>
      <c r="CX399" s="84" t="s">
        <v>140</v>
      </c>
      <c r="CZ399" s="26"/>
      <c r="DA399" s="92">
        <v>1</v>
      </c>
      <c r="DB399" s="92"/>
      <c r="DC399" s="92"/>
      <c r="DD399" s="92"/>
      <c r="DE399" s="26"/>
      <c r="DF399" s="26"/>
      <c r="DG399" s="26"/>
      <c r="DH399" s="26"/>
      <c r="DI399" s="26"/>
      <c r="DJ399" s="26">
        <v>1943</v>
      </c>
      <c r="DK399" s="26"/>
      <c r="DL399" s="26" t="s">
        <v>139</v>
      </c>
      <c r="DM399" s="26">
        <v>7</v>
      </c>
      <c r="DN399" s="26">
        <v>7</v>
      </c>
      <c r="DO399" s="26">
        <v>8.5</v>
      </c>
      <c r="DP399" s="26" t="b">
        <v>1</v>
      </c>
      <c r="DQ399" s="26">
        <v>1</v>
      </c>
      <c r="DR399" s="26" t="s">
        <v>149</v>
      </c>
      <c r="DS399" s="26" t="s">
        <v>167</v>
      </c>
      <c r="DT399" s="26" t="s">
        <v>150</v>
      </c>
      <c r="DU399" s="26" t="s">
        <v>150</v>
      </c>
      <c r="DV399" s="26" t="s">
        <v>150</v>
      </c>
      <c r="DW399" s="26"/>
      <c r="DX399" s="26"/>
      <c r="DY399" s="26"/>
      <c r="DZ399" s="26">
        <f t="shared" si="471"/>
        <v>1</v>
      </c>
      <c r="EA399" s="26">
        <v>1</v>
      </c>
      <c r="EB399" s="26">
        <v>0</v>
      </c>
      <c r="EC399" s="26">
        <v>0</v>
      </c>
      <c r="ED399" s="26">
        <v>0</v>
      </c>
      <c r="EE399" s="26">
        <v>0</v>
      </c>
      <c r="EF399" s="26">
        <v>0</v>
      </c>
      <c r="EG399" s="26">
        <v>1</v>
      </c>
      <c r="EH399" s="26">
        <v>0</v>
      </c>
      <c r="EI399" s="146">
        <f t="shared" si="472"/>
        <v>0</v>
      </c>
      <c r="EJ399" s="84">
        <f t="shared" si="473"/>
        <v>1</v>
      </c>
      <c r="EK399" s="84">
        <f t="shared" si="474"/>
        <v>0</v>
      </c>
      <c r="EL399" s="84">
        <f t="shared" si="475"/>
        <v>0</v>
      </c>
      <c r="EN399" s="84">
        <f t="shared" si="458"/>
        <v>1</v>
      </c>
    </row>
    <row r="400" ht="30" customHeight="1" spans="1:144">
      <c r="A400" s="87" t="str">
        <f t="shared" si="459"/>
        <v>S342159160</v>
      </c>
      <c r="B400" s="87" t="e">
        <f>VLOOKUP(A400,[1]大中修明细表!$A$10:$N$544,14,0)</f>
        <v>#N/A</v>
      </c>
      <c r="C400" s="87" t="str">
        <f t="shared" si="460"/>
        <v>S31852.76653.766</v>
      </c>
      <c r="D400" s="87" t="e">
        <f>VLOOKUP(C400,[1]大中修明细表!$B$10:$N$544,13,0)</f>
        <v>#N/A</v>
      </c>
      <c r="E400" s="87" t="s">
        <v>371</v>
      </c>
      <c r="F400" s="96">
        <v>359</v>
      </c>
      <c r="G400" s="26" t="s">
        <v>23</v>
      </c>
      <c r="H400" s="26" t="s">
        <v>1341</v>
      </c>
      <c r="I400" s="26"/>
      <c r="J400" s="26" t="s">
        <v>1352</v>
      </c>
      <c r="K400" s="26">
        <v>159</v>
      </c>
      <c r="L400" s="26">
        <v>160</v>
      </c>
      <c r="M400" s="26" t="s">
        <v>1353</v>
      </c>
      <c r="N400" s="26">
        <v>52.766</v>
      </c>
      <c r="O400" s="26">
        <v>53.766</v>
      </c>
      <c r="P400" s="26">
        <f t="shared" si="461"/>
        <v>1</v>
      </c>
      <c r="Q400" s="26">
        <f t="shared" si="476"/>
        <v>1</v>
      </c>
      <c r="R400" s="26" t="s">
        <v>172</v>
      </c>
      <c r="S400" s="26">
        <v>6.5</v>
      </c>
      <c r="T400" s="26">
        <v>6.5</v>
      </c>
      <c r="U400" s="26">
        <v>8</v>
      </c>
      <c r="V400" s="26" t="s">
        <v>140</v>
      </c>
      <c r="W400" s="26" t="s">
        <v>160</v>
      </c>
      <c r="X400" s="26" t="s">
        <v>245</v>
      </c>
      <c r="Y400" s="26">
        <f t="shared" si="462"/>
        <v>6.5</v>
      </c>
      <c r="Z400" s="101"/>
      <c r="AA400" s="26" t="s">
        <v>245</v>
      </c>
      <c r="AB400" s="26" t="s">
        <v>144</v>
      </c>
      <c r="AC400" s="26">
        <v>30</v>
      </c>
      <c r="AD400" s="26" t="s">
        <v>145</v>
      </c>
      <c r="AE400" s="26">
        <v>9</v>
      </c>
      <c r="AF400" s="99"/>
      <c r="AG400" s="92">
        <v>215</v>
      </c>
      <c r="AH400" s="92">
        <f t="shared" si="463"/>
        <v>140</v>
      </c>
      <c r="AI400" s="92">
        <f t="shared" si="464"/>
        <v>140</v>
      </c>
      <c r="AJ400" s="26">
        <f t="shared" si="465"/>
        <v>140</v>
      </c>
      <c r="AK400" s="92"/>
      <c r="AL400" s="26">
        <f>IF(AND(AK400&lt;&gt;"",AM400&lt;&gt;""),"确认折扣年度",IF($V400="大修",IF(AND($V400="大修",AK400="",AM400=""),1,IF(AK400&lt;&gt;"",LOOKUP(AK400,{1900,2016,2017,2018,2019,2020,2021,2022,2023,2024,2025},{1,0.9,0.8,0.7,0.6,0.5,0.4,0.3,0.2,0.1,0}),IF(AM400&lt;&gt;"",LOOKUP(AM400,{1900,2021,2022,2023,2024,2025},{1,0.8,0.6,0.4,0.2,0})))),""))</f>
        <v>1</v>
      </c>
      <c r="AM400" s="92">
        <v>2020</v>
      </c>
      <c r="AN400" s="26" t="str">
        <f>IF(AND(AK400&lt;&gt;"",AM400&lt;&gt;""),"确认折扣年度",IF($V400="中修",IF(AND($V400="中修",AK400="",AM400=""),1,IF(AK400&lt;&gt;"",LOOKUP(AK400,{1900,2021,2022,2023,2024,2025},{1,0.8,0.6,0.4,0.2,0}),IF(AM400&lt;&gt;"",LOOKUP(AM400,{1900,2021,2022,2023,2024,2025},{1,0.8,0.6,0.4,0.2,0})))),""))</f>
        <v/>
      </c>
      <c r="AO400" s="26" t="s">
        <v>146</v>
      </c>
      <c r="AP400" s="26" t="s">
        <v>146</v>
      </c>
      <c r="AQ400" s="26" t="s">
        <v>147</v>
      </c>
      <c r="AR400" s="26" t="s">
        <v>1183</v>
      </c>
      <c r="AS400" s="101"/>
      <c r="AT400" s="26"/>
      <c r="AU400" s="26"/>
      <c r="AV400" s="26"/>
      <c r="AW400" s="26"/>
      <c r="AX400" s="110" t="s">
        <v>1354</v>
      </c>
      <c r="AY400" s="110" t="s">
        <v>1355</v>
      </c>
      <c r="AZ400" s="109"/>
      <c r="BA400" s="26">
        <v>215</v>
      </c>
      <c r="BB400" s="26">
        <v>139.75</v>
      </c>
      <c r="BC400" s="26">
        <v>139.75</v>
      </c>
      <c r="BD400" s="26">
        <v>0</v>
      </c>
      <c r="BE400" s="26" t="s">
        <v>150</v>
      </c>
      <c r="BF400" s="26" t="s">
        <v>150</v>
      </c>
      <c r="BG400" s="26" t="s">
        <v>1356</v>
      </c>
      <c r="BH400" s="26">
        <v>1945</v>
      </c>
      <c r="BI400" s="26" t="s">
        <v>150</v>
      </c>
      <c r="BJ400" s="26" t="s">
        <v>150</v>
      </c>
      <c r="BK400" s="26" t="s">
        <v>150</v>
      </c>
      <c r="BL400" s="26" t="s">
        <v>1357</v>
      </c>
      <c r="BM400" s="26" t="s">
        <v>234</v>
      </c>
      <c r="BN400" s="26" t="s">
        <v>1352</v>
      </c>
      <c r="BO400" s="26">
        <v>137.992</v>
      </c>
      <c r="BP400" s="26">
        <v>164.554</v>
      </c>
      <c r="BQ400" s="26" t="s">
        <v>1353</v>
      </c>
      <c r="BR400" s="26">
        <v>53.194</v>
      </c>
      <c r="BS400" s="26">
        <v>54.194</v>
      </c>
      <c r="BT400" s="26">
        <f t="shared" si="466"/>
        <v>1</v>
      </c>
      <c r="BU400" s="26"/>
      <c r="BV400" s="26"/>
      <c r="BW400" s="26">
        <f t="shared" si="467"/>
        <v>0</v>
      </c>
      <c r="BX400" s="26">
        <v>1</v>
      </c>
      <c r="BY400" s="26">
        <v>0</v>
      </c>
      <c r="BZ400" s="26"/>
      <c r="CA400" s="117"/>
      <c r="CB400" s="26" t="s">
        <v>166</v>
      </c>
      <c r="CC400" s="26">
        <v>0</v>
      </c>
      <c r="CD400" s="26">
        <v>0</v>
      </c>
      <c r="CE400" s="26">
        <v>0</v>
      </c>
      <c r="CF400" s="92">
        <f t="shared" si="468"/>
        <v>0</v>
      </c>
      <c r="CG400" s="84">
        <f t="shared" si="469"/>
        <v>0</v>
      </c>
      <c r="CH400" s="124">
        <v>12</v>
      </c>
      <c r="CI400" s="84">
        <v>1</v>
      </c>
      <c r="CJ400" s="84"/>
      <c r="CL400" s="84"/>
      <c r="CM400" s="84"/>
      <c r="CN400" s="84"/>
      <c r="CO400" s="84"/>
      <c r="CP400" s="84"/>
      <c r="CQ400" s="84"/>
      <c r="CR400" s="84"/>
      <c r="CT400" s="84"/>
      <c r="CU400" s="84"/>
      <c r="CV400" s="84"/>
      <c r="CW400" s="84" t="str">
        <f t="shared" si="470"/>
        <v>S342159160</v>
      </c>
      <c r="CX400" s="84" t="s">
        <v>140</v>
      </c>
      <c r="CZ400" s="26"/>
      <c r="DA400" s="92">
        <v>1</v>
      </c>
      <c r="DB400" s="92"/>
      <c r="DC400" s="92" t="s">
        <v>375</v>
      </c>
      <c r="DD400" s="92"/>
      <c r="DE400" s="26" t="s">
        <v>1358</v>
      </c>
      <c r="DF400" s="26"/>
      <c r="DG400" s="26" t="s">
        <v>1358</v>
      </c>
      <c r="DH400" s="26" t="s">
        <v>1359</v>
      </c>
      <c r="DI400" s="26" t="s">
        <v>1360</v>
      </c>
      <c r="DJ400" s="26">
        <v>1945</v>
      </c>
      <c r="DK400" s="26"/>
      <c r="DL400" s="26" t="s">
        <v>172</v>
      </c>
      <c r="DM400" s="26">
        <v>6.5</v>
      </c>
      <c r="DN400" s="26">
        <v>6.5</v>
      </c>
      <c r="DO400" s="26">
        <v>8</v>
      </c>
      <c r="DP400" s="26" t="e">
        <v>#N/A</v>
      </c>
      <c r="DQ400" s="26" t="e">
        <v>#N/A</v>
      </c>
      <c r="DR400" s="26" t="s">
        <v>149</v>
      </c>
      <c r="DS400" s="101" t="s">
        <v>167</v>
      </c>
      <c r="DT400" s="26" t="s">
        <v>150</v>
      </c>
      <c r="DU400" s="26" t="s">
        <v>150</v>
      </c>
      <c r="DV400" s="26" t="s">
        <v>1357</v>
      </c>
      <c r="DW400" s="26" t="s">
        <v>1361</v>
      </c>
      <c r="DX400" s="26"/>
      <c r="DY400" s="26"/>
      <c r="DZ400" s="26">
        <f t="shared" si="471"/>
        <v>1</v>
      </c>
      <c r="EA400" s="26" t="e">
        <v>#N/A</v>
      </c>
      <c r="EB400" s="26" t="e">
        <v>#N/A</v>
      </c>
      <c r="EC400" s="26">
        <v>0</v>
      </c>
      <c r="ED400" s="26">
        <v>0</v>
      </c>
      <c r="EE400" s="26">
        <v>0</v>
      </c>
      <c r="EF400" s="26">
        <v>1</v>
      </c>
      <c r="EG400" s="26">
        <v>0</v>
      </c>
      <c r="EH400" s="26">
        <v>0</v>
      </c>
      <c r="EI400" s="146">
        <f t="shared" si="472"/>
        <v>0</v>
      </c>
      <c r="EJ400" s="84">
        <f t="shared" si="473"/>
        <v>1</v>
      </c>
      <c r="EK400" s="84">
        <f t="shared" si="474"/>
        <v>0</v>
      </c>
      <c r="EL400" s="84">
        <f t="shared" si="475"/>
        <v>0</v>
      </c>
      <c r="EN400" s="84">
        <f t="shared" si="458"/>
        <v>1</v>
      </c>
    </row>
    <row r="401" ht="30" customHeight="1" spans="1:142">
      <c r="A401" s="87" t="str">
        <f t="shared" si="459"/>
        <v/>
      </c>
      <c r="B401" s="87">
        <f>VLOOKUP(A401,[1]大中修明细表!$A$10:$N$544,14,0)</f>
        <v>22.9650000000001</v>
      </c>
      <c r="C401" s="87" t="str">
        <f t="shared" si="460"/>
        <v/>
      </c>
      <c r="D401" s="87">
        <f>VLOOKUP(C401,[1]大中修明细表!$B$10:$N$544,13,0)</f>
        <v>22.9650000000001</v>
      </c>
      <c r="E401" s="37"/>
      <c r="F401" s="16" t="s">
        <v>179</v>
      </c>
      <c r="G401" s="16" t="s">
        <v>180</v>
      </c>
      <c r="H401" s="26"/>
      <c r="I401" s="26"/>
      <c r="J401" s="26"/>
      <c r="K401" s="26"/>
      <c r="L401" s="26"/>
      <c r="M401" s="26"/>
      <c r="N401" s="26"/>
      <c r="O401" s="26"/>
      <c r="P401" s="16">
        <f>SUBTOTAL(9,P402:P456)</f>
        <v>93.5070000000002</v>
      </c>
      <c r="Q401" s="16">
        <f>SUBTOTAL(9,Q402:Q456)</f>
        <v>93.5070000000002</v>
      </c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98"/>
      <c r="AG401" s="104"/>
      <c r="AH401" s="16">
        <f>SUBTOTAL(9,AH402:AH456)</f>
        <v>5708</v>
      </c>
      <c r="AI401" s="16">
        <f>SUBTOTAL(9,AI402:AI456)</f>
        <v>5708</v>
      </c>
      <c r="AJ401" s="16">
        <f>SUBTOTAL(9,AJ402:AJ456)</f>
        <v>5696</v>
      </c>
      <c r="AK401" s="26"/>
      <c r="AL401" s="26" t="str">
        <f>IF(AND(AK401&lt;&gt;"",AM401&lt;&gt;""),"确认折扣年度",IF($V401="大修",IF(AND($V401="大修",AK401="",AM401=""),1,IF(AK401&lt;&gt;"",LOOKUP(AK401,{1900,2016,2017,2018,2019,2020,2021,2022,2023,2024,2025},{1,0.9,0.8,0.7,0.6,0.5,0.4,0.3,0.2,0.1,0}),IF(AM401&lt;&gt;"",LOOKUP(AM401,{1900,2021,2022,2023,2024,2025},{1,0.8,0.6,0.4,0.2,0})))),""))</f>
        <v/>
      </c>
      <c r="AM401" s="92"/>
      <c r="AN401" s="26" t="str">
        <f>IF(AND(AK401&lt;&gt;"",AM401&lt;&gt;""),"确认折扣年度",IF($V401="中修",IF(AND($V401="中修",AK401="",AM401=""),1,IF(AK401&lt;&gt;"",LOOKUP(AK401,{1900,2021,2022,2023,2024,2025},{1,0.8,0.6,0.4,0.2,0}),IF(AM401&lt;&gt;"",LOOKUP(AM401,{1900,2021,2022,2023,2024,2025},{1,0.8,0.6,0.4,0.2,0})))),""))</f>
        <v/>
      </c>
      <c r="AO401" s="26"/>
      <c r="AP401" s="26"/>
      <c r="AQ401" s="26"/>
      <c r="AR401" s="26"/>
      <c r="AS401" s="101"/>
      <c r="AT401" s="26"/>
      <c r="AU401" s="26"/>
      <c r="AV401" s="26"/>
      <c r="AW401" s="26"/>
      <c r="AX401" s="110"/>
      <c r="AY401" s="110"/>
      <c r="AZ401" s="111"/>
      <c r="BA401" s="26"/>
      <c r="BB401" s="26"/>
      <c r="BC401" s="26"/>
      <c r="BD401" s="26"/>
      <c r="BE401" s="26"/>
      <c r="BF401" s="26"/>
      <c r="BG401" s="26"/>
      <c r="BH401" s="26"/>
      <c r="BI401" s="26"/>
      <c r="BJ401" s="26"/>
      <c r="BK401" s="26"/>
      <c r="BL401" s="26"/>
      <c r="BM401" s="26"/>
      <c r="BN401" s="26"/>
      <c r="BO401" s="26"/>
      <c r="BP401" s="26"/>
      <c r="BQ401" s="26"/>
      <c r="BR401" s="26"/>
      <c r="BS401" s="26"/>
      <c r="BT401" s="26"/>
      <c r="BU401" s="26"/>
      <c r="BV401" s="26"/>
      <c r="BW401" s="26"/>
      <c r="BX401" s="26"/>
      <c r="BY401" s="26"/>
      <c r="BZ401" s="26"/>
      <c r="CA401" s="117"/>
      <c r="CB401" s="26"/>
      <c r="CC401" s="26"/>
      <c r="CD401" s="26"/>
      <c r="CE401" s="26"/>
      <c r="CF401" s="84"/>
      <c r="CH401" s="124"/>
      <c r="CJ401" s="84"/>
      <c r="CL401" s="84"/>
      <c r="CM401" s="84"/>
      <c r="CN401" s="84"/>
      <c r="CO401" s="84"/>
      <c r="CP401" s="84"/>
      <c r="CQ401" s="84"/>
      <c r="CR401" s="84"/>
      <c r="CT401" s="84"/>
      <c r="CU401" s="84"/>
      <c r="CV401" s="84"/>
      <c r="CZ401" s="26"/>
      <c r="DA401" s="16">
        <f>SUBTOTAL(9,DA402:DA456)</f>
        <v>77.2719999999999</v>
      </c>
      <c r="DB401" s="16"/>
      <c r="DC401" s="16"/>
      <c r="DD401" s="16"/>
      <c r="DE401" s="26"/>
      <c r="DF401" s="26"/>
      <c r="DG401" s="26"/>
      <c r="DH401" s="26"/>
      <c r="DI401" s="26"/>
      <c r="DJ401" s="26"/>
      <c r="DK401" s="26"/>
      <c r="DL401" s="26"/>
      <c r="DM401" s="26"/>
      <c r="DN401" s="26"/>
      <c r="DO401" s="26"/>
      <c r="DP401" s="26" t="b">
        <v>1</v>
      </c>
      <c r="DQ401" s="26">
        <v>0</v>
      </c>
      <c r="DR401" s="26"/>
      <c r="DS401" s="139"/>
      <c r="DT401" s="26"/>
      <c r="DU401" s="26"/>
      <c r="DV401" s="26"/>
      <c r="DW401" s="26"/>
      <c r="DX401" s="26"/>
      <c r="DY401" s="26"/>
      <c r="DZ401" s="26">
        <f t="shared" si="471"/>
        <v>0</v>
      </c>
      <c r="EA401" s="26">
        <v>1</v>
      </c>
      <c r="EB401" s="26">
        <v>0</v>
      </c>
      <c r="EC401" s="26"/>
      <c r="ED401" s="26"/>
      <c r="EE401" s="26"/>
      <c r="EF401" s="26"/>
      <c r="EG401" s="26"/>
      <c r="EH401" s="26"/>
      <c r="EI401" s="146"/>
      <c r="EL401" s="84">
        <f t="shared" si="475"/>
        <v>0</v>
      </c>
    </row>
    <row r="402" ht="30" customHeight="1" spans="1:144">
      <c r="A402" s="87" t="str">
        <f t="shared" si="459"/>
        <v>G2092872.22879.335</v>
      </c>
      <c r="B402" s="87">
        <f>VLOOKUP(A402,[1]大中修明细表!$A$10:$N$544,14,0)</f>
        <v>7.13500000000022</v>
      </c>
      <c r="C402" s="87" t="str">
        <f t="shared" si="460"/>
        <v>G2092487.4032494.538</v>
      </c>
      <c r="D402" s="87">
        <f>VLOOKUP(C402,[1]大中修明细表!$B$10:$N$544,13,0)</f>
        <v>7.13500000000022</v>
      </c>
      <c r="E402" s="87"/>
      <c r="F402" s="96">
        <v>360</v>
      </c>
      <c r="G402" s="26" t="s">
        <v>23</v>
      </c>
      <c r="H402" s="26" t="s">
        <v>1332</v>
      </c>
      <c r="I402" s="26">
        <v>431221</v>
      </c>
      <c r="J402" s="26" t="s">
        <v>1362</v>
      </c>
      <c r="K402" s="26">
        <v>2872.2</v>
      </c>
      <c r="L402" s="26">
        <v>2879.335</v>
      </c>
      <c r="M402" s="26" t="s">
        <v>1362</v>
      </c>
      <c r="N402" s="26">
        <v>2487.403</v>
      </c>
      <c r="O402" s="26">
        <v>2494.538</v>
      </c>
      <c r="P402" s="26">
        <f>L402-K402</f>
        <v>7.13500000000022</v>
      </c>
      <c r="Q402" s="26">
        <f>L402-K402</f>
        <v>7.13500000000022</v>
      </c>
      <c r="R402" s="26" t="s">
        <v>196</v>
      </c>
      <c r="S402" s="26">
        <v>23</v>
      </c>
      <c r="T402" s="26">
        <v>24</v>
      </c>
      <c r="U402" s="26">
        <v>36</v>
      </c>
      <c r="V402" s="26" t="s">
        <v>182</v>
      </c>
      <c r="W402" s="26" t="s">
        <v>160</v>
      </c>
      <c r="X402" s="26" t="s">
        <v>183</v>
      </c>
      <c r="Y402" s="26">
        <f>IF(V402="中修",MIN(24,MIN(S402,U402)),IF(V402="大修",MIN(24,MIN(S402,U402)),""))</f>
        <v>23</v>
      </c>
      <c r="Z402" s="26"/>
      <c r="AA402" s="26" t="s">
        <v>184</v>
      </c>
      <c r="AB402" s="26"/>
      <c r="AC402" s="26"/>
      <c r="AD402" s="26" t="s">
        <v>145</v>
      </c>
      <c r="AE402" s="26">
        <v>4</v>
      </c>
      <c r="AF402" s="99"/>
      <c r="AG402" s="92">
        <v>70</v>
      </c>
      <c r="AH402" s="92">
        <f>ROUND(P402*1000*Y402*AG402/10000,0)</f>
        <v>1149</v>
      </c>
      <c r="AI402" s="92">
        <f>ROUND(Q402*1000*Y402*AG402/10000,0)</f>
        <v>1149</v>
      </c>
      <c r="AJ402" s="26">
        <f>IF(AL402&lt;&gt;"",ROUND(AI402*AL402,0),IF(AN402&lt;&gt;"",ROUND(AI402*AN402,0),"缺折扣系数"))</f>
        <v>1149</v>
      </c>
      <c r="AK402" s="92">
        <v>1954</v>
      </c>
      <c r="AL402" s="26" t="str">
        <f>IF(AND(AK402&lt;&gt;"",AM402&lt;&gt;""),"确认折扣年度",IF($V402="大修",IF(AND($V402="大修",AK402="",AM402=""),1,IF(AK402&lt;&gt;"",LOOKUP(AK402,{1900,2016,2017,2018,2019,2020,2021,2022,2023,2024,2025},{1,0.9,0.8,0.7,0.6,0.5,0.4,0.3,0.2,0.1,0}),IF(AM402&lt;&gt;"",LOOKUP(AM402,{1900,2021,2022,2023,2024,2025},{1,0.8,0.6,0.4,0.2,0})))),""))</f>
        <v/>
      </c>
      <c r="AM402" s="92"/>
      <c r="AN402" s="26">
        <f>IF(AND(AK402&lt;&gt;"",AM402&lt;&gt;""),"确认折扣年度",IF($V402="中修",IF(AND($V402="中修",AK402="",AM402=""),1,IF(AK402&lt;&gt;"",LOOKUP(AK402,{1900,2021,2022,2023,2024,2025},{1,0.8,0.6,0.4,0.2,0}),IF(AM402&lt;&gt;"",LOOKUP(AM402,{1900,2021,2022,2023,2024,2025},{1,0.8,0.6,0.4,0.2,0})))),""))</f>
        <v>1</v>
      </c>
      <c r="AO402" s="26" t="s">
        <v>146</v>
      </c>
      <c r="AP402" s="26" t="s">
        <v>146</v>
      </c>
      <c r="AQ402" s="26" t="s">
        <v>1363</v>
      </c>
      <c r="AR402" s="26" t="s">
        <v>1363</v>
      </c>
      <c r="AS402" s="101" t="s">
        <v>1364</v>
      </c>
      <c r="AT402" s="26" t="s">
        <v>1363</v>
      </c>
      <c r="AU402" s="26" t="s">
        <v>175</v>
      </c>
      <c r="AV402" s="26" t="s">
        <v>176</v>
      </c>
      <c r="AW402" s="26"/>
      <c r="AX402" s="110"/>
      <c r="AY402" s="110"/>
      <c r="AZ402" s="111"/>
      <c r="BA402" s="26">
        <v>85</v>
      </c>
      <c r="BB402" s="26">
        <v>1394.89</v>
      </c>
      <c r="BC402" s="26">
        <v>1394.89</v>
      </c>
      <c r="BD402" s="26">
        <v>0</v>
      </c>
      <c r="BE402" s="26" t="s">
        <v>149</v>
      </c>
      <c r="BF402" s="26" t="s">
        <v>150</v>
      </c>
      <c r="BG402" s="26"/>
      <c r="BH402" s="26">
        <v>1954</v>
      </c>
      <c r="BI402" s="26" t="s">
        <v>150</v>
      </c>
      <c r="BJ402" s="26" t="s">
        <v>1365</v>
      </c>
      <c r="BK402" s="26" t="s">
        <v>150</v>
      </c>
      <c r="BL402" s="26" t="s">
        <v>150</v>
      </c>
      <c r="BM402" s="26"/>
      <c r="BN402" s="26"/>
      <c r="BO402" s="26"/>
      <c r="BP402" s="26"/>
      <c r="BQ402" s="26" t="s">
        <v>1362</v>
      </c>
      <c r="BR402" s="26">
        <v>2487.29</v>
      </c>
      <c r="BS402" s="26">
        <v>2494.425</v>
      </c>
      <c r="BT402" s="26">
        <f>SUM(BU402:BZ402)</f>
        <v>7.13500000000022</v>
      </c>
      <c r="BU402" s="26">
        <v>0</v>
      </c>
      <c r="BV402" s="26">
        <v>7.13500000000022</v>
      </c>
      <c r="BW402" s="26">
        <v>0</v>
      </c>
      <c r="BX402" s="26">
        <v>0</v>
      </c>
      <c r="BY402" s="26">
        <v>0</v>
      </c>
      <c r="BZ402" s="26"/>
      <c r="CA402" s="117" t="s">
        <v>1366</v>
      </c>
      <c r="CB402" s="26" t="s">
        <v>166</v>
      </c>
      <c r="CC402" s="26">
        <v>0</v>
      </c>
      <c r="CD402" s="26">
        <v>7.13500000000022</v>
      </c>
      <c r="CE402" s="26">
        <v>0</v>
      </c>
      <c r="CF402" s="92">
        <f>CC402+CD402</f>
        <v>7.13500000000022</v>
      </c>
      <c r="CG402" s="84">
        <f>Q402-BU402-BV402-BW402-BX402-BY402-BZ402</f>
        <v>0</v>
      </c>
      <c r="CH402" s="124">
        <v>12</v>
      </c>
      <c r="CI402" s="84">
        <v>2</v>
      </c>
      <c r="CJ402" s="84"/>
      <c r="CK402" s="84">
        <v>389</v>
      </c>
      <c r="CL402" s="84"/>
      <c r="CM402" s="84"/>
      <c r="CN402" s="84"/>
      <c r="CO402" s="84"/>
      <c r="CP402" s="84"/>
      <c r="CQ402" s="84"/>
      <c r="CR402" s="84"/>
      <c r="CT402" s="84"/>
      <c r="CU402" s="84"/>
      <c r="CV402" s="84"/>
      <c r="CW402" s="84" t="str">
        <f>J402&amp;K402&amp;L402</f>
        <v>G2092872.22879.335</v>
      </c>
      <c r="CX402" s="84" t="s">
        <v>182</v>
      </c>
      <c r="CZ402" s="26" t="s">
        <v>1367</v>
      </c>
      <c r="DA402" s="92">
        <v>0</v>
      </c>
      <c r="DB402" s="92"/>
      <c r="DC402" s="26" t="s">
        <v>1368</v>
      </c>
      <c r="DD402" s="92" t="s">
        <v>146</v>
      </c>
      <c r="DE402" s="26"/>
      <c r="DF402" s="26"/>
      <c r="DG402" s="26"/>
      <c r="DH402" s="26"/>
      <c r="DI402" s="26"/>
      <c r="DJ402" s="26">
        <v>1954</v>
      </c>
      <c r="DK402" s="26"/>
      <c r="DL402" s="26" t="s">
        <v>196</v>
      </c>
      <c r="DM402" s="26">
        <v>24</v>
      </c>
      <c r="DN402" s="26">
        <v>23</v>
      </c>
      <c r="DO402" s="26">
        <v>36</v>
      </c>
      <c r="DP402" s="26" t="b">
        <v>0</v>
      </c>
      <c r="DQ402" s="26">
        <v>1</v>
      </c>
      <c r="DR402" s="26" t="s">
        <v>149</v>
      </c>
      <c r="DS402" s="26" t="s">
        <v>167</v>
      </c>
      <c r="DT402" s="26" t="s">
        <v>150</v>
      </c>
      <c r="DU402" s="26" t="s">
        <v>150</v>
      </c>
      <c r="DV402" s="26" t="s">
        <v>150</v>
      </c>
      <c r="DW402" s="26"/>
      <c r="DX402" s="26"/>
      <c r="DY402" s="26"/>
      <c r="DZ402" s="26">
        <f t="shared" si="471"/>
        <v>7.135</v>
      </c>
      <c r="EA402" s="26">
        <v>7.13500000000022</v>
      </c>
      <c r="EB402" s="26">
        <v>0</v>
      </c>
      <c r="EC402" s="26"/>
      <c r="ED402" s="26">
        <v>0</v>
      </c>
      <c r="EE402" s="26">
        <v>7.135</v>
      </c>
      <c r="EF402" s="26">
        <v>0</v>
      </c>
      <c r="EG402" s="26">
        <v>0</v>
      </c>
      <c r="EH402" s="26">
        <v>0</v>
      </c>
      <c r="EI402" s="146">
        <f>P402-DZ402</f>
        <v>2.18491891246231e-13</v>
      </c>
      <c r="EJ402" s="84">
        <f>L402-K402</f>
        <v>7.13500000000022</v>
      </c>
      <c r="EK402" s="84">
        <f>EJ402-DZ402</f>
        <v>2.18491891246231e-13</v>
      </c>
      <c r="EL402" s="84">
        <f t="shared" si="475"/>
        <v>7.135</v>
      </c>
      <c r="EN402" s="84">
        <f t="shared" ref="EN402:EN456" si="477">EF402+EG402</f>
        <v>0</v>
      </c>
    </row>
    <row r="403" ht="30" customHeight="1" spans="1:144">
      <c r="A403" s="87" t="str">
        <f t="shared" si="459"/>
        <v>G2092879.3352881.986</v>
      </c>
      <c r="B403" s="87">
        <f>VLOOKUP(A403,[1]大中修明细表!$A$10:$N$544,14,0)</f>
        <v>2.65099999999984</v>
      </c>
      <c r="C403" s="87" t="str">
        <f t="shared" si="460"/>
        <v>G2092493.0352495.686</v>
      </c>
      <c r="D403" s="87">
        <f>VLOOKUP(C403,[1]大中修明细表!$B$10:$N$544,13,0)</f>
        <v>2.65099999999984</v>
      </c>
      <c r="E403" s="87"/>
      <c r="F403" s="96">
        <v>361</v>
      </c>
      <c r="G403" s="26" t="s">
        <v>23</v>
      </c>
      <c r="H403" s="26" t="s">
        <v>1332</v>
      </c>
      <c r="I403" s="26">
        <v>431221</v>
      </c>
      <c r="J403" s="26" t="s">
        <v>1362</v>
      </c>
      <c r="K403" s="26">
        <v>2879.335</v>
      </c>
      <c r="L403" s="26">
        <v>2881.986</v>
      </c>
      <c r="M403" s="26" t="s">
        <v>1362</v>
      </c>
      <c r="N403" s="26">
        <v>2493.035</v>
      </c>
      <c r="O403" s="26">
        <v>2495.686</v>
      </c>
      <c r="P403" s="26">
        <f>L403-K403</f>
        <v>2.65099999999984</v>
      </c>
      <c r="Q403" s="26">
        <f>L403-K403</f>
        <v>2.65099999999984</v>
      </c>
      <c r="R403" s="26" t="s">
        <v>196</v>
      </c>
      <c r="S403" s="26">
        <v>21</v>
      </c>
      <c r="T403" s="26">
        <v>22</v>
      </c>
      <c r="U403" s="26">
        <v>36</v>
      </c>
      <c r="V403" s="26" t="s">
        <v>182</v>
      </c>
      <c r="W403" s="26" t="s">
        <v>160</v>
      </c>
      <c r="X403" s="26" t="s">
        <v>183</v>
      </c>
      <c r="Y403" s="26">
        <f>IF(V403="中修",MIN(24,MIN(S403,U403)),IF(V403="大修",MIN(24,MIN(S403,U403)),""))</f>
        <v>21</v>
      </c>
      <c r="Z403" s="26"/>
      <c r="AA403" s="26" t="s">
        <v>184</v>
      </c>
      <c r="AB403" s="26"/>
      <c r="AC403" s="26"/>
      <c r="AD403" s="26" t="s">
        <v>145</v>
      </c>
      <c r="AE403" s="26">
        <v>4</v>
      </c>
      <c r="AF403" s="99"/>
      <c r="AG403" s="92">
        <v>70</v>
      </c>
      <c r="AH403" s="92">
        <f>ROUND(P403*1000*Y403*AG403/10000,0)</f>
        <v>390</v>
      </c>
      <c r="AI403" s="92">
        <f>ROUND(Q403*1000*Y403*AG403/10000,0)</f>
        <v>390</v>
      </c>
      <c r="AJ403" s="26">
        <f>IF(AL403&lt;&gt;"",ROUND(AI403*AL403,0),IF(AN403&lt;&gt;"",ROUND(AI403*AN403,0),"缺折扣系数"))</f>
        <v>390</v>
      </c>
      <c r="AK403" s="92">
        <v>1942</v>
      </c>
      <c r="AL403" s="26" t="str">
        <f>IF(AND(AK403&lt;&gt;"",AM403&lt;&gt;""),"确认折扣年度",IF($V403="大修",IF(AND($V403="大修",AK403="",AM403=""),1,IF(AK403&lt;&gt;"",LOOKUP(AK403,{1900,2016,2017,2018,2019,2020,2021,2022,2023,2024,2025},{1,0.9,0.8,0.7,0.6,0.5,0.4,0.3,0.2,0.1,0}),IF(AM403&lt;&gt;"",LOOKUP(AM403,{1900,2021,2022,2023,2024,2025},{1,0.8,0.6,0.4,0.2,0})))),""))</f>
        <v/>
      </c>
      <c r="AM403" s="92"/>
      <c r="AN403" s="26">
        <f>IF(AND(AK403&lt;&gt;"",AM403&lt;&gt;""),"确认折扣年度",IF($V403="中修",IF(AND($V403="中修",AK403="",AM403=""),1,IF(AK403&lt;&gt;"",LOOKUP(AK403,{1900,2021,2022,2023,2024,2025},{1,0.8,0.6,0.4,0.2,0}),IF(AM403&lt;&gt;"",LOOKUP(AM403,{1900,2021,2022,2023,2024,2025},{1,0.8,0.6,0.4,0.2,0})))),""))</f>
        <v>1</v>
      </c>
      <c r="AO403" s="26" t="s">
        <v>146</v>
      </c>
      <c r="AP403" s="26" t="s">
        <v>146</v>
      </c>
      <c r="AQ403" s="26" t="s">
        <v>147</v>
      </c>
      <c r="AR403" s="26" t="s">
        <v>1369</v>
      </c>
      <c r="AS403" s="101" t="s">
        <v>1370</v>
      </c>
      <c r="AT403" s="26" t="s">
        <v>1363</v>
      </c>
      <c r="AU403" s="26" t="s">
        <v>146</v>
      </c>
      <c r="AV403" s="26" t="s">
        <v>147</v>
      </c>
      <c r="AW403" s="26"/>
      <c r="AX403" s="110" t="s">
        <v>1371</v>
      </c>
      <c r="AY403" s="110" t="s">
        <v>1372</v>
      </c>
      <c r="AZ403" s="111"/>
      <c r="BA403" s="26">
        <v>85</v>
      </c>
      <c r="BB403" s="26">
        <v>473.2</v>
      </c>
      <c r="BC403" s="26">
        <v>473.2</v>
      </c>
      <c r="BD403" s="26">
        <v>0</v>
      </c>
      <c r="BE403" s="26" t="s">
        <v>149</v>
      </c>
      <c r="BF403" s="26" t="s">
        <v>150</v>
      </c>
      <c r="BG403" s="26" t="s">
        <v>1373</v>
      </c>
      <c r="BH403" s="26">
        <v>1942</v>
      </c>
      <c r="BI403" s="26" t="s">
        <v>150</v>
      </c>
      <c r="BJ403" s="26" t="s">
        <v>1374</v>
      </c>
      <c r="BK403" s="26" t="s">
        <v>150</v>
      </c>
      <c r="BL403" s="26" t="s">
        <v>150</v>
      </c>
      <c r="BM403" s="26"/>
      <c r="BN403" s="26"/>
      <c r="BO403" s="26"/>
      <c r="BP403" s="26"/>
      <c r="BQ403" s="26" t="s">
        <v>1362</v>
      </c>
      <c r="BR403" s="26">
        <v>2494.425</v>
      </c>
      <c r="BS403" s="26">
        <v>2497.076</v>
      </c>
      <c r="BT403" s="26">
        <f>SUM(BU403:BZ403)</f>
        <v>2.65099999999984</v>
      </c>
      <c r="BU403" s="26"/>
      <c r="BV403" s="26"/>
      <c r="BW403" s="26">
        <f>CE403+CF403</f>
        <v>2.65099999999984</v>
      </c>
      <c r="BX403" s="26">
        <v>0</v>
      </c>
      <c r="BY403" s="26">
        <v>0</v>
      </c>
      <c r="BZ403" s="26"/>
      <c r="CA403" s="117" t="s">
        <v>1366</v>
      </c>
      <c r="CB403" s="26" t="s">
        <v>166</v>
      </c>
      <c r="CC403" s="26">
        <v>0</v>
      </c>
      <c r="CD403" s="26">
        <v>2.65099999999984</v>
      </c>
      <c r="CE403" s="26">
        <v>0</v>
      </c>
      <c r="CF403" s="92">
        <f>CC403+CD403</f>
        <v>2.65099999999984</v>
      </c>
      <c r="CG403" s="84">
        <f>Q403-BU403-BV403-BW403-BX403-BY403-BZ403</f>
        <v>0</v>
      </c>
      <c r="CH403" s="124">
        <v>12</v>
      </c>
      <c r="CI403" s="84">
        <v>2</v>
      </c>
      <c r="CJ403" s="84"/>
      <c r="CK403" s="84">
        <v>390</v>
      </c>
      <c r="CL403" s="84"/>
      <c r="CM403" s="84"/>
      <c r="CN403" s="84"/>
      <c r="CO403" s="84"/>
      <c r="CP403" s="84"/>
      <c r="CQ403" s="84"/>
      <c r="CR403" s="84"/>
      <c r="CT403" s="84"/>
      <c r="CU403" s="84"/>
      <c r="CV403" s="84"/>
      <c r="CW403" s="84" t="str">
        <f>J403&amp;K403&amp;L403</f>
        <v>G2092879.3352881.986</v>
      </c>
      <c r="CX403" s="84" t="s">
        <v>182</v>
      </c>
      <c r="CZ403" s="26"/>
      <c r="DA403" s="92">
        <v>2.65099999999984</v>
      </c>
      <c r="DB403" s="92"/>
      <c r="DC403" s="92"/>
      <c r="DD403" s="92"/>
      <c r="DE403" s="26"/>
      <c r="DF403" s="26"/>
      <c r="DG403" s="26"/>
      <c r="DH403" s="26"/>
      <c r="DI403" s="26"/>
      <c r="DJ403" s="26">
        <v>1942</v>
      </c>
      <c r="DK403" s="26"/>
      <c r="DL403" s="26" t="s">
        <v>196</v>
      </c>
      <c r="DM403" s="26">
        <v>22</v>
      </c>
      <c r="DN403" s="26">
        <v>21</v>
      </c>
      <c r="DO403" s="26">
        <v>36</v>
      </c>
      <c r="DP403" s="26" t="b">
        <v>0</v>
      </c>
      <c r="DQ403" s="26">
        <v>1</v>
      </c>
      <c r="DR403" s="26" t="s">
        <v>149</v>
      </c>
      <c r="DS403" s="26" t="s">
        <v>167</v>
      </c>
      <c r="DT403" s="26" t="s">
        <v>150</v>
      </c>
      <c r="DU403" s="26" t="s">
        <v>150</v>
      </c>
      <c r="DV403" s="26" t="s">
        <v>150</v>
      </c>
      <c r="DW403" s="26"/>
      <c r="DX403" s="26"/>
      <c r="DY403" s="26"/>
      <c r="DZ403" s="26">
        <f t="shared" si="471"/>
        <v>2.651</v>
      </c>
      <c r="EA403" s="26">
        <v>2.65099999999984</v>
      </c>
      <c r="EB403" s="26">
        <v>0</v>
      </c>
      <c r="EC403" s="26">
        <v>0</v>
      </c>
      <c r="ED403" s="26">
        <v>0</v>
      </c>
      <c r="EE403" s="26">
        <v>2.651</v>
      </c>
      <c r="EF403" s="26">
        <v>0</v>
      </c>
      <c r="EG403" s="26">
        <v>0</v>
      </c>
      <c r="EH403" s="26">
        <v>0</v>
      </c>
      <c r="EI403" s="146">
        <f>P403-DZ403</f>
        <v>-1.59872115546023e-13</v>
      </c>
      <c r="EJ403" s="84">
        <f>L403-K403</f>
        <v>2.65099999999984</v>
      </c>
      <c r="EK403" s="84">
        <f>EJ403-DZ403</f>
        <v>-1.59872115546023e-13</v>
      </c>
      <c r="EL403" s="84">
        <f t="shared" si="475"/>
        <v>1.59872115546023e-13</v>
      </c>
      <c r="EN403" s="84">
        <f t="shared" si="477"/>
        <v>0</v>
      </c>
    </row>
    <row r="404" ht="30" customHeight="1" spans="1:144">
      <c r="A404" s="87" t="str">
        <f t="shared" si="459"/>
        <v>G20930953096</v>
      </c>
      <c r="B404" s="87">
        <f>VLOOKUP(A404,[1]大中修明细表!$A$10:$N$544,14,0)</f>
        <v>1</v>
      </c>
      <c r="C404" s="87" t="str">
        <f t="shared" si="460"/>
        <v>G2092708.7492709.749</v>
      </c>
      <c r="D404" s="87">
        <f>VLOOKUP(C404,[1]大中修明细表!$B$10:$N$544,13,0)</f>
        <v>1</v>
      </c>
      <c r="E404" s="87"/>
      <c r="F404" s="96">
        <v>362</v>
      </c>
      <c r="G404" s="26" t="s">
        <v>23</v>
      </c>
      <c r="H404" s="26" t="s">
        <v>1375</v>
      </c>
      <c r="I404" s="26">
        <v>431230</v>
      </c>
      <c r="J404" s="26" t="s">
        <v>1362</v>
      </c>
      <c r="K404" s="26">
        <v>3095</v>
      </c>
      <c r="L404" s="26">
        <v>3096</v>
      </c>
      <c r="M404" s="26" t="s">
        <v>1362</v>
      </c>
      <c r="N404" s="26">
        <v>2708.749</v>
      </c>
      <c r="O404" s="26">
        <v>2709.749</v>
      </c>
      <c r="P404" s="26">
        <f>L404-K404</f>
        <v>1</v>
      </c>
      <c r="Q404" s="26">
        <f t="shared" ref="Q404:Q406" si="478">L404-K404</f>
        <v>1</v>
      </c>
      <c r="R404" s="26" t="s">
        <v>139</v>
      </c>
      <c r="S404" s="26">
        <v>7.5</v>
      </c>
      <c r="T404" s="26">
        <v>7.5</v>
      </c>
      <c r="U404" s="26">
        <v>9</v>
      </c>
      <c r="V404" s="26" t="s">
        <v>182</v>
      </c>
      <c r="W404" s="26" t="s">
        <v>160</v>
      </c>
      <c r="X404" s="26" t="s">
        <v>183</v>
      </c>
      <c r="Y404" s="26">
        <f>IF(V404="中修",MIN(24,MIN(S404,U404)),IF(V404="大修",MIN(24,MIN(S404,U404)),""))</f>
        <v>7.5</v>
      </c>
      <c r="Z404" s="26"/>
      <c r="AA404" s="26" t="s">
        <v>184</v>
      </c>
      <c r="AB404" s="26"/>
      <c r="AC404" s="26"/>
      <c r="AD404" s="26" t="s">
        <v>145</v>
      </c>
      <c r="AE404" s="26">
        <v>4</v>
      </c>
      <c r="AF404" s="99"/>
      <c r="AG404" s="92">
        <v>70</v>
      </c>
      <c r="AH404" s="92">
        <f>ROUND(P404*1000*Y404*AG404/10000,0)</f>
        <v>53</v>
      </c>
      <c r="AI404" s="92">
        <f>ROUND(Q404*1000*Y404*AG404/10000,0)</f>
        <v>53</v>
      </c>
      <c r="AJ404" s="26">
        <f>IF(AL404&lt;&gt;"",ROUND(AI404*AL404,0),IF(AN404&lt;&gt;"",ROUND(AI404*AN404,0),"缺折扣系数"))</f>
        <v>53</v>
      </c>
      <c r="AK404" s="92">
        <v>2017</v>
      </c>
      <c r="AL404" s="26" t="str">
        <f>IF(AND(AK404&lt;&gt;"",AM404&lt;&gt;""),"确认折扣年度",IF($V404="大修",IF(AND($V404="大修",AK404="",AM404=""),1,IF(AK404&lt;&gt;"",LOOKUP(AK404,{1900,2016,2017,2018,2019,2020,2021,2022,2023,2024,2025},{1,0.9,0.8,0.7,0.6,0.5,0.4,0.3,0.2,0.1,0}),IF(AM404&lt;&gt;"",LOOKUP(AM404,{1900,2021,2022,2023,2024,2025},{1,0.8,0.6,0.4,0.2,0})))),""))</f>
        <v/>
      </c>
      <c r="AM404" s="92"/>
      <c r="AN404" s="26">
        <f>IF(AND(AK404&lt;&gt;"",AM404&lt;&gt;""),"确认折扣年度",IF($V404="中修",IF(AND($V404="中修",AK404="",AM404=""),1,IF(AK404&lt;&gt;"",LOOKUP(AK404,{1900,2021,2022,2023,2024,2025},{1,0.8,0.6,0.4,0.2,0}),IF(AM404&lt;&gt;"",LOOKUP(AM404,{1900,2021,2022,2023,2024,2025},{1,0.8,0.6,0.4,0.2,0})))),""))</f>
        <v>1</v>
      </c>
      <c r="AO404" s="26" t="s">
        <v>146</v>
      </c>
      <c r="AP404" s="26" t="s">
        <v>146</v>
      </c>
      <c r="AQ404" s="26" t="s">
        <v>147</v>
      </c>
      <c r="AR404" s="26" t="s">
        <v>1349</v>
      </c>
      <c r="AS404" s="101"/>
      <c r="AT404" s="26" t="s">
        <v>1376</v>
      </c>
      <c r="AU404" s="26" t="s">
        <v>146</v>
      </c>
      <c r="AV404" s="26" t="s">
        <v>147</v>
      </c>
      <c r="AW404" s="26"/>
      <c r="AX404" s="110"/>
      <c r="AY404" s="110" t="s">
        <v>1377</v>
      </c>
      <c r="AZ404" s="111"/>
      <c r="BA404" s="26">
        <v>85</v>
      </c>
      <c r="BB404" s="26">
        <v>63.75</v>
      </c>
      <c r="BC404" s="26">
        <v>63.75</v>
      </c>
      <c r="BD404" s="26">
        <v>0</v>
      </c>
      <c r="BE404" s="26" t="s">
        <v>149</v>
      </c>
      <c r="BF404" s="26" t="s">
        <v>150</v>
      </c>
      <c r="BG404" s="26" t="s">
        <v>1378</v>
      </c>
      <c r="BH404" s="26">
        <v>1967</v>
      </c>
      <c r="BI404" s="26" t="s">
        <v>150</v>
      </c>
      <c r="BJ404" s="26" t="s">
        <v>1379</v>
      </c>
      <c r="BK404" s="26" t="s">
        <v>150</v>
      </c>
      <c r="BL404" s="26" t="s">
        <v>150</v>
      </c>
      <c r="BM404" s="26"/>
      <c r="BN404" s="26"/>
      <c r="BO404" s="26"/>
      <c r="BP404" s="26"/>
      <c r="BQ404" s="26" t="s">
        <v>1362</v>
      </c>
      <c r="BR404" s="26">
        <v>2708.749</v>
      </c>
      <c r="BS404" s="26">
        <v>2709.749</v>
      </c>
      <c r="BT404" s="26">
        <f>SUM(BU404:BZ404)</f>
        <v>1</v>
      </c>
      <c r="BU404" s="26"/>
      <c r="BV404" s="26"/>
      <c r="BW404" s="26">
        <f t="shared" ref="BW404:BW406" si="479">CE404+CF404</f>
        <v>1</v>
      </c>
      <c r="BX404" s="26">
        <v>0</v>
      </c>
      <c r="BY404" s="26">
        <v>0</v>
      </c>
      <c r="BZ404" s="26"/>
      <c r="CA404" s="117"/>
      <c r="CB404" s="26" t="s">
        <v>166</v>
      </c>
      <c r="CC404" s="26">
        <v>0</v>
      </c>
      <c r="CD404" s="26">
        <v>0</v>
      </c>
      <c r="CE404" s="26">
        <v>1</v>
      </c>
      <c r="CF404" s="92">
        <f t="shared" ref="CF404:CF406" si="480">CC404+CD404</f>
        <v>0</v>
      </c>
      <c r="CG404" s="84">
        <f t="shared" ref="CG404:CG406" si="481">Q404-BU404-BV404-BW404-BX404-BY404-BZ404</f>
        <v>0</v>
      </c>
      <c r="CH404" s="124">
        <v>12</v>
      </c>
      <c r="CI404" s="84">
        <v>2</v>
      </c>
      <c r="CJ404" s="84"/>
      <c r="CK404" s="84">
        <v>463</v>
      </c>
      <c r="CL404" s="84"/>
      <c r="CM404" s="84"/>
      <c r="CN404" s="84"/>
      <c r="CO404" s="84"/>
      <c r="CP404" s="84"/>
      <c r="CQ404" s="84"/>
      <c r="CR404" s="84"/>
      <c r="CT404" s="84"/>
      <c r="CU404" s="84"/>
      <c r="CV404" s="84"/>
      <c r="CW404" s="84" t="str">
        <f t="shared" ref="CW404:CW406" si="482">J404&amp;K404&amp;L404</f>
        <v>G20930953096</v>
      </c>
      <c r="CX404" s="84" t="s">
        <v>182</v>
      </c>
      <c r="CZ404" s="26"/>
      <c r="DA404" s="92">
        <v>1</v>
      </c>
      <c r="DB404" s="92"/>
      <c r="DC404" s="92"/>
      <c r="DD404" s="92"/>
      <c r="DE404" s="26" t="s">
        <v>1380</v>
      </c>
      <c r="DF404" s="26" t="s">
        <v>1380</v>
      </c>
      <c r="DG404" s="26"/>
      <c r="DH404" s="26" t="s">
        <v>1381</v>
      </c>
      <c r="DI404" s="26"/>
      <c r="DJ404" s="26">
        <v>1967</v>
      </c>
      <c r="DK404" s="26"/>
      <c r="DL404" s="26" t="s">
        <v>139</v>
      </c>
      <c r="DM404" s="26">
        <v>7.5</v>
      </c>
      <c r="DN404" s="26">
        <v>7.5</v>
      </c>
      <c r="DO404" s="26">
        <v>9</v>
      </c>
      <c r="DP404" s="26" t="b">
        <v>1</v>
      </c>
      <c r="DQ404" s="26">
        <v>1</v>
      </c>
      <c r="DR404" s="26" t="s">
        <v>149</v>
      </c>
      <c r="DS404" s="26" t="s">
        <v>167</v>
      </c>
      <c r="DT404" s="26" t="s">
        <v>150</v>
      </c>
      <c r="DU404" s="26" t="s">
        <v>150</v>
      </c>
      <c r="DV404" s="26" t="s">
        <v>150</v>
      </c>
      <c r="DW404" s="26"/>
      <c r="DX404" s="26"/>
      <c r="DY404" s="26"/>
      <c r="DZ404" s="26">
        <f t="shared" si="471"/>
        <v>1</v>
      </c>
      <c r="EA404" s="26">
        <v>1</v>
      </c>
      <c r="EB404" s="26">
        <v>0</v>
      </c>
      <c r="EC404" s="26">
        <v>0</v>
      </c>
      <c r="ED404" s="26">
        <v>0</v>
      </c>
      <c r="EE404" s="26">
        <v>1</v>
      </c>
      <c r="EF404" s="26">
        <v>0</v>
      </c>
      <c r="EG404" s="26">
        <v>0</v>
      </c>
      <c r="EH404" s="26">
        <v>0</v>
      </c>
      <c r="EI404" s="146">
        <f>P404-DZ404</f>
        <v>0</v>
      </c>
      <c r="EJ404" s="84">
        <f>L404-K404</f>
        <v>1</v>
      </c>
      <c r="EK404" s="84">
        <f>EJ404-DZ404</f>
        <v>0</v>
      </c>
      <c r="EL404" s="84">
        <f t="shared" si="475"/>
        <v>0</v>
      </c>
      <c r="EN404" s="84">
        <f t="shared" si="477"/>
        <v>0</v>
      </c>
    </row>
    <row r="405" ht="30" customHeight="1" spans="1:144">
      <c r="A405" s="87" t="str">
        <f t="shared" si="459"/>
        <v>G20930983099</v>
      </c>
      <c r="B405" s="87">
        <f>VLOOKUP(A405,[1]大中修明细表!$A$10:$N$544,14,0)</f>
        <v>1</v>
      </c>
      <c r="C405" s="87" t="str">
        <f t="shared" si="460"/>
        <v>G2092711.7492712.749</v>
      </c>
      <c r="D405" s="87">
        <f>VLOOKUP(C405,[1]大中修明细表!$B$10:$N$544,13,0)</f>
        <v>1</v>
      </c>
      <c r="E405" s="87"/>
      <c r="F405" s="96">
        <v>363</v>
      </c>
      <c r="G405" s="26" t="s">
        <v>23</v>
      </c>
      <c r="H405" s="26" t="s">
        <v>1375</v>
      </c>
      <c r="I405" s="26">
        <v>431230</v>
      </c>
      <c r="J405" s="26" t="s">
        <v>1362</v>
      </c>
      <c r="K405" s="26">
        <v>3098</v>
      </c>
      <c r="L405" s="26">
        <v>3099</v>
      </c>
      <c r="M405" s="26" t="s">
        <v>1362</v>
      </c>
      <c r="N405" s="26">
        <v>2711.749</v>
      </c>
      <c r="O405" s="26">
        <v>2712.749</v>
      </c>
      <c r="P405" s="26">
        <f>L405-K405</f>
        <v>1</v>
      </c>
      <c r="Q405" s="26">
        <f t="shared" si="478"/>
        <v>1</v>
      </c>
      <c r="R405" s="26" t="s">
        <v>139</v>
      </c>
      <c r="S405" s="26">
        <v>7.5</v>
      </c>
      <c r="T405" s="26">
        <v>7.5</v>
      </c>
      <c r="U405" s="26">
        <v>9</v>
      </c>
      <c r="V405" s="26" t="s">
        <v>182</v>
      </c>
      <c r="W405" s="26" t="s">
        <v>160</v>
      </c>
      <c r="X405" s="26" t="s">
        <v>183</v>
      </c>
      <c r="Y405" s="26">
        <f>IF(V405="中修",MIN(24,MIN(S405,U405)),IF(V405="大修",MIN(24,MIN(S405,U405)),""))</f>
        <v>7.5</v>
      </c>
      <c r="Z405" s="26"/>
      <c r="AA405" s="26" t="s">
        <v>184</v>
      </c>
      <c r="AB405" s="26"/>
      <c r="AC405" s="26"/>
      <c r="AD405" s="26" t="s">
        <v>145</v>
      </c>
      <c r="AE405" s="26">
        <v>4</v>
      </c>
      <c r="AF405" s="99"/>
      <c r="AG405" s="92">
        <v>70</v>
      </c>
      <c r="AH405" s="92">
        <f>ROUND(P405*1000*Y405*AG405/10000,0)</f>
        <v>53</v>
      </c>
      <c r="AI405" s="92">
        <f>ROUND(Q405*1000*Y405*AG405/10000,0)</f>
        <v>53</v>
      </c>
      <c r="AJ405" s="26">
        <f>IF(AL405&lt;&gt;"",ROUND(AI405*AL405,0),IF(AN405&lt;&gt;"",ROUND(AI405*AN405,0),"缺折扣系数"))</f>
        <v>53</v>
      </c>
      <c r="AK405" s="92">
        <v>1967</v>
      </c>
      <c r="AL405" s="26" t="str">
        <f>IF(AND(AK405&lt;&gt;"",AM405&lt;&gt;""),"确认折扣年度",IF($V405="大修",IF(AND($V405="大修",AK405="",AM405=""),1,IF(AK405&lt;&gt;"",LOOKUP(AK405,{1900,2016,2017,2018,2019,2020,2021,2022,2023,2024,2025},{1,0.9,0.8,0.7,0.6,0.5,0.4,0.3,0.2,0.1,0}),IF(AM405&lt;&gt;"",LOOKUP(AM405,{1900,2021,2022,2023,2024,2025},{1,0.8,0.6,0.4,0.2,0})))),""))</f>
        <v/>
      </c>
      <c r="AM405" s="92"/>
      <c r="AN405" s="26">
        <f>IF(AND(AK405&lt;&gt;"",AM405&lt;&gt;""),"确认折扣年度",IF($V405="中修",IF(AND($V405="中修",AK405="",AM405=""),1,IF(AK405&lt;&gt;"",LOOKUP(AK405,{1900,2021,2022,2023,2024,2025},{1,0.8,0.6,0.4,0.2,0}),IF(AM405&lt;&gt;"",LOOKUP(AM405,{1900,2021,2022,2023,2024,2025},{1,0.8,0.6,0.4,0.2,0})))),""))</f>
        <v>1</v>
      </c>
      <c r="AO405" s="26" t="s">
        <v>146</v>
      </c>
      <c r="AP405" s="26" t="s">
        <v>146</v>
      </c>
      <c r="AQ405" s="26" t="s">
        <v>197</v>
      </c>
      <c r="AR405" s="26" t="s">
        <v>1349</v>
      </c>
      <c r="AS405" s="101"/>
      <c r="AT405" s="26" t="s">
        <v>1376</v>
      </c>
      <c r="AU405" s="26" t="s">
        <v>146</v>
      </c>
      <c r="AV405" s="26" t="s">
        <v>197</v>
      </c>
      <c r="AW405" s="26"/>
      <c r="AX405" s="110" t="s">
        <v>1382</v>
      </c>
      <c r="AY405" s="110"/>
      <c r="AZ405" s="111"/>
      <c r="BA405" s="26">
        <v>85</v>
      </c>
      <c r="BB405" s="26">
        <v>63.75</v>
      </c>
      <c r="BC405" s="26">
        <v>63.75</v>
      </c>
      <c r="BD405" s="26">
        <v>0</v>
      </c>
      <c r="BE405" s="26" t="s">
        <v>149</v>
      </c>
      <c r="BF405" s="26" t="s">
        <v>150</v>
      </c>
      <c r="BG405" s="26"/>
      <c r="BH405" s="26">
        <v>1967</v>
      </c>
      <c r="BI405" s="26" t="s">
        <v>150</v>
      </c>
      <c r="BJ405" s="26" t="s">
        <v>1379</v>
      </c>
      <c r="BK405" s="26" t="s">
        <v>150</v>
      </c>
      <c r="BL405" s="26" t="s">
        <v>150</v>
      </c>
      <c r="BM405" s="26"/>
      <c r="BN405" s="26"/>
      <c r="BO405" s="26"/>
      <c r="BP405" s="26"/>
      <c r="BQ405" s="26" t="s">
        <v>1362</v>
      </c>
      <c r="BR405" s="26">
        <v>2711.749</v>
      </c>
      <c r="BS405" s="26">
        <v>2712.749</v>
      </c>
      <c r="BT405" s="26">
        <f>SUM(BU405:BZ405)</f>
        <v>1</v>
      </c>
      <c r="BU405" s="26"/>
      <c r="BV405" s="26"/>
      <c r="BW405" s="26">
        <f t="shared" si="479"/>
        <v>1</v>
      </c>
      <c r="BX405" s="26">
        <v>0</v>
      </c>
      <c r="BY405" s="26">
        <v>0</v>
      </c>
      <c r="BZ405" s="26"/>
      <c r="CA405" s="117"/>
      <c r="CB405" s="26" t="s">
        <v>166</v>
      </c>
      <c r="CC405" s="26">
        <v>0</v>
      </c>
      <c r="CD405" s="26">
        <v>0</v>
      </c>
      <c r="CE405" s="26">
        <v>1</v>
      </c>
      <c r="CF405" s="92">
        <f t="shared" si="480"/>
        <v>0</v>
      </c>
      <c r="CG405" s="84">
        <f t="shared" si="481"/>
        <v>0</v>
      </c>
      <c r="CH405" s="124">
        <v>12</v>
      </c>
      <c r="CI405" s="84">
        <v>2</v>
      </c>
      <c r="CJ405" s="84"/>
      <c r="CK405" s="84">
        <v>464</v>
      </c>
      <c r="CL405" s="84"/>
      <c r="CM405" s="84"/>
      <c r="CN405" s="84"/>
      <c r="CO405" s="84"/>
      <c r="CP405" s="84"/>
      <c r="CQ405" s="84"/>
      <c r="CR405" s="84"/>
      <c r="CT405" s="84"/>
      <c r="CU405" s="84"/>
      <c r="CV405" s="84"/>
      <c r="CW405" s="84" t="str">
        <f t="shared" si="482"/>
        <v>G20930983099</v>
      </c>
      <c r="CX405" s="84" t="s">
        <v>182</v>
      </c>
      <c r="CZ405" s="26"/>
      <c r="DA405" s="92">
        <v>1</v>
      </c>
      <c r="DB405" s="92"/>
      <c r="DC405" s="92"/>
      <c r="DD405" s="92"/>
      <c r="DE405" s="26"/>
      <c r="DF405" s="26" t="s">
        <v>1383</v>
      </c>
      <c r="DG405" s="26"/>
      <c r="DH405" s="26" t="s">
        <v>1384</v>
      </c>
      <c r="DI405" s="26"/>
      <c r="DJ405" s="26">
        <v>1967</v>
      </c>
      <c r="DK405" s="26"/>
      <c r="DL405" s="26" t="s">
        <v>139</v>
      </c>
      <c r="DM405" s="26">
        <v>7.5</v>
      </c>
      <c r="DN405" s="26">
        <v>7.5</v>
      </c>
      <c r="DO405" s="26">
        <v>9</v>
      </c>
      <c r="DP405" s="26" t="b">
        <v>1</v>
      </c>
      <c r="DQ405" s="26">
        <v>1</v>
      </c>
      <c r="DR405" s="26" t="s">
        <v>149</v>
      </c>
      <c r="DS405" s="26" t="s">
        <v>167</v>
      </c>
      <c r="DT405" s="26" t="s">
        <v>150</v>
      </c>
      <c r="DU405" s="26" t="s">
        <v>150</v>
      </c>
      <c r="DV405" s="26" t="s">
        <v>150</v>
      </c>
      <c r="DW405" s="26"/>
      <c r="DX405" s="26"/>
      <c r="DY405" s="26"/>
      <c r="DZ405" s="26">
        <f t="shared" si="471"/>
        <v>1</v>
      </c>
      <c r="EA405" s="26">
        <v>1</v>
      </c>
      <c r="EB405" s="26">
        <v>0</v>
      </c>
      <c r="EC405" s="26">
        <v>0</v>
      </c>
      <c r="ED405" s="26">
        <v>0</v>
      </c>
      <c r="EE405" s="26">
        <v>1</v>
      </c>
      <c r="EF405" s="26">
        <v>0</v>
      </c>
      <c r="EG405" s="26">
        <v>0</v>
      </c>
      <c r="EH405" s="26">
        <v>0</v>
      </c>
      <c r="EI405" s="146">
        <f>P405-DZ405</f>
        <v>0</v>
      </c>
      <c r="EJ405" s="84">
        <f>L405-K405</f>
        <v>1</v>
      </c>
      <c r="EK405" s="84">
        <f>EJ405-DZ405</f>
        <v>0</v>
      </c>
      <c r="EL405" s="84">
        <f t="shared" si="475"/>
        <v>0</v>
      </c>
      <c r="EN405" s="84">
        <f t="shared" si="477"/>
        <v>0</v>
      </c>
    </row>
    <row r="406" ht="30" customHeight="1" spans="1:144">
      <c r="A406" s="87" t="str">
        <f t="shared" si="459"/>
        <v>G20931003101</v>
      </c>
      <c r="B406" s="87">
        <f>VLOOKUP(A406,[1]大中修明细表!$A$10:$N$544,14,0)</f>
        <v>1</v>
      </c>
      <c r="C406" s="87" t="str">
        <f t="shared" si="460"/>
        <v>G2092713.7492714.749</v>
      </c>
      <c r="D406" s="87">
        <f>VLOOKUP(C406,[1]大中修明细表!$B$10:$N$544,13,0)</f>
        <v>1</v>
      </c>
      <c r="E406" s="87"/>
      <c r="F406" s="96">
        <v>364</v>
      </c>
      <c r="G406" s="26" t="s">
        <v>23</v>
      </c>
      <c r="H406" s="26" t="s">
        <v>1375</v>
      </c>
      <c r="I406" s="26">
        <v>431230</v>
      </c>
      <c r="J406" s="26" t="s">
        <v>1362</v>
      </c>
      <c r="K406" s="26">
        <v>3100</v>
      </c>
      <c r="L406" s="26">
        <v>3101</v>
      </c>
      <c r="M406" s="26" t="s">
        <v>1362</v>
      </c>
      <c r="N406" s="26">
        <v>2713.749</v>
      </c>
      <c r="O406" s="26">
        <v>2714.749</v>
      </c>
      <c r="P406" s="26">
        <f>L406-K406</f>
        <v>1</v>
      </c>
      <c r="Q406" s="26">
        <f t="shared" si="478"/>
        <v>1</v>
      </c>
      <c r="R406" s="26" t="s">
        <v>139</v>
      </c>
      <c r="S406" s="26">
        <v>7.5</v>
      </c>
      <c r="T406" s="26">
        <v>7.5</v>
      </c>
      <c r="U406" s="26">
        <v>9</v>
      </c>
      <c r="V406" s="26" t="s">
        <v>182</v>
      </c>
      <c r="W406" s="26" t="s">
        <v>160</v>
      </c>
      <c r="X406" s="26" t="s">
        <v>183</v>
      </c>
      <c r="Y406" s="26">
        <f>IF(V406="中修",MIN(24,MIN(S406,U406)),IF(V406="大修",MIN(24,MIN(S406,U406)),""))</f>
        <v>7.5</v>
      </c>
      <c r="Z406" s="26"/>
      <c r="AA406" s="26" t="s">
        <v>184</v>
      </c>
      <c r="AB406" s="26"/>
      <c r="AC406" s="26"/>
      <c r="AD406" s="26" t="s">
        <v>145</v>
      </c>
      <c r="AE406" s="26">
        <v>4</v>
      </c>
      <c r="AF406" s="99"/>
      <c r="AG406" s="92">
        <v>70</v>
      </c>
      <c r="AH406" s="92">
        <f>ROUND(P406*1000*Y406*AG406/10000,0)</f>
        <v>53</v>
      </c>
      <c r="AI406" s="92">
        <f>ROUND(Q406*1000*Y406*AG406/10000,0)</f>
        <v>53</v>
      </c>
      <c r="AJ406" s="26">
        <f>IF(AL406&lt;&gt;"",ROUND(AI406*AL406,0),IF(AN406&lt;&gt;"",ROUND(AI406*AN406,0),"缺折扣系数"))</f>
        <v>53</v>
      </c>
      <c r="AK406" s="92">
        <v>1967</v>
      </c>
      <c r="AL406" s="26" t="str">
        <f>IF(AND(AK406&lt;&gt;"",AM406&lt;&gt;""),"确认折扣年度",IF($V406="大修",IF(AND($V406="大修",AK406="",AM406=""),1,IF(AK406&lt;&gt;"",LOOKUP(AK406,{1900,2016,2017,2018,2019,2020,2021,2022,2023,2024,2025},{1,0.9,0.8,0.7,0.6,0.5,0.4,0.3,0.2,0.1,0}),IF(AM406&lt;&gt;"",LOOKUP(AM406,{1900,2021,2022,2023,2024,2025},{1,0.8,0.6,0.4,0.2,0})))),""))</f>
        <v/>
      </c>
      <c r="AM406" s="92"/>
      <c r="AN406" s="26">
        <f>IF(AND(AK406&lt;&gt;"",AM406&lt;&gt;""),"确认折扣年度",IF($V406="中修",IF(AND($V406="中修",AK406="",AM406=""),1,IF(AK406&lt;&gt;"",LOOKUP(AK406,{1900,2021,2022,2023,2024,2025},{1,0.8,0.6,0.4,0.2,0}),IF(AM406&lt;&gt;"",LOOKUP(AM406,{1900,2021,2022,2023,2024,2025},{1,0.8,0.6,0.4,0.2,0})))),""))</f>
        <v>1</v>
      </c>
      <c r="AO406" s="26" t="s">
        <v>146</v>
      </c>
      <c r="AP406" s="26" t="s">
        <v>146</v>
      </c>
      <c r="AQ406" s="26" t="s">
        <v>197</v>
      </c>
      <c r="AR406" s="26" t="s">
        <v>1349</v>
      </c>
      <c r="AS406" s="101"/>
      <c r="AT406" s="26" t="s">
        <v>1385</v>
      </c>
      <c r="AU406" s="26" t="s">
        <v>146</v>
      </c>
      <c r="AV406" s="26" t="s">
        <v>197</v>
      </c>
      <c r="AW406" s="26"/>
      <c r="AX406" s="110" t="s">
        <v>1382</v>
      </c>
      <c r="AY406" s="110"/>
      <c r="AZ406" s="111"/>
      <c r="BA406" s="26">
        <v>85</v>
      </c>
      <c r="BB406" s="26">
        <v>63.75</v>
      </c>
      <c r="BC406" s="26">
        <v>63.75</v>
      </c>
      <c r="BD406" s="26">
        <v>0</v>
      </c>
      <c r="BE406" s="26" t="s">
        <v>149</v>
      </c>
      <c r="BF406" s="26" t="s">
        <v>150</v>
      </c>
      <c r="BG406" s="26" t="s">
        <v>1386</v>
      </c>
      <c r="BH406" s="26">
        <v>1967</v>
      </c>
      <c r="BI406" s="26" t="s">
        <v>150</v>
      </c>
      <c r="BJ406" s="26" t="s">
        <v>1379</v>
      </c>
      <c r="BK406" s="26" t="s">
        <v>150</v>
      </c>
      <c r="BL406" s="26" t="s">
        <v>150</v>
      </c>
      <c r="BM406" s="26"/>
      <c r="BN406" s="26"/>
      <c r="BO406" s="26"/>
      <c r="BP406" s="26"/>
      <c r="BQ406" s="26" t="s">
        <v>1362</v>
      </c>
      <c r="BR406" s="26">
        <v>2713.749</v>
      </c>
      <c r="BS406" s="26">
        <v>2714.749</v>
      </c>
      <c r="BT406" s="26">
        <f>SUM(BU406:BZ406)</f>
        <v>1</v>
      </c>
      <c r="BU406" s="26"/>
      <c r="BV406" s="26"/>
      <c r="BW406" s="26">
        <f t="shared" si="479"/>
        <v>1</v>
      </c>
      <c r="BX406" s="26">
        <v>0</v>
      </c>
      <c r="BY406" s="26">
        <v>0</v>
      </c>
      <c r="BZ406" s="26"/>
      <c r="CA406" s="117"/>
      <c r="CB406" s="26" t="s">
        <v>166</v>
      </c>
      <c r="CC406" s="26">
        <v>0</v>
      </c>
      <c r="CD406" s="26">
        <v>0</v>
      </c>
      <c r="CE406" s="26">
        <v>1</v>
      </c>
      <c r="CF406" s="92">
        <f t="shared" si="480"/>
        <v>0</v>
      </c>
      <c r="CG406" s="84">
        <f t="shared" si="481"/>
        <v>0</v>
      </c>
      <c r="CH406" s="124">
        <v>12</v>
      </c>
      <c r="CI406" s="84">
        <v>2</v>
      </c>
      <c r="CJ406" s="84"/>
      <c r="CK406" s="84">
        <v>465</v>
      </c>
      <c r="CL406" s="84"/>
      <c r="CM406" s="84"/>
      <c r="CN406" s="84"/>
      <c r="CO406" s="84"/>
      <c r="CP406" s="84"/>
      <c r="CQ406" s="84"/>
      <c r="CR406" s="84"/>
      <c r="CT406" s="84"/>
      <c r="CU406" s="84"/>
      <c r="CV406" s="84"/>
      <c r="CW406" s="84" t="str">
        <f t="shared" si="482"/>
        <v>G20931003101</v>
      </c>
      <c r="CX406" s="84" t="s">
        <v>182</v>
      </c>
      <c r="CZ406" s="26"/>
      <c r="DA406" s="92">
        <v>1</v>
      </c>
      <c r="DB406" s="92"/>
      <c r="DC406" s="92"/>
      <c r="DD406" s="92"/>
      <c r="DE406" s="26"/>
      <c r="DF406" s="26" t="s">
        <v>1387</v>
      </c>
      <c r="DG406" s="26"/>
      <c r="DH406" s="26" t="s">
        <v>1388</v>
      </c>
      <c r="DI406" s="26"/>
      <c r="DJ406" s="26">
        <v>1967</v>
      </c>
      <c r="DK406" s="26"/>
      <c r="DL406" s="26" t="s">
        <v>139</v>
      </c>
      <c r="DM406" s="26">
        <v>7.5</v>
      </c>
      <c r="DN406" s="26">
        <v>7.5</v>
      </c>
      <c r="DO406" s="26">
        <v>9</v>
      </c>
      <c r="DP406" s="26" t="b">
        <v>1</v>
      </c>
      <c r="DQ406" s="26">
        <v>1</v>
      </c>
      <c r="DR406" s="26" t="s">
        <v>149</v>
      </c>
      <c r="DS406" s="26" t="s">
        <v>167</v>
      </c>
      <c r="DT406" s="26" t="s">
        <v>150</v>
      </c>
      <c r="DU406" s="26" t="s">
        <v>150</v>
      </c>
      <c r="DV406" s="26" t="s">
        <v>150</v>
      </c>
      <c r="DW406" s="26"/>
      <c r="DX406" s="26"/>
      <c r="DY406" s="26"/>
      <c r="DZ406" s="26">
        <f t="shared" si="471"/>
        <v>1</v>
      </c>
      <c r="EA406" s="26">
        <v>1</v>
      </c>
      <c r="EB406" s="26">
        <v>0</v>
      </c>
      <c r="EC406" s="26">
        <v>0</v>
      </c>
      <c r="ED406" s="26">
        <v>0</v>
      </c>
      <c r="EE406" s="26">
        <v>1</v>
      </c>
      <c r="EF406" s="26">
        <v>0</v>
      </c>
      <c r="EG406" s="26">
        <v>0</v>
      </c>
      <c r="EH406" s="26">
        <v>0</v>
      </c>
      <c r="EI406" s="146">
        <f>P406-DZ406</f>
        <v>0</v>
      </c>
      <c r="EJ406" s="84">
        <f>L406-K406</f>
        <v>1</v>
      </c>
      <c r="EK406" s="84">
        <f>EJ406-DZ406</f>
        <v>0</v>
      </c>
      <c r="EL406" s="84">
        <f t="shared" si="475"/>
        <v>0</v>
      </c>
      <c r="EN406" s="84">
        <f t="shared" si="477"/>
        <v>0</v>
      </c>
    </row>
    <row r="407" ht="30" customHeight="1" spans="1:144">
      <c r="A407" s="87" t="str">
        <f t="shared" ref="A407:A449" si="483">J407&amp;K407&amp;L407</f>
        <v>G31917661767</v>
      </c>
      <c r="B407" s="87">
        <f>VLOOKUP(A407,[1]大中修明细表!$A$10:$N$544,14,0)</f>
        <v>1</v>
      </c>
      <c r="C407" s="87" t="str">
        <f t="shared" ref="C407:C449" si="484">M407&amp;N407&amp;O407</f>
        <v>G3191547.9791548.979</v>
      </c>
      <c r="D407" s="87">
        <f>VLOOKUP(C407,[1]大中修明细表!$B$10:$N$544,13,0)</f>
        <v>1</v>
      </c>
      <c r="E407" s="87"/>
      <c r="F407" s="96">
        <v>365</v>
      </c>
      <c r="G407" s="26" t="s">
        <v>23</v>
      </c>
      <c r="H407" s="26" t="s">
        <v>1319</v>
      </c>
      <c r="I407" s="26">
        <v>431222</v>
      </c>
      <c r="J407" s="26" t="s">
        <v>1389</v>
      </c>
      <c r="K407" s="26">
        <v>1766</v>
      </c>
      <c r="L407" s="26">
        <v>1767</v>
      </c>
      <c r="M407" s="26" t="s">
        <v>1389</v>
      </c>
      <c r="N407" s="26">
        <v>1547.979</v>
      </c>
      <c r="O407" s="26">
        <v>1548.979</v>
      </c>
      <c r="P407" s="26">
        <f t="shared" ref="P407:P449" si="485">L407-K407</f>
        <v>1</v>
      </c>
      <c r="Q407" s="26">
        <f t="shared" ref="Q407:Q426" si="486">L407-K407</f>
        <v>1</v>
      </c>
      <c r="R407" s="26" t="s">
        <v>139</v>
      </c>
      <c r="S407" s="26">
        <v>8.5</v>
      </c>
      <c r="T407" s="26">
        <v>8.5</v>
      </c>
      <c r="U407" s="26">
        <v>9</v>
      </c>
      <c r="V407" s="26" t="s">
        <v>182</v>
      </c>
      <c r="W407" s="26" t="s">
        <v>160</v>
      </c>
      <c r="X407" s="26" t="s">
        <v>183</v>
      </c>
      <c r="Y407" s="26">
        <f t="shared" ref="Y407:Y449" si="487">IF(V407="中修",MIN(24,MIN(S407,U407)),IF(V407="大修",MIN(24,MIN(S407,U407)),""))</f>
        <v>8.5</v>
      </c>
      <c r="Z407" s="26"/>
      <c r="AA407" s="26" t="s">
        <v>184</v>
      </c>
      <c r="AB407" s="26"/>
      <c r="AC407" s="26"/>
      <c r="AD407" s="26" t="s">
        <v>145</v>
      </c>
      <c r="AE407" s="26">
        <v>4</v>
      </c>
      <c r="AF407" s="99"/>
      <c r="AG407" s="92">
        <v>70</v>
      </c>
      <c r="AH407" s="92">
        <f t="shared" ref="AH407:AH449" si="488">ROUND(P407*1000*Y407*AG407/10000,0)</f>
        <v>60</v>
      </c>
      <c r="AI407" s="92">
        <f t="shared" ref="AI407:AI449" si="489">ROUND(Q407*1000*Y407*AG407/10000,0)</f>
        <v>60</v>
      </c>
      <c r="AJ407" s="26">
        <f t="shared" ref="AJ407:AJ449" si="490">IF(AL407&lt;&gt;"",ROUND(AI407*AL407,0),IF(AN407&lt;&gt;"",ROUND(AI407*AN407,0),"缺折扣系数"))</f>
        <v>60</v>
      </c>
      <c r="AK407" s="92"/>
      <c r="AL407" s="26" t="str">
        <f>IF(AND(AK407&lt;&gt;"",AM407&lt;&gt;""),"确认折扣年度",IF($V407="大修",IF(AND($V407="大修",AK407="",AM407=""),1,IF(AK407&lt;&gt;"",LOOKUP(AK407,{1900,2016,2017,2018,2019,2020,2021,2022,2023,2024,2025},{1,0.9,0.8,0.7,0.6,0.5,0.4,0.3,0.2,0.1,0}),IF(AM407&lt;&gt;"",LOOKUP(AM407,{1900,2021,2022,2023,2024,2025},{1,0.8,0.6,0.4,0.2,0})))),""))</f>
        <v/>
      </c>
      <c r="AM407" s="92">
        <v>2020</v>
      </c>
      <c r="AN407" s="26">
        <f>IF(AND(AK407&lt;&gt;"",AM407&lt;&gt;""),"确认折扣年度",IF($V407="中修",IF(AND($V407="中修",AK407="",AM407=""),1,IF(AK407&lt;&gt;"",LOOKUP(AK407,{1900,2021,2022,2023,2024,2025},{1,0.8,0.6,0.4,0.2,0}),IF(AM407&lt;&gt;"",LOOKUP(AM407,{1900,2021,2022,2023,2024,2025},{1,0.8,0.6,0.4,0.2,0})))),""))</f>
        <v>1</v>
      </c>
      <c r="AO407" s="26" t="s">
        <v>146</v>
      </c>
      <c r="AP407" s="26" t="s">
        <v>146</v>
      </c>
      <c r="AQ407" s="26" t="s">
        <v>147</v>
      </c>
      <c r="AR407" s="26" t="s">
        <v>1349</v>
      </c>
      <c r="AS407" s="101"/>
      <c r="AT407" s="26"/>
      <c r="AU407" s="26" t="s">
        <v>146</v>
      </c>
      <c r="AV407" s="26" t="s">
        <v>147</v>
      </c>
      <c r="AW407" s="26"/>
      <c r="AX407" s="113" t="s">
        <v>1390</v>
      </c>
      <c r="AY407" s="110" t="s">
        <v>1391</v>
      </c>
      <c r="AZ407" s="111"/>
      <c r="BA407" s="26">
        <v>85</v>
      </c>
      <c r="BB407" s="26">
        <v>72.25</v>
      </c>
      <c r="BC407" s="26">
        <v>72.25</v>
      </c>
      <c r="BD407" s="26">
        <v>0</v>
      </c>
      <c r="BE407" s="26" t="s">
        <v>149</v>
      </c>
      <c r="BF407" s="26" t="s">
        <v>150</v>
      </c>
      <c r="BG407" s="26" t="s">
        <v>1392</v>
      </c>
      <c r="BH407" s="26">
        <v>2007</v>
      </c>
      <c r="BI407" s="26" t="s">
        <v>150</v>
      </c>
      <c r="BJ407" s="26" t="s">
        <v>1393</v>
      </c>
      <c r="BK407" s="26" t="s">
        <v>150</v>
      </c>
      <c r="BL407" s="26" t="s">
        <v>150</v>
      </c>
      <c r="BM407" s="26"/>
      <c r="BN407" s="26"/>
      <c r="BO407" s="26"/>
      <c r="BP407" s="26"/>
      <c r="BQ407" s="26" t="s">
        <v>1389</v>
      </c>
      <c r="BR407" s="26">
        <v>1547.979</v>
      </c>
      <c r="BS407" s="26">
        <v>1548.979</v>
      </c>
      <c r="BT407" s="26">
        <f t="shared" ref="BT407:BT449" si="491">SUM(BU407:BZ407)</f>
        <v>1</v>
      </c>
      <c r="BU407" s="26"/>
      <c r="BV407" s="26"/>
      <c r="BW407" s="26">
        <f t="shared" ref="BW407:BW413" si="492">CE407+CF407</f>
        <v>1</v>
      </c>
      <c r="BX407" s="26">
        <v>0</v>
      </c>
      <c r="BY407" s="26">
        <v>0</v>
      </c>
      <c r="BZ407" s="26"/>
      <c r="CA407" s="117"/>
      <c r="CB407" s="26" t="s">
        <v>166</v>
      </c>
      <c r="CC407" s="26">
        <v>0</v>
      </c>
      <c r="CD407" s="26">
        <v>1</v>
      </c>
      <c r="CE407" s="26">
        <v>0</v>
      </c>
      <c r="CF407" s="92">
        <f t="shared" ref="CF407:CF426" si="493">CC407+CD407</f>
        <v>1</v>
      </c>
      <c r="CG407" s="84">
        <f t="shared" ref="CG407:CG426" si="494">Q407-BU407-BV407-BW407-BX407-BY407-BZ407</f>
        <v>0</v>
      </c>
      <c r="CH407" s="124">
        <v>12</v>
      </c>
      <c r="CI407" s="84">
        <v>2</v>
      </c>
      <c r="CJ407" s="84"/>
      <c r="CK407" s="84">
        <v>409</v>
      </c>
      <c r="CL407" s="84"/>
      <c r="CM407" s="84"/>
      <c r="CN407" s="84"/>
      <c r="CO407" s="84"/>
      <c r="CP407" s="84"/>
      <c r="CQ407" s="84"/>
      <c r="CR407" s="84"/>
      <c r="CT407" s="84"/>
      <c r="CU407" s="84"/>
      <c r="CV407" s="84"/>
      <c r="CW407" s="84" t="str">
        <f t="shared" ref="CW407:CW426" si="495">J407&amp;K407&amp;L407</f>
        <v>G31917661767</v>
      </c>
      <c r="CX407" s="84" t="s">
        <v>182</v>
      </c>
      <c r="CZ407" s="26"/>
      <c r="DA407" s="92">
        <v>1</v>
      </c>
      <c r="DB407" s="92"/>
      <c r="DC407" s="92"/>
      <c r="DD407" s="92"/>
      <c r="DE407" s="26"/>
      <c r="DF407" s="26" t="s">
        <v>1394</v>
      </c>
      <c r="DG407" s="26" t="s">
        <v>1394</v>
      </c>
      <c r="DH407" s="26" t="s">
        <v>1395</v>
      </c>
      <c r="DI407" s="26" t="s">
        <v>1396</v>
      </c>
      <c r="DJ407" s="26">
        <v>1937</v>
      </c>
      <c r="DK407" s="26">
        <v>2007</v>
      </c>
      <c r="DL407" s="26" t="s">
        <v>139</v>
      </c>
      <c r="DM407" s="26">
        <v>8.5</v>
      </c>
      <c r="DN407" s="26">
        <v>8.5</v>
      </c>
      <c r="DO407" s="26">
        <v>9</v>
      </c>
      <c r="DP407" s="26" t="b">
        <v>1</v>
      </c>
      <c r="DQ407" s="26">
        <v>1</v>
      </c>
      <c r="DR407" s="26" t="s">
        <v>149</v>
      </c>
      <c r="DS407" s="26" t="s">
        <v>167</v>
      </c>
      <c r="DT407" s="26" t="s">
        <v>150</v>
      </c>
      <c r="DU407" s="26" t="s">
        <v>150</v>
      </c>
      <c r="DV407" s="26" t="s">
        <v>150</v>
      </c>
      <c r="DW407" s="26"/>
      <c r="DX407" s="26"/>
      <c r="DY407" s="26"/>
      <c r="DZ407" s="26">
        <f t="shared" ref="DZ407:DZ470" si="496">SUM(EC407:EH407)</f>
        <v>1</v>
      </c>
      <c r="EA407" s="26">
        <v>1</v>
      </c>
      <c r="EB407" s="26">
        <v>0</v>
      </c>
      <c r="EC407" s="26">
        <v>0</v>
      </c>
      <c r="ED407" s="26">
        <v>0</v>
      </c>
      <c r="EE407" s="26">
        <v>1</v>
      </c>
      <c r="EF407" s="26">
        <v>0</v>
      </c>
      <c r="EG407" s="26">
        <v>0</v>
      </c>
      <c r="EH407" s="26">
        <v>0</v>
      </c>
      <c r="EI407" s="146">
        <f t="shared" ref="EI407:EI449" si="497">P407-DZ407</f>
        <v>0</v>
      </c>
      <c r="EJ407" s="84">
        <f t="shared" ref="EJ407:EJ449" si="498">L407-K407</f>
        <v>1</v>
      </c>
      <c r="EK407" s="84">
        <f t="shared" ref="EK407:EK449" si="499">EJ407-DZ407</f>
        <v>0</v>
      </c>
      <c r="EL407" s="84">
        <f t="shared" ref="EL407:EL449" si="500">EE407-BW407</f>
        <v>0</v>
      </c>
      <c r="EN407" s="84">
        <f t="shared" si="477"/>
        <v>0</v>
      </c>
    </row>
    <row r="408" ht="30" customHeight="1" spans="1:144">
      <c r="A408" s="87" t="str">
        <f t="shared" si="483"/>
        <v>G31917681769</v>
      </c>
      <c r="B408" s="87">
        <f>VLOOKUP(A408,[1]大中修明细表!$A$10:$N$544,14,0)</f>
        <v>1</v>
      </c>
      <c r="C408" s="87" t="str">
        <f t="shared" si="484"/>
        <v>G3191549.9791550.979</v>
      </c>
      <c r="D408" s="87">
        <f>VLOOKUP(C408,[1]大中修明细表!$B$10:$N$544,13,0)</f>
        <v>1</v>
      </c>
      <c r="E408" s="87"/>
      <c r="F408" s="96">
        <v>366</v>
      </c>
      <c r="G408" s="26" t="s">
        <v>23</v>
      </c>
      <c r="H408" s="26" t="s">
        <v>1319</v>
      </c>
      <c r="I408" s="26">
        <v>431222</v>
      </c>
      <c r="J408" s="26" t="s">
        <v>1389</v>
      </c>
      <c r="K408" s="26">
        <v>1768</v>
      </c>
      <c r="L408" s="26">
        <v>1769</v>
      </c>
      <c r="M408" s="26" t="s">
        <v>1389</v>
      </c>
      <c r="N408" s="26">
        <v>1549.979</v>
      </c>
      <c r="O408" s="26">
        <v>1550.979</v>
      </c>
      <c r="P408" s="26">
        <f t="shared" si="485"/>
        <v>1</v>
      </c>
      <c r="Q408" s="26">
        <f t="shared" si="486"/>
        <v>1</v>
      </c>
      <c r="R408" s="26" t="s">
        <v>139</v>
      </c>
      <c r="S408" s="26">
        <v>8.5</v>
      </c>
      <c r="T408" s="26">
        <v>8.5</v>
      </c>
      <c r="U408" s="26">
        <v>9</v>
      </c>
      <c r="V408" s="26" t="s">
        <v>182</v>
      </c>
      <c r="W408" s="26" t="s">
        <v>160</v>
      </c>
      <c r="X408" s="26" t="s">
        <v>183</v>
      </c>
      <c r="Y408" s="26">
        <f t="shared" si="487"/>
        <v>8.5</v>
      </c>
      <c r="Z408" s="26"/>
      <c r="AA408" s="26" t="s">
        <v>184</v>
      </c>
      <c r="AB408" s="26"/>
      <c r="AC408" s="26"/>
      <c r="AD408" s="26" t="s">
        <v>145</v>
      </c>
      <c r="AE408" s="26">
        <v>4</v>
      </c>
      <c r="AF408" s="99"/>
      <c r="AG408" s="92">
        <v>70</v>
      </c>
      <c r="AH408" s="92">
        <f t="shared" si="488"/>
        <v>60</v>
      </c>
      <c r="AI408" s="92">
        <f t="shared" si="489"/>
        <v>60</v>
      </c>
      <c r="AJ408" s="26">
        <f t="shared" si="490"/>
        <v>60</v>
      </c>
      <c r="AK408" s="92"/>
      <c r="AL408" s="26" t="str">
        <f>IF(AND(AK408&lt;&gt;"",AM408&lt;&gt;""),"确认折扣年度",IF($V408="大修",IF(AND($V408="大修",AK408="",AM408=""),1,IF(AK408&lt;&gt;"",LOOKUP(AK408,{1900,2016,2017,2018,2019,2020,2021,2022,2023,2024,2025},{1,0.9,0.8,0.7,0.6,0.5,0.4,0.3,0.2,0.1,0}),IF(AM408&lt;&gt;"",LOOKUP(AM408,{1900,2021,2022,2023,2024,2025},{1,0.8,0.6,0.4,0.2,0})))),""))</f>
        <v/>
      </c>
      <c r="AM408" s="92">
        <v>2020</v>
      </c>
      <c r="AN408" s="26">
        <f>IF(AND(AK408&lt;&gt;"",AM408&lt;&gt;""),"确认折扣年度",IF($V408="中修",IF(AND($V408="中修",AK408="",AM408=""),1,IF(AK408&lt;&gt;"",LOOKUP(AK408,{1900,2021,2022,2023,2024,2025},{1,0.8,0.6,0.4,0.2,0}),IF(AM408&lt;&gt;"",LOOKUP(AM408,{1900,2021,2022,2023,2024,2025},{1,0.8,0.6,0.4,0.2,0})))),""))</f>
        <v>1</v>
      </c>
      <c r="AO408" s="26" t="s">
        <v>146</v>
      </c>
      <c r="AP408" s="26" t="s">
        <v>146</v>
      </c>
      <c r="AQ408" s="26" t="s">
        <v>147</v>
      </c>
      <c r="AR408" s="26" t="s">
        <v>1349</v>
      </c>
      <c r="AS408" s="101"/>
      <c r="AT408" s="26"/>
      <c r="AU408" s="26" t="s">
        <v>146</v>
      </c>
      <c r="AV408" s="26" t="s">
        <v>147</v>
      </c>
      <c r="AW408" s="26"/>
      <c r="AX408" s="113" t="s">
        <v>1397</v>
      </c>
      <c r="AY408" s="110" t="s">
        <v>1398</v>
      </c>
      <c r="AZ408" s="111"/>
      <c r="BA408" s="26">
        <v>85</v>
      </c>
      <c r="BB408" s="26">
        <v>72.25</v>
      </c>
      <c r="BC408" s="26">
        <v>72.25</v>
      </c>
      <c r="BD408" s="26">
        <v>0</v>
      </c>
      <c r="BE408" s="26" t="s">
        <v>149</v>
      </c>
      <c r="BF408" s="26" t="s">
        <v>150</v>
      </c>
      <c r="BG408" s="26" t="s">
        <v>1399</v>
      </c>
      <c r="BH408" s="26">
        <v>2007</v>
      </c>
      <c r="BI408" s="26" t="s">
        <v>150</v>
      </c>
      <c r="BJ408" s="26" t="s">
        <v>1393</v>
      </c>
      <c r="BK408" s="26" t="s">
        <v>150</v>
      </c>
      <c r="BL408" s="26" t="s">
        <v>150</v>
      </c>
      <c r="BM408" s="26"/>
      <c r="BN408" s="26"/>
      <c r="BO408" s="26"/>
      <c r="BP408" s="26"/>
      <c r="BQ408" s="26" t="s">
        <v>1389</v>
      </c>
      <c r="BR408" s="26">
        <v>1549.979</v>
      </c>
      <c r="BS408" s="26">
        <v>1550.979</v>
      </c>
      <c r="BT408" s="26">
        <f t="shared" si="491"/>
        <v>1</v>
      </c>
      <c r="BU408" s="26"/>
      <c r="BV408" s="26"/>
      <c r="BW408" s="26">
        <f t="shared" si="492"/>
        <v>1</v>
      </c>
      <c r="BX408" s="26">
        <v>0</v>
      </c>
      <c r="BY408" s="26">
        <v>0</v>
      </c>
      <c r="BZ408" s="26"/>
      <c r="CA408" s="117"/>
      <c r="CB408" s="26" t="s">
        <v>166</v>
      </c>
      <c r="CC408" s="26">
        <v>0</v>
      </c>
      <c r="CD408" s="26">
        <v>1</v>
      </c>
      <c r="CE408" s="26">
        <v>0</v>
      </c>
      <c r="CF408" s="92">
        <f t="shared" si="493"/>
        <v>1</v>
      </c>
      <c r="CG408" s="84">
        <f t="shared" si="494"/>
        <v>0</v>
      </c>
      <c r="CH408" s="124">
        <v>12</v>
      </c>
      <c r="CI408" s="84">
        <v>2</v>
      </c>
      <c r="CJ408" s="84"/>
      <c r="CK408" s="84">
        <v>410</v>
      </c>
      <c r="CL408" s="84"/>
      <c r="CM408" s="84"/>
      <c r="CN408" s="84"/>
      <c r="CO408" s="84"/>
      <c r="CP408" s="84"/>
      <c r="CQ408" s="84"/>
      <c r="CR408" s="84"/>
      <c r="CT408" s="84"/>
      <c r="CU408" s="84"/>
      <c r="CV408" s="84"/>
      <c r="CW408" s="84" t="str">
        <f t="shared" si="495"/>
        <v>G31917681769</v>
      </c>
      <c r="CX408" s="84" t="s">
        <v>182</v>
      </c>
      <c r="CZ408" s="26"/>
      <c r="DA408" s="92">
        <v>1</v>
      </c>
      <c r="DB408" s="92"/>
      <c r="DC408" s="92"/>
      <c r="DD408" s="92"/>
      <c r="DE408" s="26"/>
      <c r="DF408" s="26" t="s">
        <v>1400</v>
      </c>
      <c r="DG408" s="26" t="s">
        <v>1400</v>
      </c>
      <c r="DH408" s="26" t="s">
        <v>1401</v>
      </c>
      <c r="DI408" s="26" t="s">
        <v>1402</v>
      </c>
      <c r="DJ408" s="26">
        <v>1937</v>
      </c>
      <c r="DK408" s="26">
        <v>2007</v>
      </c>
      <c r="DL408" s="26" t="s">
        <v>139</v>
      </c>
      <c r="DM408" s="26">
        <v>8.5</v>
      </c>
      <c r="DN408" s="26">
        <v>8.5</v>
      </c>
      <c r="DO408" s="26">
        <v>9</v>
      </c>
      <c r="DP408" s="26" t="b">
        <v>1</v>
      </c>
      <c r="DQ408" s="26">
        <v>1</v>
      </c>
      <c r="DR408" s="26" t="s">
        <v>149</v>
      </c>
      <c r="DS408" s="26" t="s">
        <v>167</v>
      </c>
      <c r="DT408" s="26" t="s">
        <v>150</v>
      </c>
      <c r="DU408" s="26" t="s">
        <v>150</v>
      </c>
      <c r="DV408" s="26" t="s">
        <v>150</v>
      </c>
      <c r="DW408" s="26"/>
      <c r="DX408" s="26"/>
      <c r="DY408" s="26"/>
      <c r="DZ408" s="26">
        <f t="shared" si="496"/>
        <v>1</v>
      </c>
      <c r="EA408" s="26">
        <v>1</v>
      </c>
      <c r="EB408" s="26">
        <v>0</v>
      </c>
      <c r="EC408" s="26">
        <v>0</v>
      </c>
      <c r="ED408" s="26">
        <v>0</v>
      </c>
      <c r="EE408" s="26">
        <v>1</v>
      </c>
      <c r="EF408" s="26">
        <v>0</v>
      </c>
      <c r="EG408" s="26">
        <v>0</v>
      </c>
      <c r="EH408" s="26">
        <v>0</v>
      </c>
      <c r="EI408" s="146">
        <f t="shared" si="497"/>
        <v>0</v>
      </c>
      <c r="EJ408" s="84">
        <f t="shared" si="498"/>
        <v>1</v>
      </c>
      <c r="EK408" s="84">
        <f t="shared" si="499"/>
        <v>0</v>
      </c>
      <c r="EL408" s="84">
        <f t="shared" si="500"/>
        <v>0</v>
      </c>
      <c r="EN408" s="84">
        <f t="shared" si="477"/>
        <v>0</v>
      </c>
    </row>
    <row r="409" ht="30" customHeight="1" spans="1:144">
      <c r="A409" s="87" t="str">
        <f t="shared" si="483"/>
        <v>G31917691769.671</v>
      </c>
      <c r="B409" s="87">
        <f>VLOOKUP(A409,[1]大中修明细表!$A$10:$N$544,14,0)</f>
        <v>0.671000000000049</v>
      </c>
      <c r="C409" s="87" t="str">
        <f t="shared" si="484"/>
        <v>G3191550.9791551.65</v>
      </c>
      <c r="D409" s="87">
        <f>VLOOKUP(C409,[1]大中修明细表!$B$10:$N$544,13,0)</f>
        <v>0.671000000000049</v>
      </c>
      <c r="E409" s="87"/>
      <c r="F409" s="96">
        <v>367</v>
      </c>
      <c r="G409" s="26" t="s">
        <v>23</v>
      </c>
      <c r="H409" s="26" t="s">
        <v>1319</v>
      </c>
      <c r="I409" s="26">
        <v>431222</v>
      </c>
      <c r="J409" s="26" t="s">
        <v>1389</v>
      </c>
      <c r="K409" s="26">
        <v>1769</v>
      </c>
      <c r="L409" s="26">
        <v>1769.671</v>
      </c>
      <c r="M409" s="26" t="s">
        <v>1389</v>
      </c>
      <c r="N409" s="26">
        <v>1550.979</v>
      </c>
      <c r="O409" s="26">
        <v>1551.65</v>
      </c>
      <c r="P409" s="26">
        <f t="shared" si="485"/>
        <v>0.671000000000049</v>
      </c>
      <c r="Q409" s="26">
        <f t="shared" si="486"/>
        <v>0.671000000000049</v>
      </c>
      <c r="R409" s="26" t="s">
        <v>139</v>
      </c>
      <c r="S409" s="26">
        <v>8.5</v>
      </c>
      <c r="T409" s="26">
        <v>8.5</v>
      </c>
      <c r="U409" s="26">
        <v>9</v>
      </c>
      <c r="V409" s="26" t="s">
        <v>182</v>
      </c>
      <c r="W409" s="26" t="s">
        <v>160</v>
      </c>
      <c r="X409" s="26" t="s">
        <v>183</v>
      </c>
      <c r="Y409" s="26">
        <f t="shared" si="487"/>
        <v>8.5</v>
      </c>
      <c r="Z409" s="26"/>
      <c r="AA409" s="26" t="s">
        <v>184</v>
      </c>
      <c r="AB409" s="26"/>
      <c r="AC409" s="26"/>
      <c r="AD409" s="26" t="s">
        <v>145</v>
      </c>
      <c r="AE409" s="26">
        <v>4</v>
      </c>
      <c r="AF409" s="99"/>
      <c r="AG409" s="92">
        <v>70</v>
      </c>
      <c r="AH409" s="92">
        <f t="shared" si="488"/>
        <v>40</v>
      </c>
      <c r="AI409" s="92">
        <f t="shared" si="489"/>
        <v>40</v>
      </c>
      <c r="AJ409" s="26">
        <f t="shared" si="490"/>
        <v>40</v>
      </c>
      <c r="AK409" s="92">
        <v>2007</v>
      </c>
      <c r="AL409" s="26" t="str">
        <f>IF(AND(AK409&lt;&gt;"",AM409&lt;&gt;""),"确认折扣年度",IF($V409="大修",IF(AND($V409="大修",AK409="",AM409=""),1,IF(AK409&lt;&gt;"",LOOKUP(AK409,{1900,2016,2017,2018,2019,2020,2021,2022,2023,2024,2025},{1,0.9,0.8,0.7,0.6,0.5,0.4,0.3,0.2,0.1,0}),IF(AM409&lt;&gt;"",LOOKUP(AM409,{1900,2021,2022,2023,2024,2025},{1,0.8,0.6,0.4,0.2,0})))),""))</f>
        <v/>
      </c>
      <c r="AM409" s="92"/>
      <c r="AN409" s="26">
        <f>IF(AND(AK409&lt;&gt;"",AM409&lt;&gt;""),"确认折扣年度",IF($V409="中修",IF(AND($V409="中修",AK409="",AM409=""),1,IF(AK409&lt;&gt;"",LOOKUP(AK409,{1900,2021,2022,2023,2024,2025},{1,0.8,0.6,0.4,0.2,0}),IF(AM409&lt;&gt;"",LOOKUP(AM409,{1900,2021,2022,2023,2024,2025},{1,0.8,0.6,0.4,0.2,0})))),""))</f>
        <v>1</v>
      </c>
      <c r="AO409" s="26" t="s">
        <v>146</v>
      </c>
      <c r="AP409" s="26" t="s">
        <v>146</v>
      </c>
      <c r="AQ409" s="26" t="s">
        <v>147</v>
      </c>
      <c r="AR409" s="26" t="s">
        <v>1349</v>
      </c>
      <c r="AS409" s="101"/>
      <c r="AT409" s="26"/>
      <c r="AU409" s="26" t="s">
        <v>146</v>
      </c>
      <c r="AV409" s="26" t="s">
        <v>147</v>
      </c>
      <c r="AW409" s="26"/>
      <c r="AX409" s="110" t="s">
        <v>1403</v>
      </c>
      <c r="AY409" s="110" t="s">
        <v>1404</v>
      </c>
      <c r="AZ409" s="111"/>
      <c r="BA409" s="26">
        <v>85</v>
      </c>
      <c r="BB409" s="26">
        <v>48.48</v>
      </c>
      <c r="BC409" s="26">
        <v>48.48</v>
      </c>
      <c r="BD409" s="26">
        <v>0</v>
      </c>
      <c r="BE409" s="26" t="s">
        <v>149</v>
      </c>
      <c r="BF409" s="26" t="s">
        <v>150</v>
      </c>
      <c r="BG409" s="26"/>
      <c r="BH409" s="26">
        <v>2007</v>
      </c>
      <c r="BI409" s="26" t="s">
        <v>150</v>
      </c>
      <c r="BJ409" s="26" t="s">
        <v>1393</v>
      </c>
      <c r="BK409" s="26" t="s">
        <v>150</v>
      </c>
      <c r="BL409" s="26" t="s">
        <v>150</v>
      </c>
      <c r="BM409" s="26"/>
      <c r="BN409" s="26"/>
      <c r="BO409" s="26"/>
      <c r="BP409" s="26"/>
      <c r="BQ409" s="26" t="s">
        <v>1389</v>
      </c>
      <c r="BR409" s="26">
        <v>1550.979</v>
      </c>
      <c r="BS409" s="26">
        <v>1551.65</v>
      </c>
      <c r="BT409" s="26">
        <f t="shared" si="491"/>
        <v>0.671000000000049</v>
      </c>
      <c r="BU409" s="26"/>
      <c r="BV409" s="26"/>
      <c r="BW409" s="26">
        <f t="shared" si="492"/>
        <v>0.671000000000049</v>
      </c>
      <c r="BX409" s="26">
        <v>0</v>
      </c>
      <c r="BY409" s="26">
        <v>0</v>
      </c>
      <c r="BZ409" s="26"/>
      <c r="CA409" s="117"/>
      <c r="CB409" s="26" t="s">
        <v>166</v>
      </c>
      <c r="CC409" s="26">
        <v>0</v>
      </c>
      <c r="CD409" s="26">
        <v>0.671000000000049</v>
      </c>
      <c r="CE409" s="26">
        <v>0</v>
      </c>
      <c r="CF409" s="92">
        <f t="shared" si="493"/>
        <v>0.671000000000049</v>
      </c>
      <c r="CG409" s="84">
        <f t="shared" si="494"/>
        <v>0</v>
      </c>
      <c r="CH409" s="124">
        <v>12</v>
      </c>
      <c r="CI409" s="84">
        <v>2</v>
      </c>
      <c r="CJ409" s="84"/>
      <c r="CK409" s="84">
        <v>411</v>
      </c>
      <c r="CL409" s="84"/>
      <c r="CM409" s="84"/>
      <c r="CN409" s="84"/>
      <c r="CO409" s="84"/>
      <c r="CP409" s="84"/>
      <c r="CQ409" s="84"/>
      <c r="CR409" s="84"/>
      <c r="CT409" s="84"/>
      <c r="CU409" s="84"/>
      <c r="CV409" s="84"/>
      <c r="CW409" s="84" t="str">
        <f t="shared" si="495"/>
        <v>G31917691769.671</v>
      </c>
      <c r="CX409" s="84" t="s">
        <v>182</v>
      </c>
      <c r="CZ409" s="26"/>
      <c r="DA409" s="92">
        <v>0.671000000000049</v>
      </c>
      <c r="DB409" s="92"/>
      <c r="DC409" s="92"/>
      <c r="DD409" s="92"/>
      <c r="DE409" s="26"/>
      <c r="DF409" s="26"/>
      <c r="DG409" s="26"/>
      <c r="DH409" s="26"/>
      <c r="DI409" s="26"/>
      <c r="DJ409" s="26">
        <v>1937</v>
      </c>
      <c r="DK409" s="26">
        <v>2007</v>
      </c>
      <c r="DL409" s="26" t="s">
        <v>139</v>
      </c>
      <c r="DM409" s="26">
        <v>8.5</v>
      </c>
      <c r="DN409" s="26">
        <v>8.5</v>
      </c>
      <c r="DO409" s="26">
        <v>9</v>
      </c>
      <c r="DP409" s="26" t="b">
        <v>1</v>
      </c>
      <c r="DQ409" s="26">
        <v>1</v>
      </c>
      <c r="DR409" s="26" t="s">
        <v>149</v>
      </c>
      <c r="DS409" s="26" t="s">
        <v>167</v>
      </c>
      <c r="DT409" s="26" t="s">
        <v>150</v>
      </c>
      <c r="DU409" s="26" t="s">
        <v>150</v>
      </c>
      <c r="DV409" s="26" t="s">
        <v>150</v>
      </c>
      <c r="DW409" s="26"/>
      <c r="DX409" s="26"/>
      <c r="DY409" s="26"/>
      <c r="DZ409" s="26">
        <f t="shared" si="496"/>
        <v>0.671</v>
      </c>
      <c r="EA409" s="26">
        <v>0.671000000000049</v>
      </c>
      <c r="EB409" s="26">
        <v>0</v>
      </c>
      <c r="EC409" s="26">
        <v>0</v>
      </c>
      <c r="ED409" s="26">
        <v>0</v>
      </c>
      <c r="EE409" s="26">
        <v>0.671</v>
      </c>
      <c r="EF409" s="26">
        <v>0</v>
      </c>
      <c r="EG409" s="26">
        <v>0</v>
      </c>
      <c r="EH409" s="26">
        <v>0</v>
      </c>
      <c r="EI409" s="146">
        <f t="shared" si="497"/>
        <v>4.89608353859694e-14</v>
      </c>
      <c r="EJ409" s="84">
        <f t="shared" si="498"/>
        <v>0.671000000000049</v>
      </c>
      <c r="EK409" s="84">
        <f t="shared" si="499"/>
        <v>4.89608353859694e-14</v>
      </c>
      <c r="EL409" s="84">
        <f t="shared" si="500"/>
        <v>-4.89608353859694e-14</v>
      </c>
      <c r="EN409" s="84">
        <f t="shared" si="477"/>
        <v>0</v>
      </c>
    </row>
    <row r="410" ht="30" customHeight="1" spans="1:144">
      <c r="A410" s="87" t="str">
        <f t="shared" si="483"/>
        <v>G3191770.0211770.778</v>
      </c>
      <c r="B410" s="87">
        <f>VLOOKUP(A410,[1]大中修明细表!$A$10:$N$544,14,0)</f>
        <v>0.757000000000062</v>
      </c>
      <c r="C410" s="87" t="str">
        <f t="shared" si="484"/>
        <v>G31915521552.757</v>
      </c>
      <c r="D410" s="87">
        <f>VLOOKUP(C410,[1]大中修明细表!$B$10:$N$544,13,0)</f>
        <v>0.757000000000062</v>
      </c>
      <c r="E410" s="87"/>
      <c r="F410" s="96">
        <v>368</v>
      </c>
      <c r="G410" s="26" t="s">
        <v>23</v>
      </c>
      <c r="H410" s="26" t="s">
        <v>1319</v>
      </c>
      <c r="I410" s="26">
        <v>431222</v>
      </c>
      <c r="J410" s="26" t="s">
        <v>1389</v>
      </c>
      <c r="K410" s="26">
        <v>1770.021</v>
      </c>
      <c r="L410" s="26">
        <v>1770.778</v>
      </c>
      <c r="M410" s="26" t="s">
        <v>1389</v>
      </c>
      <c r="N410" s="26">
        <v>1552</v>
      </c>
      <c r="O410" s="26">
        <v>1552.757</v>
      </c>
      <c r="P410" s="26">
        <f t="shared" si="485"/>
        <v>0.757000000000062</v>
      </c>
      <c r="Q410" s="26">
        <f t="shared" si="486"/>
        <v>0.757000000000062</v>
      </c>
      <c r="R410" s="26" t="s">
        <v>139</v>
      </c>
      <c r="S410" s="26">
        <v>12</v>
      </c>
      <c r="T410" s="26">
        <v>12</v>
      </c>
      <c r="U410" s="26">
        <v>12</v>
      </c>
      <c r="V410" s="26" t="s">
        <v>182</v>
      </c>
      <c r="W410" s="26" t="s">
        <v>160</v>
      </c>
      <c r="X410" s="26" t="s">
        <v>183</v>
      </c>
      <c r="Y410" s="26">
        <f t="shared" si="487"/>
        <v>12</v>
      </c>
      <c r="Z410" s="26"/>
      <c r="AA410" s="26" t="s">
        <v>184</v>
      </c>
      <c r="AB410" s="26"/>
      <c r="AC410" s="26"/>
      <c r="AD410" s="26" t="s">
        <v>145</v>
      </c>
      <c r="AE410" s="26">
        <v>4</v>
      </c>
      <c r="AF410" s="99"/>
      <c r="AG410" s="92">
        <v>70</v>
      </c>
      <c r="AH410" s="92">
        <f t="shared" si="488"/>
        <v>64</v>
      </c>
      <c r="AI410" s="92">
        <f t="shared" si="489"/>
        <v>64</v>
      </c>
      <c r="AJ410" s="26">
        <f t="shared" si="490"/>
        <v>64</v>
      </c>
      <c r="AK410" s="92">
        <v>2020</v>
      </c>
      <c r="AL410" s="26" t="str">
        <f>IF(AND(AK410&lt;&gt;"",AM410&lt;&gt;""),"确认折扣年度",IF($V410="大修",IF(AND($V410="大修",AK410="",AM410=""),1,IF(AK410&lt;&gt;"",LOOKUP(AK410,{1900,2016,2017,2018,2019,2020,2021,2022,2023,2024,2025},{1,0.9,0.8,0.7,0.6,0.5,0.4,0.3,0.2,0.1,0}),IF(AM410&lt;&gt;"",LOOKUP(AM410,{1900,2021,2022,2023,2024,2025},{1,0.8,0.6,0.4,0.2,0})))),""))</f>
        <v/>
      </c>
      <c r="AM410" s="92"/>
      <c r="AN410" s="26">
        <f>IF(AND(AK410&lt;&gt;"",AM410&lt;&gt;""),"确认折扣年度",IF($V410="中修",IF(AND($V410="中修",AK410="",AM410=""),1,IF(AK410&lt;&gt;"",LOOKUP(AK410,{1900,2021,2022,2023,2024,2025},{1,0.8,0.6,0.4,0.2,0}),IF(AM410&lt;&gt;"",LOOKUP(AM410,{1900,2021,2022,2023,2024,2025},{1,0.8,0.6,0.4,0.2,0})))),""))</f>
        <v>1</v>
      </c>
      <c r="AO410" s="26" t="s">
        <v>146</v>
      </c>
      <c r="AP410" s="26" t="s">
        <v>146</v>
      </c>
      <c r="AQ410" s="26" t="s">
        <v>147</v>
      </c>
      <c r="AR410" s="26" t="s">
        <v>1349</v>
      </c>
      <c r="AS410" s="101"/>
      <c r="AT410" s="26"/>
      <c r="AU410" s="26" t="s">
        <v>146</v>
      </c>
      <c r="AV410" s="26" t="s">
        <v>147</v>
      </c>
      <c r="AW410" s="26"/>
      <c r="AX410" s="113" t="s">
        <v>1405</v>
      </c>
      <c r="AY410" s="110" t="s">
        <v>1406</v>
      </c>
      <c r="AZ410" s="111"/>
      <c r="BA410" s="26">
        <v>85</v>
      </c>
      <c r="BB410" s="26">
        <v>77.21</v>
      </c>
      <c r="BC410" s="26">
        <v>77.21</v>
      </c>
      <c r="BD410" s="26">
        <v>0</v>
      </c>
      <c r="BE410" s="26" t="s">
        <v>149</v>
      </c>
      <c r="BF410" s="26" t="s">
        <v>150</v>
      </c>
      <c r="BG410" s="26" t="s">
        <v>1407</v>
      </c>
      <c r="BH410" s="26">
        <v>2020</v>
      </c>
      <c r="BI410" s="26" t="s">
        <v>150</v>
      </c>
      <c r="BJ410" s="26" t="s">
        <v>1408</v>
      </c>
      <c r="BK410" s="26" t="s">
        <v>150</v>
      </c>
      <c r="BL410" s="26" t="s">
        <v>150</v>
      </c>
      <c r="BM410" s="26"/>
      <c r="BN410" s="26"/>
      <c r="BO410" s="26"/>
      <c r="BP410" s="26"/>
      <c r="BQ410" s="26" t="s">
        <v>1389</v>
      </c>
      <c r="BR410" s="26">
        <v>1552</v>
      </c>
      <c r="BS410" s="26">
        <v>1552.757</v>
      </c>
      <c r="BT410" s="26">
        <f t="shared" si="491"/>
        <v>0.757000000000062</v>
      </c>
      <c r="BU410" s="26"/>
      <c r="BV410" s="26"/>
      <c r="BW410" s="26">
        <f t="shared" si="492"/>
        <v>0.757000000000062</v>
      </c>
      <c r="BX410" s="26">
        <v>0</v>
      </c>
      <c r="BY410" s="26">
        <v>0</v>
      </c>
      <c r="BZ410" s="26"/>
      <c r="CA410" s="117"/>
      <c r="CB410" s="26" t="s">
        <v>166</v>
      </c>
      <c r="CC410" s="26">
        <v>0</v>
      </c>
      <c r="CD410" s="26">
        <v>0.757000000000062</v>
      </c>
      <c r="CE410" s="26">
        <v>0</v>
      </c>
      <c r="CF410" s="92">
        <f t="shared" si="493"/>
        <v>0.757000000000062</v>
      </c>
      <c r="CG410" s="84">
        <f t="shared" si="494"/>
        <v>0</v>
      </c>
      <c r="CH410" s="124">
        <v>12</v>
      </c>
      <c r="CI410" s="84">
        <v>2</v>
      </c>
      <c r="CJ410" s="84"/>
      <c r="CK410" s="84">
        <v>412</v>
      </c>
      <c r="CL410" s="84"/>
      <c r="CM410" s="84"/>
      <c r="CN410" s="84"/>
      <c r="CO410" s="84"/>
      <c r="CP410" s="84"/>
      <c r="CQ410" s="84"/>
      <c r="CR410" s="84"/>
      <c r="CT410" s="84"/>
      <c r="CU410" s="84"/>
      <c r="CV410" s="84"/>
      <c r="CW410" s="84" t="str">
        <f t="shared" si="495"/>
        <v>G3191770.0211770.778</v>
      </c>
      <c r="CX410" s="84" t="s">
        <v>182</v>
      </c>
      <c r="CZ410" s="26"/>
      <c r="DA410" s="92">
        <v>0.757000000000062</v>
      </c>
      <c r="DB410" s="92"/>
      <c r="DC410" s="92"/>
      <c r="DD410" s="92"/>
      <c r="DE410" s="26" t="s">
        <v>1409</v>
      </c>
      <c r="DF410" s="26" t="s">
        <v>1409</v>
      </c>
      <c r="DG410" s="26" t="s">
        <v>1409</v>
      </c>
      <c r="DH410" s="26" t="s">
        <v>1410</v>
      </c>
      <c r="DI410" s="26" t="s">
        <v>1411</v>
      </c>
      <c r="DJ410" s="26">
        <v>1937</v>
      </c>
      <c r="DK410" s="26">
        <v>2020</v>
      </c>
      <c r="DL410" s="26" t="s">
        <v>139</v>
      </c>
      <c r="DM410" s="26">
        <v>12</v>
      </c>
      <c r="DN410" s="26">
        <v>12</v>
      </c>
      <c r="DO410" s="26">
        <v>12</v>
      </c>
      <c r="DP410" s="26" t="b">
        <v>1</v>
      </c>
      <c r="DQ410" s="26">
        <v>0</v>
      </c>
      <c r="DR410" s="26" t="s">
        <v>149</v>
      </c>
      <c r="DS410" s="26" t="s">
        <v>167</v>
      </c>
      <c r="DT410" s="26" t="s">
        <v>150</v>
      </c>
      <c r="DU410" s="26" t="s">
        <v>150</v>
      </c>
      <c r="DV410" s="26" t="s">
        <v>150</v>
      </c>
      <c r="DW410" s="26"/>
      <c r="DX410" s="26"/>
      <c r="DY410" s="26"/>
      <c r="DZ410" s="26">
        <f t="shared" si="496"/>
        <v>0.757</v>
      </c>
      <c r="EA410" s="26">
        <v>0.757000000000062</v>
      </c>
      <c r="EB410" s="26">
        <v>0</v>
      </c>
      <c r="EC410" s="26">
        <v>0</v>
      </c>
      <c r="ED410" s="26">
        <v>0</v>
      </c>
      <c r="EE410" s="26">
        <v>0.757</v>
      </c>
      <c r="EF410" s="26">
        <v>0</v>
      </c>
      <c r="EG410" s="26">
        <v>0</v>
      </c>
      <c r="EH410" s="26">
        <v>0</v>
      </c>
      <c r="EI410" s="146">
        <f t="shared" si="497"/>
        <v>6.19504447740837e-14</v>
      </c>
      <c r="EJ410" s="84">
        <f t="shared" si="498"/>
        <v>0.757000000000062</v>
      </c>
      <c r="EK410" s="84">
        <f t="shared" si="499"/>
        <v>6.19504447740837e-14</v>
      </c>
      <c r="EL410" s="84">
        <f t="shared" si="500"/>
        <v>-6.19504447740837e-14</v>
      </c>
      <c r="EN410" s="84">
        <f t="shared" si="477"/>
        <v>0</v>
      </c>
    </row>
    <row r="411" ht="30" customHeight="1" spans="1:144">
      <c r="A411" s="87" t="str">
        <f t="shared" si="483"/>
        <v>G3191770.7781771</v>
      </c>
      <c r="B411" s="87">
        <f>VLOOKUP(A411,[1]大中修明细表!$A$10:$N$544,14,0)</f>
        <v>0.22199999999998</v>
      </c>
      <c r="C411" s="87" t="str">
        <f t="shared" si="484"/>
        <v>G3191552.7571552.979</v>
      </c>
      <c r="D411" s="87">
        <f>VLOOKUP(C411,[1]大中修明细表!$B$10:$N$544,13,0)</f>
        <v>0.22199999999998</v>
      </c>
      <c r="E411" s="87"/>
      <c r="F411" s="96">
        <v>369</v>
      </c>
      <c r="G411" s="26" t="s">
        <v>23</v>
      </c>
      <c r="H411" s="26" t="s">
        <v>1319</v>
      </c>
      <c r="I411" s="26">
        <v>431222</v>
      </c>
      <c r="J411" s="26" t="s">
        <v>1389</v>
      </c>
      <c r="K411" s="26">
        <v>1770.778</v>
      </c>
      <c r="L411" s="26">
        <v>1771</v>
      </c>
      <c r="M411" s="26" t="s">
        <v>1389</v>
      </c>
      <c r="N411" s="26">
        <v>1552.757</v>
      </c>
      <c r="O411" s="26">
        <v>1552.979</v>
      </c>
      <c r="P411" s="26">
        <f t="shared" si="485"/>
        <v>0.22199999999998</v>
      </c>
      <c r="Q411" s="26">
        <f t="shared" si="486"/>
        <v>0.22199999999998</v>
      </c>
      <c r="R411" s="26" t="s">
        <v>139</v>
      </c>
      <c r="S411" s="26">
        <v>8.5</v>
      </c>
      <c r="T411" s="26">
        <v>8.5</v>
      </c>
      <c r="U411" s="26">
        <v>9</v>
      </c>
      <c r="V411" s="26" t="s">
        <v>182</v>
      </c>
      <c r="W411" s="26" t="s">
        <v>160</v>
      </c>
      <c r="X411" s="26" t="s">
        <v>183</v>
      </c>
      <c r="Y411" s="26">
        <f t="shared" si="487"/>
        <v>8.5</v>
      </c>
      <c r="Z411" s="26"/>
      <c r="AA411" s="26" t="s">
        <v>184</v>
      </c>
      <c r="AB411" s="26"/>
      <c r="AC411" s="26"/>
      <c r="AD411" s="26" t="s">
        <v>145</v>
      </c>
      <c r="AE411" s="26">
        <v>4</v>
      </c>
      <c r="AF411" s="99"/>
      <c r="AG411" s="92">
        <v>70</v>
      </c>
      <c r="AH411" s="92">
        <f t="shared" si="488"/>
        <v>13</v>
      </c>
      <c r="AI411" s="92">
        <f t="shared" si="489"/>
        <v>13</v>
      </c>
      <c r="AJ411" s="26">
        <f t="shared" si="490"/>
        <v>13</v>
      </c>
      <c r="AK411" s="92">
        <v>2020</v>
      </c>
      <c r="AL411" s="26" t="str">
        <f>IF(AND(AK411&lt;&gt;"",AM411&lt;&gt;""),"确认折扣年度",IF($V411="大修",IF(AND($V411="大修",AK411="",AM411=""),1,IF(AK411&lt;&gt;"",LOOKUP(AK411,{1900,2016,2017,2018,2019,2020,2021,2022,2023,2024,2025},{1,0.9,0.8,0.7,0.6,0.5,0.4,0.3,0.2,0.1,0}),IF(AM411&lt;&gt;"",LOOKUP(AM411,{1900,2021,2022,2023,2024,2025},{1,0.8,0.6,0.4,0.2,0})))),""))</f>
        <v/>
      </c>
      <c r="AM411" s="92"/>
      <c r="AN411" s="26">
        <f>IF(AND(AK411&lt;&gt;"",AM411&lt;&gt;""),"确认折扣年度",IF($V411="中修",IF(AND($V411="中修",AK411="",AM411=""),1,IF(AK411&lt;&gt;"",LOOKUP(AK411,{1900,2021,2022,2023,2024,2025},{1,0.8,0.6,0.4,0.2,0}),IF(AM411&lt;&gt;"",LOOKUP(AM411,{1900,2021,2022,2023,2024,2025},{1,0.8,0.6,0.4,0.2,0})))),""))</f>
        <v>1</v>
      </c>
      <c r="AO411" s="26" t="s">
        <v>146</v>
      </c>
      <c r="AP411" s="26" t="s">
        <v>146</v>
      </c>
      <c r="AQ411" s="26" t="s">
        <v>147</v>
      </c>
      <c r="AR411" s="26" t="s">
        <v>1349</v>
      </c>
      <c r="AS411" s="101"/>
      <c r="AT411" s="26"/>
      <c r="AU411" s="26" t="s">
        <v>146</v>
      </c>
      <c r="AV411" s="26" t="s">
        <v>147</v>
      </c>
      <c r="AW411" s="26"/>
      <c r="AX411" s="113" t="s">
        <v>1412</v>
      </c>
      <c r="AY411" s="110" t="s">
        <v>1413</v>
      </c>
      <c r="AZ411" s="111"/>
      <c r="BA411" s="26">
        <v>85</v>
      </c>
      <c r="BB411" s="26">
        <v>16.04</v>
      </c>
      <c r="BC411" s="26">
        <v>16.04</v>
      </c>
      <c r="BD411" s="26">
        <v>0</v>
      </c>
      <c r="BE411" s="26" t="s">
        <v>149</v>
      </c>
      <c r="BF411" s="26" t="s">
        <v>150</v>
      </c>
      <c r="BG411" s="26" t="s">
        <v>1414</v>
      </c>
      <c r="BH411" s="26">
        <v>2020</v>
      </c>
      <c r="BI411" s="26" t="s">
        <v>150</v>
      </c>
      <c r="BJ411" s="26" t="s">
        <v>1415</v>
      </c>
      <c r="BK411" s="26" t="s">
        <v>150</v>
      </c>
      <c r="BL411" s="26" t="s">
        <v>150</v>
      </c>
      <c r="BM411" s="26"/>
      <c r="BN411" s="26"/>
      <c r="BO411" s="26"/>
      <c r="BP411" s="26"/>
      <c r="BQ411" s="26" t="s">
        <v>1389</v>
      </c>
      <c r="BR411" s="26">
        <v>1552.757</v>
      </c>
      <c r="BS411" s="26">
        <v>1552.979</v>
      </c>
      <c r="BT411" s="26">
        <f t="shared" si="491"/>
        <v>0.22199999999998</v>
      </c>
      <c r="BU411" s="26"/>
      <c r="BV411" s="26"/>
      <c r="BW411" s="26">
        <f t="shared" si="492"/>
        <v>0.22199999999998</v>
      </c>
      <c r="BX411" s="26">
        <v>0</v>
      </c>
      <c r="BY411" s="26">
        <v>0</v>
      </c>
      <c r="BZ411" s="26"/>
      <c r="CA411" s="117"/>
      <c r="CB411" s="26" t="s">
        <v>166</v>
      </c>
      <c r="CC411" s="26">
        <v>0</v>
      </c>
      <c r="CD411" s="26">
        <v>0.22199999999998</v>
      </c>
      <c r="CE411" s="26">
        <v>0</v>
      </c>
      <c r="CF411" s="92">
        <f t="shared" si="493"/>
        <v>0.22199999999998</v>
      </c>
      <c r="CG411" s="84">
        <f t="shared" si="494"/>
        <v>0</v>
      </c>
      <c r="CH411" s="124">
        <v>12</v>
      </c>
      <c r="CI411" s="84">
        <v>2</v>
      </c>
      <c r="CJ411" s="84"/>
      <c r="CK411" s="84">
        <v>413</v>
      </c>
      <c r="CL411" s="84"/>
      <c r="CM411" s="84"/>
      <c r="CN411" s="84"/>
      <c r="CO411" s="84"/>
      <c r="CP411" s="84"/>
      <c r="CQ411" s="84"/>
      <c r="CR411" s="84"/>
      <c r="CT411" s="84"/>
      <c r="CU411" s="84"/>
      <c r="CV411" s="84"/>
      <c r="CW411" s="84" t="str">
        <f t="shared" si="495"/>
        <v>G3191770.7781771</v>
      </c>
      <c r="CX411" s="84" t="s">
        <v>182</v>
      </c>
      <c r="CZ411" s="26"/>
      <c r="DA411" s="92">
        <v>0.22199999999998</v>
      </c>
      <c r="DB411" s="92"/>
      <c r="DC411" s="92"/>
      <c r="DD411" s="92"/>
      <c r="DE411" s="26" t="s">
        <v>1416</v>
      </c>
      <c r="DF411" s="26" t="s">
        <v>1416</v>
      </c>
      <c r="DG411" s="26" t="s">
        <v>1416</v>
      </c>
      <c r="DH411" s="26" t="s">
        <v>1417</v>
      </c>
      <c r="DI411" s="26" t="s">
        <v>1418</v>
      </c>
      <c r="DJ411" s="26">
        <v>1937</v>
      </c>
      <c r="DK411" s="26" t="s">
        <v>1419</v>
      </c>
      <c r="DL411" s="26" t="s">
        <v>139</v>
      </c>
      <c r="DM411" s="26">
        <v>8.5</v>
      </c>
      <c r="DN411" s="26">
        <v>8.5</v>
      </c>
      <c r="DO411" s="26">
        <v>9</v>
      </c>
      <c r="DP411" s="26" t="b">
        <v>1</v>
      </c>
      <c r="DQ411" s="26">
        <v>1</v>
      </c>
      <c r="DR411" s="26" t="s">
        <v>149</v>
      </c>
      <c r="DS411" s="26" t="s">
        <v>167</v>
      </c>
      <c r="DT411" s="26" t="s">
        <v>150</v>
      </c>
      <c r="DU411" s="26" t="s">
        <v>150</v>
      </c>
      <c r="DV411" s="26" t="s">
        <v>150</v>
      </c>
      <c r="DW411" s="26"/>
      <c r="DX411" s="26"/>
      <c r="DY411" s="26"/>
      <c r="DZ411" s="26">
        <f t="shared" si="496"/>
        <v>0.222</v>
      </c>
      <c r="EA411" s="26">
        <v>0.22199999999998</v>
      </c>
      <c r="EB411" s="26">
        <v>0</v>
      </c>
      <c r="EC411" s="26">
        <v>0</v>
      </c>
      <c r="ED411" s="26">
        <v>0</v>
      </c>
      <c r="EE411" s="26">
        <v>0.222</v>
      </c>
      <c r="EF411" s="26">
        <v>0</v>
      </c>
      <c r="EG411" s="26">
        <v>0</v>
      </c>
      <c r="EH411" s="26">
        <v>0</v>
      </c>
      <c r="EI411" s="146">
        <f t="shared" si="497"/>
        <v>-2.00117700188684e-14</v>
      </c>
      <c r="EJ411" s="84">
        <f t="shared" si="498"/>
        <v>0.22199999999998</v>
      </c>
      <c r="EK411" s="84">
        <f t="shared" si="499"/>
        <v>-2.00117700188684e-14</v>
      </c>
      <c r="EL411" s="84">
        <f t="shared" si="500"/>
        <v>2.00117700188684e-14</v>
      </c>
      <c r="EN411" s="84">
        <f t="shared" si="477"/>
        <v>0</v>
      </c>
    </row>
    <row r="412" ht="30" customHeight="1" spans="1:144">
      <c r="A412" s="87" t="str">
        <f t="shared" si="483"/>
        <v>G32015711571.76</v>
      </c>
      <c r="B412" s="87">
        <f>VLOOKUP(A412,[1]大中修明细表!$A$10:$N$544,14,0)</f>
        <v>0.759999999999991</v>
      </c>
      <c r="C412" s="87" t="str">
        <f t="shared" si="484"/>
        <v>G3201536.241537</v>
      </c>
      <c r="D412" s="87">
        <f>VLOOKUP(C412,[1]大中修明细表!$B$10:$N$544,13,0)</f>
        <v>0.759999999999991</v>
      </c>
      <c r="E412" s="87"/>
      <c r="F412" s="96">
        <v>370</v>
      </c>
      <c r="G412" s="26" t="s">
        <v>23</v>
      </c>
      <c r="H412" s="26" t="s">
        <v>1297</v>
      </c>
      <c r="I412" s="26">
        <v>431281</v>
      </c>
      <c r="J412" s="26" t="s">
        <v>716</v>
      </c>
      <c r="K412" s="26">
        <v>1571</v>
      </c>
      <c r="L412" s="26">
        <v>1571.76</v>
      </c>
      <c r="M412" s="26" t="s">
        <v>716</v>
      </c>
      <c r="N412" s="26">
        <v>1536.24</v>
      </c>
      <c r="O412" s="26">
        <v>1537</v>
      </c>
      <c r="P412" s="26">
        <f t="shared" si="485"/>
        <v>0.759999999999991</v>
      </c>
      <c r="Q412" s="26">
        <f t="shared" si="486"/>
        <v>0.759999999999991</v>
      </c>
      <c r="R412" s="26" t="s">
        <v>172</v>
      </c>
      <c r="S412" s="26">
        <v>8</v>
      </c>
      <c r="T412" s="26">
        <v>7</v>
      </c>
      <c r="U412" s="26">
        <v>8</v>
      </c>
      <c r="V412" s="26" t="s">
        <v>182</v>
      </c>
      <c r="W412" s="26" t="s">
        <v>160</v>
      </c>
      <c r="X412" s="26" t="s">
        <v>183</v>
      </c>
      <c r="Y412" s="26">
        <f t="shared" si="487"/>
        <v>8</v>
      </c>
      <c r="Z412" s="26"/>
      <c r="AA412" s="26" t="s">
        <v>184</v>
      </c>
      <c r="AB412" s="26"/>
      <c r="AC412" s="26"/>
      <c r="AD412" s="26" t="s">
        <v>145</v>
      </c>
      <c r="AE412" s="26">
        <v>4</v>
      </c>
      <c r="AF412" s="99"/>
      <c r="AG412" s="92">
        <v>70</v>
      </c>
      <c r="AH412" s="92">
        <f t="shared" si="488"/>
        <v>43</v>
      </c>
      <c r="AI412" s="92">
        <f t="shared" si="489"/>
        <v>43</v>
      </c>
      <c r="AJ412" s="26">
        <f t="shared" si="490"/>
        <v>43</v>
      </c>
      <c r="AK412" s="92">
        <v>2017</v>
      </c>
      <c r="AL412" s="26" t="str">
        <f>IF(AND(AK412&lt;&gt;"",AM412&lt;&gt;""),"确认折扣年度",IF($V412="大修",IF(AND($V412="大修",AK412="",AM412=""),1,IF(AK412&lt;&gt;"",LOOKUP(AK412,{1900,2016,2017,2018,2019,2020,2021,2022,2023,2024,2025},{1,0.9,0.8,0.7,0.6,0.5,0.4,0.3,0.2,0.1,0}),IF(AM412&lt;&gt;"",LOOKUP(AM412,{1900,2021,2022,2023,2024,2025},{1,0.8,0.6,0.4,0.2,0})))),""))</f>
        <v/>
      </c>
      <c r="AM412" s="92"/>
      <c r="AN412" s="26">
        <f>IF(AND(AK412&lt;&gt;"",AM412&lt;&gt;""),"确认折扣年度",IF($V412="中修",IF(AND($V412="中修",AK412="",AM412=""),1,IF(AK412&lt;&gt;"",LOOKUP(AK412,{1900,2021,2022,2023,2024,2025},{1,0.8,0.6,0.4,0.2,0}),IF(AM412&lt;&gt;"",LOOKUP(AM412,{1900,2021,2022,2023,2024,2025},{1,0.8,0.6,0.4,0.2,0})))),""))</f>
        <v>1</v>
      </c>
      <c r="AO412" s="26" t="s">
        <v>146</v>
      </c>
      <c r="AP412" s="26" t="s">
        <v>146</v>
      </c>
      <c r="AQ412" s="26" t="s">
        <v>147</v>
      </c>
      <c r="AR412" s="26" t="s">
        <v>1420</v>
      </c>
      <c r="AS412" s="101"/>
      <c r="AT412" s="26"/>
      <c r="AU412" s="26" t="s">
        <v>146</v>
      </c>
      <c r="AV412" s="26" t="s">
        <v>147</v>
      </c>
      <c r="AW412" s="26"/>
      <c r="AX412" s="110" t="s">
        <v>1421</v>
      </c>
      <c r="AY412" s="110" t="s">
        <v>1422</v>
      </c>
      <c r="AZ412" s="111"/>
      <c r="BA412" s="26">
        <v>85</v>
      </c>
      <c r="BB412" s="26">
        <v>51.68</v>
      </c>
      <c r="BC412" s="26">
        <v>51.68</v>
      </c>
      <c r="BD412" s="26">
        <v>0</v>
      </c>
      <c r="BE412" s="26" t="s">
        <v>149</v>
      </c>
      <c r="BF412" s="26" t="s">
        <v>150</v>
      </c>
      <c r="BG412" s="26" t="s">
        <v>1423</v>
      </c>
      <c r="BH412" s="26">
        <v>1942</v>
      </c>
      <c r="BI412" s="26" t="s">
        <v>150</v>
      </c>
      <c r="BJ412" s="26" t="s">
        <v>1424</v>
      </c>
      <c r="BK412" s="26" t="s">
        <v>150</v>
      </c>
      <c r="BL412" s="26" t="s">
        <v>150</v>
      </c>
      <c r="BM412" s="26"/>
      <c r="BN412" s="26"/>
      <c r="BO412" s="26"/>
      <c r="BP412" s="26"/>
      <c r="BQ412" s="26" t="s">
        <v>716</v>
      </c>
      <c r="BR412" s="26">
        <v>1536.24</v>
      </c>
      <c r="BS412" s="26">
        <v>1537</v>
      </c>
      <c r="BT412" s="26">
        <f t="shared" si="491"/>
        <v>0.759999999999991</v>
      </c>
      <c r="BU412" s="26"/>
      <c r="BV412" s="26"/>
      <c r="BW412" s="26">
        <f t="shared" si="492"/>
        <v>0.759999999999991</v>
      </c>
      <c r="BX412" s="26">
        <v>0</v>
      </c>
      <c r="BY412" s="26">
        <v>0</v>
      </c>
      <c r="BZ412" s="26"/>
      <c r="CA412" s="117"/>
      <c r="CB412" s="26" t="s">
        <v>166</v>
      </c>
      <c r="CC412" s="26">
        <v>0</v>
      </c>
      <c r="CD412" s="26">
        <v>0.759999999999991</v>
      </c>
      <c r="CE412" s="26">
        <v>0</v>
      </c>
      <c r="CF412" s="92">
        <f t="shared" si="493"/>
        <v>0.759999999999991</v>
      </c>
      <c r="CG412" s="84">
        <f t="shared" si="494"/>
        <v>0</v>
      </c>
      <c r="CH412" s="124">
        <v>12</v>
      </c>
      <c r="CI412" s="84">
        <v>2</v>
      </c>
      <c r="CJ412" s="84"/>
      <c r="CK412" s="84">
        <v>480</v>
      </c>
      <c r="CL412" s="84"/>
      <c r="CM412" s="84"/>
      <c r="CN412" s="84"/>
      <c r="CO412" s="84"/>
      <c r="CP412" s="84"/>
      <c r="CQ412" s="84"/>
      <c r="CR412" s="84"/>
      <c r="CT412" s="84"/>
      <c r="CU412" s="84"/>
      <c r="CV412" s="84"/>
      <c r="CW412" s="84" t="str">
        <f t="shared" si="495"/>
        <v>G32015711571.76</v>
      </c>
      <c r="CX412" s="84" t="s">
        <v>182</v>
      </c>
      <c r="CZ412" s="26"/>
      <c r="DA412" s="92">
        <v>0.759999999999991</v>
      </c>
      <c r="DB412" s="92"/>
      <c r="DC412" s="92"/>
      <c r="DD412" s="92"/>
      <c r="DE412" s="26" t="s">
        <v>1425</v>
      </c>
      <c r="DF412" s="26" t="s">
        <v>1425</v>
      </c>
      <c r="DG412" s="26"/>
      <c r="DH412" s="26" t="s">
        <v>1426</v>
      </c>
      <c r="DI412" s="26"/>
      <c r="DJ412" s="26">
        <v>1942</v>
      </c>
      <c r="DK412" s="26"/>
      <c r="DL412" s="26" t="s">
        <v>172</v>
      </c>
      <c r="DM412" s="26">
        <v>8</v>
      </c>
      <c r="DN412" s="26">
        <v>8</v>
      </c>
      <c r="DO412" s="26">
        <v>9</v>
      </c>
      <c r="DP412" s="26" t="b">
        <v>1</v>
      </c>
      <c r="DQ412" s="26">
        <v>1</v>
      </c>
      <c r="DR412" s="26" t="s">
        <v>149</v>
      </c>
      <c r="DS412" s="26" t="s">
        <v>167</v>
      </c>
      <c r="DT412" s="26" t="s">
        <v>150</v>
      </c>
      <c r="DU412" s="26" t="s">
        <v>150</v>
      </c>
      <c r="DV412" s="26" t="s">
        <v>150</v>
      </c>
      <c r="DW412" s="26"/>
      <c r="DX412" s="26"/>
      <c r="DY412" s="26"/>
      <c r="DZ412" s="26">
        <f t="shared" si="496"/>
        <v>0.76</v>
      </c>
      <c r="EA412" s="26">
        <v>0.759999999999991</v>
      </c>
      <c r="EB412" s="26">
        <v>0</v>
      </c>
      <c r="EC412" s="26">
        <v>0</v>
      </c>
      <c r="ED412" s="26">
        <v>0</v>
      </c>
      <c r="EE412" s="26">
        <v>0.76</v>
      </c>
      <c r="EF412" s="26">
        <v>0</v>
      </c>
      <c r="EG412" s="26">
        <v>0</v>
      </c>
      <c r="EH412" s="26">
        <v>0</v>
      </c>
      <c r="EI412" s="146">
        <f t="shared" si="497"/>
        <v>-8.99280649946377e-15</v>
      </c>
      <c r="EJ412" s="84">
        <f t="shared" si="498"/>
        <v>0.759999999999991</v>
      </c>
      <c r="EK412" s="84">
        <f t="shared" si="499"/>
        <v>-8.99280649946377e-15</v>
      </c>
      <c r="EL412" s="84">
        <f t="shared" si="500"/>
        <v>8.99280649946377e-15</v>
      </c>
      <c r="EN412" s="84">
        <f t="shared" si="477"/>
        <v>0</v>
      </c>
    </row>
    <row r="413" ht="30" customHeight="1" spans="1:144">
      <c r="A413" s="87" t="str">
        <f t="shared" si="483"/>
        <v>G3201571.761573</v>
      </c>
      <c r="B413" s="87">
        <f>VLOOKUP(A413,[1]大中修明细表!$A$10:$N$544,14,0)</f>
        <v>1.24000000000001</v>
      </c>
      <c r="C413" s="87" t="str">
        <f t="shared" si="484"/>
        <v>G32015371538.24</v>
      </c>
      <c r="D413" s="87">
        <f>VLOOKUP(C413,[1]大中修明细表!$B$10:$N$544,13,0)</f>
        <v>1.24000000000001</v>
      </c>
      <c r="E413" s="87"/>
      <c r="F413" s="96">
        <v>371</v>
      </c>
      <c r="G413" s="26" t="s">
        <v>23</v>
      </c>
      <c r="H413" s="26" t="s">
        <v>1297</v>
      </c>
      <c r="I413" s="26">
        <v>431281</v>
      </c>
      <c r="J413" s="26" t="s">
        <v>716</v>
      </c>
      <c r="K413" s="26">
        <v>1571.76</v>
      </c>
      <c r="L413" s="26">
        <v>1573</v>
      </c>
      <c r="M413" s="26" t="s">
        <v>716</v>
      </c>
      <c r="N413" s="26">
        <v>1537</v>
      </c>
      <c r="O413" s="26">
        <v>1538.24</v>
      </c>
      <c r="P413" s="26">
        <f t="shared" si="485"/>
        <v>1.24000000000001</v>
      </c>
      <c r="Q413" s="26">
        <f t="shared" si="486"/>
        <v>1.24000000000001</v>
      </c>
      <c r="R413" s="26" t="s">
        <v>172</v>
      </c>
      <c r="S413" s="26">
        <v>7</v>
      </c>
      <c r="T413" s="26">
        <v>7</v>
      </c>
      <c r="U413" s="26">
        <v>8</v>
      </c>
      <c r="V413" s="26" t="s">
        <v>182</v>
      </c>
      <c r="W413" s="26" t="s">
        <v>160</v>
      </c>
      <c r="X413" s="26" t="s">
        <v>183</v>
      </c>
      <c r="Y413" s="26">
        <f t="shared" si="487"/>
        <v>7</v>
      </c>
      <c r="Z413" s="26"/>
      <c r="AA413" s="26" t="s">
        <v>184</v>
      </c>
      <c r="AB413" s="26"/>
      <c r="AC413" s="26"/>
      <c r="AD413" s="26" t="s">
        <v>145</v>
      </c>
      <c r="AE413" s="26">
        <v>4</v>
      </c>
      <c r="AF413" s="99"/>
      <c r="AG413" s="92">
        <v>70</v>
      </c>
      <c r="AH413" s="92">
        <f t="shared" si="488"/>
        <v>61</v>
      </c>
      <c r="AI413" s="92">
        <f t="shared" si="489"/>
        <v>61</v>
      </c>
      <c r="AJ413" s="26">
        <f t="shared" si="490"/>
        <v>49</v>
      </c>
      <c r="AK413" s="92"/>
      <c r="AL413" s="26" t="str">
        <f>IF(AND(AK413&lt;&gt;"",AM413&lt;&gt;""),"确认折扣年度",IF($V413="大修",IF(AND($V413="大修",AK413="",AM413=""),1,IF(AK413&lt;&gt;"",LOOKUP(AK413,{1900,2016,2017,2018,2019,2020,2021,2022,2023,2024,2025},{1,0.9,0.8,0.7,0.6,0.5,0.4,0.3,0.2,0.1,0}),IF(AM413&lt;&gt;"",LOOKUP(AM413,{1900,2021,2022,2023,2024,2025},{1,0.8,0.6,0.4,0.2,0})))),""))</f>
        <v/>
      </c>
      <c r="AM413" s="92">
        <v>2021</v>
      </c>
      <c r="AN413" s="26">
        <f>IF(AND(AK413&lt;&gt;"",AM413&lt;&gt;""),"确认折扣年度",IF($V413="中修",IF(AND($V413="中修",AK413="",AM413=""),1,IF(AK413&lt;&gt;"",LOOKUP(AK413,{1900,2021,2022,2023,2024,2025},{1,0.8,0.6,0.4,0.2,0}),IF(AM413&lt;&gt;"",LOOKUP(AM413,{1900,2021,2022,2023,2024,2025},{1,0.8,0.6,0.4,0.2,0})))),""))</f>
        <v>0.8</v>
      </c>
      <c r="AO413" s="26" t="s">
        <v>146</v>
      </c>
      <c r="AP413" s="26" t="s">
        <v>146</v>
      </c>
      <c r="AQ413" s="26" t="s">
        <v>147</v>
      </c>
      <c r="AR413" s="26" t="s">
        <v>1420</v>
      </c>
      <c r="AS413" s="101"/>
      <c r="AT413" s="26"/>
      <c r="AU413" s="26" t="s">
        <v>146</v>
      </c>
      <c r="AV413" s="26" t="s">
        <v>147</v>
      </c>
      <c r="AW413" s="26"/>
      <c r="AX413" s="113" t="s">
        <v>1427</v>
      </c>
      <c r="AY413" s="110" t="s">
        <v>1428</v>
      </c>
      <c r="AZ413" s="111"/>
      <c r="BA413" s="26">
        <v>85</v>
      </c>
      <c r="BB413" s="26">
        <v>73.78</v>
      </c>
      <c r="BC413" s="26">
        <v>29.51</v>
      </c>
      <c r="BD413" s="26">
        <v>0</v>
      </c>
      <c r="BE413" s="26" t="s">
        <v>149</v>
      </c>
      <c r="BF413" s="26" t="s">
        <v>150</v>
      </c>
      <c r="BG413" s="26" t="s">
        <v>1429</v>
      </c>
      <c r="BH413" s="26">
        <v>1942</v>
      </c>
      <c r="BI413" s="26" t="s">
        <v>150</v>
      </c>
      <c r="BJ413" s="26" t="s">
        <v>1430</v>
      </c>
      <c r="BK413" s="26" t="s">
        <v>150</v>
      </c>
      <c r="BL413" s="26" t="s">
        <v>150</v>
      </c>
      <c r="BM413" s="26"/>
      <c r="BN413" s="26"/>
      <c r="BO413" s="26"/>
      <c r="BP413" s="26"/>
      <c r="BQ413" s="26" t="s">
        <v>716</v>
      </c>
      <c r="BR413" s="26">
        <v>1571.76</v>
      </c>
      <c r="BS413" s="26">
        <v>1538.24</v>
      </c>
      <c r="BT413" s="26">
        <f t="shared" si="491"/>
        <v>1.24000000000001</v>
      </c>
      <c r="BU413" s="26"/>
      <c r="BV413" s="26"/>
      <c r="BW413" s="26">
        <f t="shared" si="492"/>
        <v>1.24000000000001</v>
      </c>
      <c r="BX413" s="26">
        <v>0</v>
      </c>
      <c r="BY413" s="26">
        <v>0</v>
      </c>
      <c r="BZ413" s="26"/>
      <c r="CA413" s="117" t="s">
        <v>1431</v>
      </c>
      <c r="CB413" s="26" t="s">
        <v>166</v>
      </c>
      <c r="CC413" s="26">
        <v>0</v>
      </c>
      <c r="CD413" s="26">
        <v>1.24000000000001</v>
      </c>
      <c r="CE413" s="26">
        <v>0</v>
      </c>
      <c r="CF413" s="92">
        <f t="shared" si="493"/>
        <v>1.24000000000001</v>
      </c>
      <c r="CG413" s="84">
        <f t="shared" si="494"/>
        <v>0</v>
      </c>
      <c r="CH413" s="124">
        <v>12</v>
      </c>
      <c r="CI413" s="84">
        <v>2</v>
      </c>
      <c r="CJ413" s="84"/>
      <c r="CK413" s="84">
        <v>481</v>
      </c>
      <c r="CL413" s="84"/>
      <c r="CM413" s="84"/>
      <c r="CN413" s="84"/>
      <c r="CO413" s="84"/>
      <c r="CP413" s="84"/>
      <c r="CQ413" s="84"/>
      <c r="CR413" s="84"/>
      <c r="CT413" s="84"/>
      <c r="CU413" s="84"/>
      <c r="CV413" s="84"/>
      <c r="CW413" s="84" t="str">
        <f t="shared" si="495"/>
        <v>G3201571.761573</v>
      </c>
      <c r="CX413" s="84" t="s">
        <v>182</v>
      </c>
      <c r="CZ413" s="26"/>
      <c r="DA413" s="92">
        <v>1.24000000000001</v>
      </c>
      <c r="DB413" s="92"/>
      <c r="DC413" s="92"/>
      <c r="DD413" s="92"/>
      <c r="DE413" s="26" t="s">
        <v>1432</v>
      </c>
      <c r="DF413" s="26"/>
      <c r="DG413" s="26"/>
      <c r="DH413" s="26"/>
      <c r="DI413" s="26" t="s">
        <v>1433</v>
      </c>
      <c r="DJ413" s="26">
        <v>1942</v>
      </c>
      <c r="DK413" s="26"/>
      <c r="DL413" s="26" t="s">
        <v>172</v>
      </c>
      <c r="DM413" s="26">
        <v>7</v>
      </c>
      <c r="DN413" s="26">
        <v>7</v>
      </c>
      <c r="DO413" s="26">
        <v>8</v>
      </c>
      <c r="DP413" s="26" t="b">
        <v>1</v>
      </c>
      <c r="DQ413" s="26">
        <v>1</v>
      </c>
      <c r="DR413" s="26" t="s">
        <v>149</v>
      </c>
      <c r="DS413" s="26" t="s">
        <v>167</v>
      </c>
      <c r="DT413" s="26" t="s">
        <v>150</v>
      </c>
      <c r="DU413" s="26" t="s">
        <v>150</v>
      </c>
      <c r="DV413" s="26" t="s">
        <v>150</v>
      </c>
      <c r="DW413" s="26"/>
      <c r="DX413" s="26"/>
      <c r="DY413" s="26"/>
      <c r="DZ413" s="26">
        <f t="shared" si="496"/>
        <v>1.24</v>
      </c>
      <c r="EA413" s="26">
        <v>1.24000000000001</v>
      </c>
      <c r="EB413" s="26">
        <v>0</v>
      </c>
      <c r="EC413" s="26">
        <v>0</v>
      </c>
      <c r="ED413" s="26">
        <v>0</v>
      </c>
      <c r="EE413" s="26">
        <v>1.24</v>
      </c>
      <c r="EF413" s="26">
        <v>0</v>
      </c>
      <c r="EG413" s="26">
        <v>0</v>
      </c>
      <c r="EH413" s="26">
        <v>0</v>
      </c>
      <c r="EI413" s="146">
        <f t="shared" si="497"/>
        <v>9.99200722162641e-15</v>
      </c>
      <c r="EJ413" s="84">
        <f t="shared" si="498"/>
        <v>1.24000000000001</v>
      </c>
      <c r="EK413" s="84">
        <f t="shared" si="499"/>
        <v>9.99200722162641e-15</v>
      </c>
      <c r="EL413" s="84">
        <f t="shared" si="500"/>
        <v>-9.99200722162641e-15</v>
      </c>
      <c r="EN413" s="84">
        <f t="shared" si="477"/>
        <v>0</v>
      </c>
    </row>
    <row r="414" ht="30" customHeight="1" spans="1:144">
      <c r="A414" s="87" t="str">
        <f t="shared" si="483"/>
        <v>G32015811582.541</v>
      </c>
      <c r="B414" s="87">
        <f>VLOOKUP(A414,[1]大中修明细表!$A$10:$N$544,14,0)</f>
        <v>1.54099999999994</v>
      </c>
      <c r="C414" s="87" t="str">
        <f t="shared" si="484"/>
        <v>G3201546.2571547.798</v>
      </c>
      <c r="D414" s="87">
        <f>VLOOKUP(C414,[1]大中修明细表!$B$10:$N$544,13,0)</f>
        <v>1.54099999999994</v>
      </c>
      <c r="E414" s="87"/>
      <c r="F414" s="96">
        <v>372</v>
      </c>
      <c r="G414" s="26" t="s">
        <v>23</v>
      </c>
      <c r="H414" s="26" t="s">
        <v>1297</v>
      </c>
      <c r="I414" s="26">
        <v>431281</v>
      </c>
      <c r="J414" s="26" t="s">
        <v>716</v>
      </c>
      <c r="K414" s="26">
        <v>1581</v>
      </c>
      <c r="L414" s="26">
        <v>1582.541</v>
      </c>
      <c r="M414" s="26" t="s">
        <v>716</v>
      </c>
      <c r="N414" s="26">
        <v>1546.257</v>
      </c>
      <c r="O414" s="26">
        <v>1547.798</v>
      </c>
      <c r="P414" s="26">
        <f t="shared" si="485"/>
        <v>1.54099999999994</v>
      </c>
      <c r="Q414" s="26">
        <f t="shared" si="486"/>
        <v>1.54099999999994</v>
      </c>
      <c r="R414" s="26" t="s">
        <v>172</v>
      </c>
      <c r="S414" s="26">
        <v>7</v>
      </c>
      <c r="T414" s="26">
        <v>7</v>
      </c>
      <c r="U414" s="26">
        <v>8</v>
      </c>
      <c r="V414" s="26" t="s">
        <v>182</v>
      </c>
      <c r="W414" s="26" t="s">
        <v>160</v>
      </c>
      <c r="X414" s="26" t="s">
        <v>183</v>
      </c>
      <c r="Y414" s="26">
        <f t="shared" si="487"/>
        <v>7</v>
      </c>
      <c r="Z414" s="26"/>
      <c r="AA414" s="26" t="s">
        <v>184</v>
      </c>
      <c r="AB414" s="26"/>
      <c r="AC414" s="26"/>
      <c r="AD414" s="26" t="s">
        <v>145</v>
      </c>
      <c r="AE414" s="26">
        <v>4</v>
      </c>
      <c r="AF414" s="99"/>
      <c r="AG414" s="92">
        <v>70</v>
      </c>
      <c r="AH414" s="92">
        <f t="shared" si="488"/>
        <v>76</v>
      </c>
      <c r="AI414" s="92">
        <f t="shared" si="489"/>
        <v>76</v>
      </c>
      <c r="AJ414" s="26">
        <f t="shared" si="490"/>
        <v>76</v>
      </c>
      <c r="AK414" s="92">
        <v>1942</v>
      </c>
      <c r="AL414" s="26" t="str">
        <f>IF(AND(AK414&lt;&gt;"",AM414&lt;&gt;""),"确认折扣年度",IF($V414="大修",IF(AND($V414="大修",AK414="",AM414=""),1,IF(AK414&lt;&gt;"",LOOKUP(AK414,{1900,2016,2017,2018,2019,2020,2021,2022,2023,2024,2025},{1,0.9,0.8,0.7,0.6,0.5,0.4,0.3,0.2,0.1,0}),IF(AM414&lt;&gt;"",LOOKUP(AM414,{1900,2021,2022,2023,2024,2025},{1,0.8,0.6,0.4,0.2,0})))),""))</f>
        <v/>
      </c>
      <c r="AM414" s="92"/>
      <c r="AN414" s="26">
        <f>IF(AND(AK414&lt;&gt;"",AM414&lt;&gt;""),"确认折扣年度",IF($V414="中修",IF(AND($V414="中修",AK414="",AM414=""),1,IF(AK414&lt;&gt;"",LOOKUP(AK414,{1900,2021,2022,2023,2024,2025},{1,0.8,0.6,0.4,0.2,0}),IF(AM414&lt;&gt;"",LOOKUP(AM414,{1900,2021,2022,2023,2024,2025},{1,0.8,0.6,0.4,0.2,0})))),""))</f>
        <v>1</v>
      </c>
      <c r="AO414" s="26" t="s">
        <v>146</v>
      </c>
      <c r="AP414" s="26" t="s">
        <v>146</v>
      </c>
      <c r="AQ414" s="26" t="s">
        <v>1363</v>
      </c>
      <c r="AR414" s="26" t="s">
        <v>1434</v>
      </c>
      <c r="AS414" s="101"/>
      <c r="AT414" s="26"/>
      <c r="AU414" s="26" t="s">
        <v>146</v>
      </c>
      <c r="AV414" s="26" t="s">
        <v>268</v>
      </c>
      <c r="AW414" s="26"/>
      <c r="AX414" s="110"/>
      <c r="AY414" s="110"/>
      <c r="AZ414" s="111"/>
      <c r="BA414" s="26">
        <v>85</v>
      </c>
      <c r="BB414" s="26">
        <v>91.69</v>
      </c>
      <c r="BC414" s="26">
        <v>91.69</v>
      </c>
      <c r="BD414" s="26">
        <v>0</v>
      </c>
      <c r="BE414" s="26" t="s">
        <v>149</v>
      </c>
      <c r="BF414" s="26" t="s">
        <v>150</v>
      </c>
      <c r="BG414" s="26"/>
      <c r="BH414" s="26">
        <v>1942</v>
      </c>
      <c r="BI414" s="26" t="s">
        <v>150</v>
      </c>
      <c r="BJ414" s="26" t="s">
        <v>1435</v>
      </c>
      <c r="BK414" s="26" t="s">
        <v>150</v>
      </c>
      <c r="BL414" s="26" t="s">
        <v>150</v>
      </c>
      <c r="BM414" s="26"/>
      <c r="BN414" s="26"/>
      <c r="BO414" s="26"/>
      <c r="BP414" s="26"/>
      <c r="BQ414" s="26" t="s">
        <v>716</v>
      </c>
      <c r="BR414" s="26">
        <v>1546.25</v>
      </c>
      <c r="BS414" s="26">
        <v>1547.798</v>
      </c>
      <c r="BT414" s="26">
        <f t="shared" si="491"/>
        <v>1.54099999999994</v>
      </c>
      <c r="BU414" s="26">
        <v>0</v>
      </c>
      <c r="BV414" s="26">
        <v>1.54099999999994</v>
      </c>
      <c r="BW414" s="26">
        <v>0</v>
      </c>
      <c r="BX414" s="26">
        <v>0</v>
      </c>
      <c r="BY414" s="26">
        <v>0</v>
      </c>
      <c r="BZ414" s="26"/>
      <c r="CA414" s="117"/>
      <c r="CB414" s="26" t="s">
        <v>166</v>
      </c>
      <c r="CC414" s="26">
        <v>0</v>
      </c>
      <c r="CD414" s="26">
        <v>1.54099999999994</v>
      </c>
      <c r="CE414" s="26">
        <v>0</v>
      </c>
      <c r="CF414" s="92">
        <f t="shared" si="493"/>
        <v>1.54099999999994</v>
      </c>
      <c r="CG414" s="84">
        <f t="shared" si="494"/>
        <v>0</v>
      </c>
      <c r="CH414" s="124">
        <v>12</v>
      </c>
      <c r="CI414" s="84">
        <v>2</v>
      </c>
      <c r="CJ414" s="84"/>
      <c r="CK414" s="84">
        <v>482</v>
      </c>
      <c r="CL414" s="84"/>
      <c r="CM414" s="84"/>
      <c r="CN414" s="84"/>
      <c r="CO414" s="84"/>
      <c r="CP414" s="84"/>
      <c r="CQ414" s="84"/>
      <c r="CR414" s="84"/>
      <c r="CT414" s="84"/>
      <c r="CU414" s="84"/>
      <c r="CV414" s="84"/>
      <c r="CW414" s="84" t="str">
        <f t="shared" si="495"/>
        <v>G32015811582.541</v>
      </c>
      <c r="CX414" s="84" t="s">
        <v>182</v>
      </c>
      <c r="CZ414" s="26"/>
      <c r="DA414" s="92">
        <v>1.54099999999994</v>
      </c>
      <c r="DB414" s="92"/>
      <c r="DC414" s="92"/>
      <c r="DD414" s="92"/>
      <c r="DE414" s="26"/>
      <c r="DF414" s="26"/>
      <c r="DG414" s="26"/>
      <c r="DH414" s="26"/>
      <c r="DI414" s="26"/>
      <c r="DJ414" s="26">
        <v>1942</v>
      </c>
      <c r="DK414" s="26"/>
      <c r="DL414" s="26" t="s">
        <v>172</v>
      </c>
      <c r="DM414" s="26">
        <v>7</v>
      </c>
      <c r="DN414" s="26">
        <v>7</v>
      </c>
      <c r="DO414" s="26">
        <v>8</v>
      </c>
      <c r="DP414" s="26" t="b">
        <v>1</v>
      </c>
      <c r="DQ414" s="26">
        <v>1</v>
      </c>
      <c r="DR414" s="26" t="s">
        <v>149</v>
      </c>
      <c r="DS414" s="26" t="s">
        <v>167</v>
      </c>
      <c r="DT414" s="26" t="s">
        <v>150</v>
      </c>
      <c r="DU414" s="26" t="s">
        <v>150</v>
      </c>
      <c r="DV414" s="26" t="s">
        <v>150</v>
      </c>
      <c r="DW414" s="26"/>
      <c r="DX414" s="26"/>
      <c r="DY414" s="26"/>
      <c r="DZ414" s="26">
        <f t="shared" si="496"/>
        <v>1.54099999999994</v>
      </c>
      <c r="EA414" s="26">
        <v>1.54099999999994</v>
      </c>
      <c r="EB414" s="26">
        <v>0</v>
      </c>
      <c r="EC414" s="26"/>
      <c r="ED414" s="26">
        <v>0</v>
      </c>
      <c r="EE414" s="26">
        <v>1.54099999999994</v>
      </c>
      <c r="EF414" s="26">
        <v>0</v>
      </c>
      <c r="EG414" s="26">
        <v>0</v>
      </c>
      <c r="EH414" s="26">
        <v>0</v>
      </c>
      <c r="EI414" s="146">
        <f t="shared" si="497"/>
        <v>0</v>
      </c>
      <c r="EJ414" s="84">
        <f t="shared" si="498"/>
        <v>1.54099999999994</v>
      </c>
      <c r="EK414" s="84">
        <f t="shared" si="499"/>
        <v>0</v>
      </c>
      <c r="EL414" s="84">
        <f t="shared" si="500"/>
        <v>1.54099999999994</v>
      </c>
      <c r="EN414" s="84">
        <f t="shared" si="477"/>
        <v>0</v>
      </c>
    </row>
    <row r="415" ht="30" customHeight="1" spans="1:144">
      <c r="A415" s="87" t="str">
        <f t="shared" si="483"/>
        <v>G3201582.5411583.971</v>
      </c>
      <c r="B415" s="87">
        <f>VLOOKUP(A415,[1]大中修明细表!$A$10:$N$544,14,0)</f>
        <v>1.43000000000006</v>
      </c>
      <c r="C415" s="87" t="str">
        <f t="shared" si="484"/>
        <v>G3201547.7981549.228</v>
      </c>
      <c r="D415" s="87">
        <f>VLOOKUP(C415,[1]大中修明细表!$B$10:$N$544,13,0)</f>
        <v>1.43000000000006</v>
      </c>
      <c r="E415" s="87"/>
      <c r="F415" s="96">
        <v>373</v>
      </c>
      <c r="G415" s="26" t="s">
        <v>23</v>
      </c>
      <c r="H415" s="26" t="s">
        <v>1297</v>
      </c>
      <c r="I415" s="26">
        <v>431281</v>
      </c>
      <c r="J415" s="26" t="s">
        <v>716</v>
      </c>
      <c r="K415" s="26">
        <v>1582.541</v>
      </c>
      <c r="L415" s="26">
        <v>1583.971</v>
      </c>
      <c r="M415" s="26" t="s">
        <v>716</v>
      </c>
      <c r="N415" s="26">
        <v>1547.798</v>
      </c>
      <c r="O415" s="26">
        <v>1549.228</v>
      </c>
      <c r="P415" s="26">
        <f t="shared" si="485"/>
        <v>1.43000000000006</v>
      </c>
      <c r="Q415" s="26">
        <f t="shared" si="486"/>
        <v>1.43000000000006</v>
      </c>
      <c r="R415" s="26" t="s">
        <v>172</v>
      </c>
      <c r="S415" s="26">
        <v>6.5</v>
      </c>
      <c r="T415" s="26">
        <v>7</v>
      </c>
      <c r="U415" s="26">
        <v>8</v>
      </c>
      <c r="V415" s="26" t="s">
        <v>182</v>
      </c>
      <c r="W415" s="26" t="s">
        <v>160</v>
      </c>
      <c r="X415" s="26" t="s">
        <v>183</v>
      </c>
      <c r="Y415" s="26">
        <f t="shared" si="487"/>
        <v>6.5</v>
      </c>
      <c r="Z415" s="26"/>
      <c r="AA415" s="26" t="s">
        <v>184</v>
      </c>
      <c r="AB415" s="26"/>
      <c r="AC415" s="26"/>
      <c r="AD415" s="26" t="s">
        <v>145</v>
      </c>
      <c r="AE415" s="26">
        <v>4</v>
      </c>
      <c r="AF415" s="99"/>
      <c r="AG415" s="92">
        <v>70</v>
      </c>
      <c r="AH415" s="92">
        <f t="shared" si="488"/>
        <v>65</v>
      </c>
      <c r="AI415" s="92">
        <f t="shared" si="489"/>
        <v>65</v>
      </c>
      <c r="AJ415" s="26">
        <f t="shared" si="490"/>
        <v>65</v>
      </c>
      <c r="AK415" s="92">
        <v>1942</v>
      </c>
      <c r="AL415" s="26" t="str">
        <f>IF(AND(AK415&lt;&gt;"",AM415&lt;&gt;""),"确认折扣年度",IF($V415="大修",IF(AND($V415="大修",AK415="",AM415=""),1,IF(AK415&lt;&gt;"",LOOKUP(AK415,{1900,2016,2017,2018,2019,2020,2021,2022,2023,2024,2025},{1,0.9,0.8,0.7,0.6,0.5,0.4,0.3,0.2,0.1,0}),IF(AM415&lt;&gt;"",LOOKUP(AM415,{1900,2021,2022,2023,2024,2025},{1,0.8,0.6,0.4,0.2,0})))),""))</f>
        <v/>
      </c>
      <c r="AM415" s="92"/>
      <c r="AN415" s="26">
        <f>IF(AND(AK415&lt;&gt;"",AM415&lt;&gt;""),"确认折扣年度",IF($V415="中修",IF(AND($V415="中修",AK415="",AM415=""),1,IF(AK415&lt;&gt;"",LOOKUP(AK415,{1900,2021,2022,2023,2024,2025},{1,0.8,0.6,0.4,0.2,0}),IF(AM415&lt;&gt;"",LOOKUP(AM415,{1900,2021,2022,2023,2024,2025},{1,0.8,0.6,0.4,0.2,0})))),""))</f>
        <v>1</v>
      </c>
      <c r="AO415" s="26" t="s">
        <v>146</v>
      </c>
      <c r="AP415" s="26" t="s">
        <v>146</v>
      </c>
      <c r="AQ415" s="26" t="s">
        <v>1363</v>
      </c>
      <c r="AR415" s="26" t="s">
        <v>1434</v>
      </c>
      <c r="AS415" s="101"/>
      <c r="AT415" s="26"/>
      <c r="AU415" s="26" t="s">
        <v>146</v>
      </c>
      <c r="AV415" s="26" t="s">
        <v>268</v>
      </c>
      <c r="AW415" s="26"/>
      <c r="AX415" s="110"/>
      <c r="AY415" s="110"/>
      <c r="AZ415" s="111"/>
      <c r="BA415" s="26">
        <v>85</v>
      </c>
      <c r="BB415" s="26">
        <v>79.01</v>
      </c>
      <c r="BC415" s="26">
        <v>79.01</v>
      </c>
      <c r="BD415" s="26">
        <v>0</v>
      </c>
      <c r="BE415" s="26" t="s">
        <v>149</v>
      </c>
      <c r="BF415" s="26" t="s">
        <v>150</v>
      </c>
      <c r="BG415" s="26"/>
      <c r="BH415" s="26">
        <v>1942</v>
      </c>
      <c r="BI415" s="26" t="s">
        <v>150</v>
      </c>
      <c r="BJ415" s="26" t="s">
        <v>1435</v>
      </c>
      <c r="BK415" s="26" t="s">
        <v>150</v>
      </c>
      <c r="BL415" s="26" t="s">
        <v>150</v>
      </c>
      <c r="BM415" s="26"/>
      <c r="BN415" s="26"/>
      <c r="BO415" s="26"/>
      <c r="BP415" s="26"/>
      <c r="BQ415" s="26" t="s">
        <v>716</v>
      </c>
      <c r="BR415" s="26">
        <v>1547.791</v>
      </c>
      <c r="BS415" s="26">
        <v>1549.228</v>
      </c>
      <c r="BT415" s="26">
        <f t="shared" si="491"/>
        <v>1.43000000000006</v>
      </c>
      <c r="BU415" s="26">
        <v>0.971000000000004</v>
      </c>
      <c r="BV415" s="26">
        <v>0.45900000000006</v>
      </c>
      <c r="BW415" s="26">
        <v>0</v>
      </c>
      <c r="BX415" s="26">
        <v>0</v>
      </c>
      <c r="BY415" s="26">
        <v>0</v>
      </c>
      <c r="BZ415" s="26"/>
      <c r="CA415" s="117"/>
      <c r="CB415" s="26" t="s">
        <v>166</v>
      </c>
      <c r="CC415" s="26">
        <v>0.971000000000004</v>
      </c>
      <c r="CD415" s="26">
        <v>0.45900000000006</v>
      </c>
      <c r="CE415" s="26">
        <v>0</v>
      </c>
      <c r="CF415" s="92">
        <f t="shared" si="493"/>
        <v>1.43000000000006</v>
      </c>
      <c r="CG415" s="84">
        <f t="shared" si="494"/>
        <v>-3.33066907387547e-16</v>
      </c>
      <c r="CH415" s="124">
        <v>12</v>
      </c>
      <c r="CI415" s="84">
        <v>2</v>
      </c>
      <c r="CJ415" s="84"/>
      <c r="CK415" s="84">
        <v>483</v>
      </c>
      <c r="CL415" s="84"/>
      <c r="CM415" s="84"/>
      <c r="CN415" s="84"/>
      <c r="CO415" s="84"/>
      <c r="CP415" s="84"/>
      <c r="CQ415" s="84"/>
      <c r="CR415" s="84"/>
      <c r="CT415" s="84"/>
      <c r="CU415" s="84"/>
      <c r="CV415" s="84"/>
      <c r="CW415" s="84" t="str">
        <f t="shared" si="495"/>
        <v>G3201582.5411583.971</v>
      </c>
      <c r="CX415" s="84" t="s">
        <v>182</v>
      </c>
      <c r="CZ415" s="26"/>
      <c r="DA415" s="92">
        <v>1.43000000000006</v>
      </c>
      <c r="DB415" s="92"/>
      <c r="DC415" s="92"/>
      <c r="DD415" s="92"/>
      <c r="DE415" s="26"/>
      <c r="DF415" s="26"/>
      <c r="DG415" s="26"/>
      <c r="DH415" s="26"/>
      <c r="DI415" s="26"/>
      <c r="DJ415" s="26">
        <v>1942</v>
      </c>
      <c r="DK415" s="26"/>
      <c r="DL415" s="26" t="s">
        <v>172</v>
      </c>
      <c r="DM415" s="26">
        <v>7</v>
      </c>
      <c r="DN415" s="26">
        <v>6.5</v>
      </c>
      <c r="DO415" s="26">
        <v>8</v>
      </c>
      <c r="DP415" s="26" t="b">
        <v>0</v>
      </c>
      <c r="DQ415" s="26">
        <v>1</v>
      </c>
      <c r="DR415" s="26" t="s">
        <v>149</v>
      </c>
      <c r="DS415" s="26" t="s">
        <v>167</v>
      </c>
      <c r="DT415" s="26" t="s">
        <v>150</v>
      </c>
      <c r="DU415" s="26" t="s">
        <v>150</v>
      </c>
      <c r="DV415" s="26" t="s">
        <v>150</v>
      </c>
      <c r="DW415" s="26"/>
      <c r="DX415" s="26"/>
      <c r="DY415" s="26"/>
      <c r="DZ415" s="26">
        <f t="shared" si="496"/>
        <v>1.43</v>
      </c>
      <c r="EA415" s="26">
        <v>1.43000000000006</v>
      </c>
      <c r="EB415" s="26">
        <v>0</v>
      </c>
      <c r="EC415" s="26"/>
      <c r="ED415" s="26">
        <v>0</v>
      </c>
      <c r="EE415" s="26">
        <v>1.43</v>
      </c>
      <c r="EF415" s="26">
        <v>0</v>
      </c>
      <c r="EG415" s="26">
        <v>0</v>
      </c>
      <c r="EH415" s="26">
        <v>0</v>
      </c>
      <c r="EI415" s="146">
        <f t="shared" si="497"/>
        <v>5.99520433297585e-14</v>
      </c>
      <c r="EJ415" s="84">
        <f t="shared" si="498"/>
        <v>1.43000000000006</v>
      </c>
      <c r="EK415" s="84">
        <f t="shared" si="499"/>
        <v>5.99520433297585e-14</v>
      </c>
      <c r="EL415" s="84">
        <f t="shared" si="500"/>
        <v>1.43</v>
      </c>
      <c r="EN415" s="84">
        <f t="shared" si="477"/>
        <v>0</v>
      </c>
    </row>
    <row r="416" ht="30" customHeight="1" spans="1:144">
      <c r="A416" s="87" t="str">
        <f t="shared" si="483"/>
        <v>G3201583.9711585</v>
      </c>
      <c r="B416" s="87">
        <f>VLOOKUP(A416,[1]大中修明细表!$A$10:$N$544,14,0)</f>
        <v>1.029</v>
      </c>
      <c r="C416" s="87" t="str">
        <f t="shared" si="484"/>
        <v>G3201549.2281550.257</v>
      </c>
      <c r="D416" s="87">
        <f>VLOOKUP(C416,[1]大中修明细表!$B$10:$N$544,13,0)</f>
        <v>1.029</v>
      </c>
      <c r="E416" s="87"/>
      <c r="F416" s="96">
        <v>374</v>
      </c>
      <c r="G416" s="26" t="s">
        <v>23</v>
      </c>
      <c r="H416" s="26" t="s">
        <v>1297</v>
      </c>
      <c r="I416" s="26">
        <v>431281</v>
      </c>
      <c r="J416" s="26" t="s">
        <v>716</v>
      </c>
      <c r="K416" s="26">
        <v>1583.971</v>
      </c>
      <c r="L416" s="26">
        <v>1585</v>
      </c>
      <c r="M416" s="26" t="s">
        <v>716</v>
      </c>
      <c r="N416" s="26">
        <v>1549.228</v>
      </c>
      <c r="O416" s="26">
        <v>1550.257</v>
      </c>
      <c r="P416" s="26">
        <f t="shared" si="485"/>
        <v>1.029</v>
      </c>
      <c r="Q416" s="26">
        <f t="shared" si="486"/>
        <v>1.029</v>
      </c>
      <c r="R416" s="26" t="s">
        <v>172</v>
      </c>
      <c r="S416" s="26">
        <v>7</v>
      </c>
      <c r="T416" s="26">
        <v>7</v>
      </c>
      <c r="U416" s="26">
        <v>8</v>
      </c>
      <c r="V416" s="26" t="s">
        <v>182</v>
      </c>
      <c r="W416" s="26" t="s">
        <v>160</v>
      </c>
      <c r="X416" s="26" t="s">
        <v>183</v>
      </c>
      <c r="Y416" s="26">
        <f t="shared" si="487"/>
        <v>7</v>
      </c>
      <c r="Z416" s="26"/>
      <c r="AA416" s="26" t="s">
        <v>184</v>
      </c>
      <c r="AB416" s="26"/>
      <c r="AC416" s="26"/>
      <c r="AD416" s="26" t="s">
        <v>145</v>
      </c>
      <c r="AE416" s="26">
        <v>4</v>
      </c>
      <c r="AF416" s="99"/>
      <c r="AG416" s="92">
        <v>70</v>
      </c>
      <c r="AH416" s="92">
        <f t="shared" si="488"/>
        <v>50</v>
      </c>
      <c r="AI416" s="92">
        <f t="shared" si="489"/>
        <v>50</v>
      </c>
      <c r="AJ416" s="26">
        <f t="shared" si="490"/>
        <v>50</v>
      </c>
      <c r="AK416" s="92">
        <v>1942</v>
      </c>
      <c r="AL416" s="26" t="str">
        <f>IF(AND(AK416&lt;&gt;"",AM416&lt;&gt;""),"确认折扣年度",IF($V416="大修",IF(AND($V416="大修",AK416="",AM416=""),1,IF(AK416&lt;&gt;"",LOOKUP(AK416,{1900,2016,2017,2018,2019,2020,2021,2022,2023,2024,2025},{1,0.9,0.8,0.7,0.6,0.5,0.4,0.3,0.2,0.1,0}),IF(AM416&lt;&gt;"",LOOKUP(AM416,{1900,2021,2022,2023,2024,2025},{1,0.8,0.6,0.4,0.2,0})))),""))</f>
        <v/>
      </c>
      <c r="AM416" s="92"/>
      <c r="AN416" s="26">
        <f>IF(AND(AK416&lt;&gt;"",AM416&lt;&gt;""),"确认折扣年度",IF($V416="中修",IF(AND($V416="中修",AK416="",AM416=""),1,IF(AK416&lt;&gt;"",LOOKUP(AK416,{1900,2021,2022,2023,2024,2025},{1,0.8,0.6,0.4,0.2,0}),IF(AM416&lt;&gt;"",LOOKUP(AM416,{1900,2021,2022,2023,2024,2025},{1,0.8,0.6,0.4,0.2,0})))),""))</f>
        <v>1</v>
      </c>
      <c r="AO416" s="26" t="s">
        <v>146</v>
      </c>
      <c r="AP416" s="26" t="s">
        <v>146</v>
      </c>
      <c r="AQ416" s="26" t="s">
        <v>1363</v>
      </c>
      <c r="AR416" s="26" t="s">
        <v>1434</v>
      </c>
      <c r="AS416" s="101"/>
      <c r="AT416" s="26"/>
      <c r="AU416" s="26" t="s">
        <v>146</v>
      </c>
      <c r="AV416" s="26" t="s">
        <v>268</v>
      </c>
      <c r="AW416" s="26"/>
      <c r="AX416" s="110"/>
      <c r="AY416" s="110"/>
      <c r="AZ416" s="111"/>
      <c r="BA416" s="26">
        <v>85</v>
      </c>
      <c r="BB416" s="26">
        <v>61.23</v>
      </c>
      <c r="BC416" s="26">
        <v>61.23</v>
      </c>
      <c r="BD416" s="26">
        <v>0</v>
      </c>
      <c r="BE416" s="26" t="s">
        <v>149</v>
      </c>
      <c r="BF416" s="26" t="s">
        <v>150</v>
      </c>
      <c r="BG416" s="26"/>
      <c r="BH416" s="26">
        <v>1942</v>
      </c>
      <c r="BI416" s="26" t="s">
        <v>150</v>
      </c>
      <c r="BJ416" s="26" t="s">
        <v>1436</v>
      </c>
      <c r="BK416" s="26" t="s">
        <v>150</v>
      </c>
      <c r="BL416" s="26" t="s">
        <v>150</v>
      </c>
      <c r="BM416" s="26"/>
      <c r="BN416" s="26"/>
      <c r="BO416" s="26"/>
      <c r="BP416" s="26"/>
      <c r="BQ416" s="26" t="s">
        <v>716</v>
      </c>
      <c r="BR416" s="26">
        <v>1549.247</v>
      </c>
      <c r="BS416" s="26">
        <v>1550.276</v>
      </c>
      <c r="BT416" s="26">
        <f t="shared" si="491"/>
        <v>1.029</v>
      </c>
      <c r="BU416" s="26">
        <v>1.029</v>
      </c>
      <c r="BV416" s="26">
        <v>0</v>
      </c>
      <c r="BW416" s="26">
        <v>0</v>
      </c>
      <c r="BX416" s="26">
        <v>0</v>
      </c>
      <c r="BY416" s="26">
        <v>0</v>
      </c>
      <c r="BZ416" s="26"/>
      <c r="CA416" s="117"/>
      <c r="CB416" s="26" t="s">
        <v>166</v>
      </c>
      <c r="CC416" s="26">
        <v>1.029</v>
      </c>
      <c r="CD416" s="26">
        <v>0</v>
      </c>
      <c r="CE416" s="26">
        <v>0</v>
      </c>
      <c r="CF416" s="92">
        <f t="shared" si="493"/>
        <v>1.029</v>
      </c>
      <c r="CG416" s="84">
        <f t="shared" si="494"/>
        <v>-3.5527136788005e-15</v>
      </c>
      <c r="CH416" s="124">
        <v>12</v>
      </c>
      <c r="CI416" s="84">
        <v>2</v>
      </c>
      <c r="CJ416" s="84"/>
      <c r="CK416" s="84">
        <v>484</v>
      </c>
      <c r="CL416" s="84"/>
      <c r="CM416" s="84"/>
      <c r="CN416" s="84"/>
      <c r="CO416" s="84"/>
      <c r="CP416" s="84"/>
      <c r="CQ416" s="84"/>
      <c r="CR416" s="84"/>
      <c r="CT416" s="84"/>
      <c r="CU416" s="84"/>
      <c r="CV416" s="84"/>
      <c r="CW416" s="84" t="str">
        <f t="shared" si="495"/>
        <v>G3201583.9711585</v>
      </c>
      <c r="CX416" s="84" t="s">
        <v>182</v>
      </c>
      <c r="CZ416" s="26"/>
      <c r="DA416" s="92">
        <v>1.029</v>
      </c>
      <c r="DB416" s="92"/>
      <c r="DC416" s="92"/>
      <c r="DD416" s="92"/>
      <c r="DE416" s="26"/>
      <c r="DF416" s="26"/>
      <c r="DG416" s="26"/>
      <c r="DH416" s="26"/>
      <c r="DI416" s="26"/>
      <c r="DJ416" s="26">
        <v>1942</v>
      </c>
      <c r="DK416" s="26"/>
      <c r="DL416" s="26" t="s">
        <v>172</v>
      </c>
      <c r="DM416" s="26">
        <v>7</v>
      </c>
      <c r="DN416" s="26">
        <v>7</v>
      </c>
      <c r="DO416" s="26">
        <v>8</v>
      </c>
      <c r="DP416" s="26" t="b">
        <v>1</v>
      </c>
      <c r="DQ416" s="26">
        <v>1</v>
      </c>
      <c r="DR416" s="26" t="s">
        <v>149</v>
      </c>
      <c r="DS416" s="26" t="s">
        <v>167</v>
      </c>
      <c r="DT416" s="26" t="s">
        <v>150</v>
      </c>
      <c r="DU416" s="26" t="s">
        <v>150</v>
      </c>
      <c r="DV416" s="26" t="s">
        <v>150</v>
      </c>
      <c r="DW416" s="26"/>
      <c r="DX416" s="26"/>
      <c r="DY416" s="26"/>
      <c r="DZ416" s="26">
        <f t="shared" si="496"/>
        <v>1.029</v>
      </c>
      <c r="EA416" s="26">
        <v>1.029</v>
      </c>
      <c r="EB416" s="26">
        <v>0</v>
      </c>
      <c r="EC416" s="26"/>
      <c r="ED416" s="26">
        <v>0</v>
      </c>
      <c r="EE416" s="26">
        <v>1.029</v>
      </c>
      <c r="EF416" s="26">
        <v>0</v>
      </c>
      <c r="EG416" s="26">
        <v>0</v>
      </c>
      <c r="EH416" s="26">
        <v>0</v>
      </c>
      <c r="EI416" s="146">
        <f t="shared" si="497"/>
        <v>0</v>
      </c>
      <c r="EJ416" s="84">
        <f t="shared" si="498"/>
        <v>1.029</v>
      </c>
      <c r="EK416" s="84">
        <f t="shared" si="499"/>
        <v>0</v>
      </c>
      <c r="EL416" s="84">
        <f t="shared" si="500"/>
        <v>1.029</v>
      </c>
      <c r="EN416" s="84">
        <f t="shared" si="477"/>
        <v>0</v>
      </c>
    </row>
    <row r="417" ht="55.05" customHeight="1" spans="1:144">
      <c r="A417" s="87" t="str">
        <f t="shared" si="483"/>
        <v>G32016021609</v>
      </c>
      <c r="B417" s="87">
        <f>VLOOKUP(A417,[1]大中修明细表!$A$10:$N$544,14,0)</f>
        <v>7</v>
      </c>
      <c r="C417" s="87" t="str">
        <f t="shared" si="484"/>
        <v>G3201567.451574.45</v>
      </c>
      <c r="D417" s="87" t="e">
        <f>VLOOKUP(C417,[1]大中修明细表!$B$10:$N$544,13,0)</f>
        <v>#N/A</v>
      </c>
      <c r="E417" s="87"/>
      <c r="F417" s="96">
        <v>375</v>
      </c>
      <c r="G417" s="26" t="s">
        <v>23</v>
      </c>
      <c r="H417" s="26" t="s">
        <v>1297</v>
      </c>
      <c r="I417" s="26">
        <v>431281</v>
      </c>
      <c r="J417" s="26" t="s">
        <v>716</v>
      </c>
      <c r="K417" s="26">
        <v>1602</v>
      </c>
      <c r="L417" s="26">
        <v>1609</v>
      </c>
      <c r="M417" s="26" t="s">
        <v>716</v>
      </c>
      <c r="N417" s="26">
        <v>1567.45</v>
      </c>
      <c r="O417" s="26">
        <v>1574.45</v>
      </c>
      <c r="P417" s="26">
        <f t="shared" si="485"/>
        <v>7</v>
      </c>
      <c r="Q417" s="26">
        <f t="shared" si="486"/>
        <v>7</v>
      </c>
      <c r="R417" s="26" t="s">
        <v>341</v>
      </c>
      <c r="S417" s="26">
        <v>7</v>
      </c>
      <c r="T417" s="26">
        <v>7</v>
      </c>
      <c r="U417" s="26">
        <v>8</v>
      </c>
      <c r="V417" s="26" t="s">
        <v>182</v>
      </c>
      <c r="W417" s="26" t="s">
        <v>160</v>
      </c>
      <c r="X417" s="26" t="s">
        <v>183</v>
      </c>
      <c r="Y417" s="26">
        <f t="shared" si="487"/>
        <v>7</v>
      </c>
      <c r="Z417" s="26"/>
      <c r="AA417" s="26" t="s">
        <v>184</v>
      </c>
      <c r="AB417" s="26"/>
      <c r="AC417" s="26"/>
      <c r="AD417" s="26" t="s">
        <v>145</v>
      </c>
      <c r="AE417" s="26">
        <v>4</v>
      </c>
      <c r="AF417" s="99"/>
      <c r="AG417" s="92">
        <v>70</v>
      </c>
      <c r="AH417" s="92">
        <f t="shared" si="488"/>
        <v>343</v>
      </c>
      <c r="AI417" s="92">
        <f t="shared" si="489"/>
        <v>343</v>
      </c>
      <c r="AJ417" s="26">
        <f t="shared" si="490"/>
        <v>343</v>
      </c>
      <c r="AK417" s="92"/>
      <c r="AL417" s="26" t="str">
        <f>IF(AND(AK417&lt;&gt;"",AM417&lt;&gt;""),"确认折扣年度",IF($V417="大修",IF(AND($V417="大修",AK417="",AM417=""),1,IF(AK417&lt;&gt;"",LOOKUP(AK417,{1900,2016,2017,2018,2019,2020,2021,2022,2023,2024,2025},{1,0.9,0.8,0.7,0.6,0.5,0.4,0.3,0.2,0.1,0}),IF(AM417&lt;&gt;"",LOOKUP(AM417,{1900,2021,2022,2023,2024,2025},{1,0.8,0.6,0.4,0.2,0})))),""))</f>
        <v/>
      </c>
      <c r="AM417" s="92">
        <v>2020</v>
      </c>
      <c r="AN417" s="26">
        <f>IF(AND(AK417&lt;&gt;"",AM417&lt;&gt;""),"确认折扣年度",IF($V417="中修",IF(AND($V417="中修",AK417="",AM417=""),1,IF(AK417&lt;&gt;"",LOOKUP(AK417,{1900,2021,2022,2023,2024,2025},{1,0.8,0.6,0.4,0.2,0}),IF(AM417&lt;&gt;"",LOOKUP(AM417,{1900,2021,2022,2023,2024,2025},{1,0.8,0.6,0.4,0.2,0})))),""))</f>
        <v>1</v>
      </c>
      <c r="AO417" s="26" t="s">
        <v>146</v>
      </c>
      <c r="AP417" s="26" t="s">
        <v>146</v>
      </c>
      <c r="AQ417" s="26" t="s">
        <v>147</v>
      </c>
      <c r="AR417" s="26" t="s">
        <v>1437</v>
      </c>
      <c r="AS417" s="101" t="s">
        <v>1438</v>
      </c>
      <c r="AT417" s="26"/>
      <c r="AU417" s="26" t="s">
        <v>146</v>
      </c>
      <c r="AV417" s="26" t="s">
        <v>147</v>
      </c>
      <c r="AW417" s="26"/>
      <c r="AX417" s="113" t="s">
        <v>1439</v>
      </c>
      <c r="AY417" s="110" t="s">
        <v>1440</v>
      </c>
      <c r="AZ417" s="111"/>
      <c r="BA417" s="26">
        <v>85</v>
      </c>
      <c r="BB417" s="26">
        <v>416.5</v>
      </c>
      <c r="BC417" s="26">
        <v>416.5</v>
      </c>
      <c r="BD417" s="26">
        <v>0</v>
      </c>
      <c r="BE417" s="26" t="s">
        <v>149</v>
      </c>
      <c r="BF417" s="26" t="s">
        <v>150</v>
      </c>
      <c r="BG417" s="26" t="s">
        <v>1441</v>
      </c>
      <c r="BH417" s="26">
        <v>1942</v>
      </c>
      <c r="BI417" s="26" t="s">
        <v>150</v>
      </c>
      <c r="BJ417" s="26" t="s">
        <v>1442</v>
      </c>
      <c r="BK417" s="26" t="s">
        <v>150</v>
      </c>
      <c r="BL417" s="26" t="s">
        <v>150</v>
      </c>
      <c r="BM417" s="26"/>
      <c r="BN417" s="26"/>
      <c r="BO417" s="26"/>
      <c r="BP417" s="26"/>
      <c r="BQ417" s="26" t="s">
        <v>716</v>
      </c>
      <c r="BR417" s="26">
        <v>1567.333</v>
      </c>
      <c r="BS417" s="26">
        <v>1574.35</v>
      </c>
      <c r="BT417" s="26">
        <f t="shared" si="491"/>
        <v>7</v>
      </c>
      <c r="BU417" s="26"/>
      <c r="BV417" s="26"/>
      <c r="BW417" s="26">
        <f t="shared" ref="BW417:BW420" si="501">CE417+CF417</f>
        <v>7</v>
      </c>
      <c r="BX417" s="26">
        <v>0</v>
      </c>
      <c r="BY417" s="26">
        <v>0</v>
      </c>
      <c r="BZ417" s="26"/>
      <c r="CA417" s="117"/>
      <c r="CB417" s="26" t="s">
        <v>166</v>
      </c>
      <c r="CC417" s="26">
        <v>4</v>
      </c>
      <c r="CD417" s="26">
        <v>3</v>
      </c>
      <c r="CE417" s="26">
        <v>0</v>
      </c>
      <c r="CF417" s="92">
        <f t="shared" si="493"/>
        <v>7</v>
      </c>
      <c r="CG417" s="84">
        <f t="shared" si="494"/>
        <v>0</v>
      </c>
      <c r="CH417" s="124">
        <v>12</v>
      </c>
      <c r="CI417" s="84">
        <v>2</v>
      </c>
      <c r="CJ417" s="84"/>
      <c r="CK417" s="84">
        <v>485</v>
      </c>
      <c r="CL417" s="84"/>
      <c r="CM417" s="84"/>
      <c r="CN417" s="84"/>
      <c r="CO417" s="84"/>
      <c r="CP417" s="84"/>
      <c r="CQ417" s="84"/>
      <c r="CR417" s="84"/>
      <c r="CT417" s="84"/>
      <c r="CU417" s="84"/>
      <c r="CV417" s="84"/>
      <c r="CW417" s="84" t="str">
        <f t="shared" si="495"/>
        <v>G32016021609</v>
      </c>
      <c r="CX417" s="84" t="s">
        <v>182</v>
      </c>
      <c r="CZ417" s="26" t="s">
        <v>677</v>
      </c>
      <c r="DA417" s="92">
        <v>7</v>
      </c>
      <c r="DB417" s="92"/>
      <c r="DC417" s="26" t="s">
        <v>677</v>
      </c>
      <c r="DD417" s="92"/>
      <c r="DE417" s="26" t="s">
        <v>1443</v>
      </c>
      <c r="DF417" s="26" t="s">
        <v>1444</v>
      </c>
      <c r="DG417" s="26"/>
      <c r="DH417" s="26"/>
      <c r="DI417" s="26" t="s">
        <v>1444</v>
      </c>
      <c r="DJ417" s="26">
        <v>1942</v>
      </c>
      <c r="DK417" s="26"/>
      <c r="DL417" s="26" t="s">
        <v>341</v>
      </c>
      <c r="DM417" s="26">
        <v>7</v>
      </c>
      <c r="DN417" s="26">
        <v>7</v>
      </c>
      <c r="DO417" s="26">
        <v>8</v>
      </c>
      <c r="DP417" s="26" t="b">
        <v>1</v>
      </c>
      <c r="DQ417" s="26">
        <v>1</v>
      </c>
      <c r="DR417" s="26" t="s">
        <v>149</v>
      </c>
      <c r="DS417" s="26" t="s">
        <v>167</v>
      </c>
      <c r="DT417" s="26" t="s">
        <v>150</v>
      </c>
      <c r="DU417" s="26" t="s">
        <v>150</v>
      </c>
      <c r="DV417" s="26" t="s">
        <v>150</v>
      </c>
      <c r="DW417" s="26"/>
      <c r="DX417" s="26"/>
      <c r="DY417" s="26"/>
      <c r="DZ417" s="26">
        <f t="shared" si="496"/>
        <v>7</v>
      </c>
      <c r="EA417" s="26">
        <v>7</v>
      </c>
      <c r="EB417" s="26">
        <v>0</v>
      </c>
      <c r="EC417" s="26">
        <v>0</v>
      </c>
      <c r="ED417" s="26">
        <v>0</v>
      </c>
      <c r="EE417" s="26">
        <v>7</v>
      </c>
      <c r="EF417" s="26">
        <v>0</v>
      </c>
      <c r="EG417" s="26">
        <v>0</v>
      </c>
      <c r="EH417" s="26">
        <v>0</v>
      </c>
      <c r="EI417" s="146">
        <f t="shared" si="497"/>
        <v>0</v>
      </c>
      <c r="EJ417" s="84">
        <f t="shared" si="498"/>
        <v>7</v>
      </c>
      <c r="EK417" s="84">
        <f t="shared" si="499"/>
        <v>0</v>
      </c>
      <c r="EL417" s="84">
        <f t="shared" si="500"/>
        <v>0</v>
      </c>
      <c r="EN417" s="84">
        <f t="shared" si="477"/>
        <v>0</v>
      </c>
    </row>
    <row r="418" ht="30" customHeight="1" spans="1:144">
      <c r="A418" s="87" t="str">
        <f t="shared" si="483"/>
        <v>G3201610.2021610.26</v>
      </c>
      <c r="B418" s="87">
        <f>VLOOKUP(A418,[1]大中修明细表!$A$10:$N$544,14,0)</f>
        <v>0.0579999999999927</v>
      </c>
      <c r="C418" s="87" t="str">
        <f t="shared" si="484"/>
        <v>G3201575.7651575.823</v>
      </c>
      <c r="D418" s="87">
        <f>VLOOKUP(C418,[1]大中修明细表!$B$10:$N$544,13,0)</f>
        <v>0.0579999999999927</v>
      </c>
      <c r="E418" s="87"/>
      <c r="F418" s="96">
        <v>376</v>
      </c>
      <c r="G418" s="26" t="s">
        <v>23</v>
      </c>
      <c r="H418" s="26" t="s">
        <v>1297</v>
      </c>
      <c r="I418" s="26">
        <v>431281</v>
      </c>
      <c r="J418" s="26" t="s">
        <v>716</v>
      </c>
      <c r="K418" s="26">
        <v>1610.202</v>
      </c>
      <c r="L418" s="26">
        <v>1610.26</v>
      </c>
      <c r="M418" s="26" t="s">
        <v>716</v>
      </c>
      <c r="N418" s="26">
        <v>1575.765</v>
      </c>
      <c r="O418" s="26">
        <v>1575.823</v>
      </c>
      <c r="P418" s="26">
        <f t="shared" si="485"/>
        <v>0.0579999999999927</v>
      </c>
      <c r="Q418" s="26">
        <f t="shared" si="486"/>
        <v>0.0579999999999927</v>
      </c>
      <c r="R418" s="26" t="s">
        <v>139</v>
      </c>
      <c r="S418" s="26">
        <v>6</v>
      </c>
      <c r="T418" s="26">
        <v>6.5</v>
      </c>
      <c r="U418" s="26">
        <v>7</v>
      </c>
      <c r="V418" s="26" t="s">
        <v>182</v>
      </c>
      <c r="W418" s="26" t="s">
        <v>160</v>
      </c>
      <c r="X418" s="26" t="s">
        <v>183</v>
      </c>
      <c r="Y418" s="26">
        <f t="shared" si="487"/>
        <v>6</v>
      </c>
      <c r="Z418" s="26"/>
      <c r="AA418" s="26" t="s">
        <v>184</v>
      </c>
      <c r="AB418" s="26"/>
      <c r="AC418" s="26"/>
      <c r="AD418" s="26" t="s">
        <v>145</v>
      </c>
      <c r="AE418" s="26">
        <v>4</v>
      </c>
      <c r="AF418" s="99"/>
      <c r="AG418" s="92">
        <v>70</v>
      </c>
      <c r="AH418" s="92">
        <f t="shared" si="488"/>
        <v>2</v>
      </c>
      <c r="AI418" s="92">
        <f t="shared" si="489"/>
        <v>2</v>
      </c>
      <c r="AJ418" s="26">
        <f t="shared" si="490"/>
        <v>2</v>
      </c>
      <c r="AK418" s="92"/>
      <c r="AL418" s="26" t="str">
        <f>IF(AND(AK418&lt;&gt;"",AM418&lt;&gt;""),"确认折扣年度",IF($V418="大修",IF(AND($V418="大修",AK418="",AM418=""),1,IF(AK418&lt;&gt;"",LOOKUP(AK418,{1900,2016,2017,2018,2019,2020,2021,2022,2023,2024,2025},{1,0.9,0.8,0.7,0.6,0.5,0.4,0.3,0.2,0.1,0}),IF(AM418&lt;&gt;"",LOOKUP(AM418,{1900,2021,2022,2023,2024,2025},{1,0.8,0.6,0.4,0.2,0})))),""))</f>
        <v/>
      </c>
      <c r="AM418" s="92">
        <v>2020</v>
      </c>
      <c r="AN418" s="26">
        <f>IF(AND(AK418&lt;&gt;"",AM418&lt;&gt;""),"确认折扣年度",IF($V418="中修",IF(AND($V418="中修",AK418="",AM418=""),1,IF(AK418&lt;&gt;"",LOOKUP(AK418,{1900,2021,2022,2023,2024,2025},{1,0.8,0.6,0.4,0.2,0}),IF(AM418&lt;&gt;"",LOOKUP(AM418,{1900,2021,2022,2023,2024,2025},{1,0.8,0.6,0.4,0.2,0})))),""))</f>
        <v>1</v>
      </c>
      <c r="AO418" s="26" t="s">
        <v>146</v>
      </c>
      <c r="AP418" s="26" t="s">
        <v>146</v>
      </c>
      <c r="AQ418" s="26" t="s">
        <v>147</v>
      </c>
      <c r="AR418" s="26" t="s">
        <v>1445</v>
      </c>
      <c r="AS418" s="101"/>
      <c r="AT418" s="26"/>
      <c r="AU418" s="26" t="s">
        <v>146</v>
      </c>
      <c r="AV418" s="26" t="s">
        <v>147</v>
      </c>
      <c r="AW418" s="26"/>
      <c r="AX418" s="113" t="s">
        <v>1446</v>
      </c>
      <c r="AY418" s="110" t="s">
        <v>1447</v>
      </c>
      <c r="AZ418" s="111"/>
      <c r="BA418" s="26">
        <v>85</v>
      </c>
      <c r="BB418" s="26">
        <v>2.96</v>
      </c>
      <c r="BC418" s="26">
        <v>2.96</v>
      </c>
      <c r="BD418" s="26">
        <v>0</v>
      </c>
      <c r="BE418" s="26" t="s">
        <v>149</v>
      </c>
      <c r="BF418" s="26" t="s">
        <v>150</v>
      </c>
      <c r="BG418" s="26" t="s">
        <v>1448</v>
      </c>
      <c r="BH418" s="26">
        <v>1942</v>
      </c>
      <c r="BI418" s="26" t="s">
        <v>150</v>
      </c>
      <c r="BJ418" s="26" t="s">
        <v>1449</v>
      </c>
      <c r="BK418" s="26" t="s">
        <v>150</v>
      </c>
      <c r="BL418" s="26" t="s">
        <v>150</v>
      </c>
      <c r="BM418" s="26"/>
      <c r="BN418" s="26"/>
      <c r="BO418" s="26"/>
      <c r="BP418" s="26"/>
      <c r="BQ418" s="26" t="s">
        <v>716</v>
      </c>
      <c r="BR418" s="26">
        <v>1575.967</v>
      </c>
      <c r="BS418" s="26">
        <v>1575.829</v>
      </c>
      <c r="BT418" s="26">
        <f t="shared" si="491"/>
        <v>0.0579999999999927</v>
      </c>
      <c r="BU418" s="26"/>
      <c r="BV418" s="26"/>
      <c r="BW418" s="26">
        <f t="shared" si="501"/>
        <v>0.0579999999999927</v>
      </c>
      <c r="BX418" s="26">
        <v>0</v>
      </c>
      <c r="BY418" s="26">
        <v>0</v>
      </c>
      <c r="BZ418" s="26"/>
      <c r="CA418" s="117"/>
      <c r="CB418" s="26" t="s">
        <v>166</v>
      </c>
      <c r="CC418" s="26">
        <v>0</v>
      </c>
      <c r="CD418" s="26">
        <v>0.0579999999999927</v>
      </c>
      <c r="CE418" s="26">
        <v>0</v>
      </c>
      <c r="CF418" s="92">
        <f t="shared" si="493"/>
        <v>0.0579999999999927</v>
      </c>
      <c r="CG418" s="84">
        <f t="shared" si="494"/>
        <v>0</v>
      </c>
      <c r="CH418" s="124">
        <v>12</v>
      </c>
      <c r="CI418" s="84">
        <v>2</v>
      </c>
      <c r="CJ418" s="84"/>
      <c r="CK418" s="84">
        <v>486</v>
      </c>
      <c r="CL418" s="84"/>
      <c r="CM418" s="84"/>
      <c r="CN418" s="84"/>
      <c r="CO418" s="84"/>
      <c r="CP418" s="84"/>
      <c r="CQ418" s="84"/>
      <c r="CR418" s="84"/>
      <c r="CT418" s="84"/>
      <c r="CU418" s="84"/>
      <c r="CV418" s="84"/>
      <c r="CW418" s="84" t="str">
        <f t="shared" si="495"/>
        <v>G3201610.2021610.26</v>
      </c>
      <c r="CX418" s="84" t="s">
        <v>182</v>
      </c>
      <c r="CZ418" s="26"/>
      <c r="DA418" s="92">
        <v>0.0579999999999927</v>
      </c>
      <c r="DB418" s="92"/>
      <c r="DC418" s="92"/>
      <c r="DD418" s="92"/>
      <c r="DE418" s="26"/>
      <c r="DF418" s="26" t="s">
        <v>1450</v>
      </c>
      <c r="DG418" s="26" t="s">
        <v>1450</v>
      </c>
      <c r="DH418" s="26" t="s">
        <v>1451</v>
      </c>
      <c r="DI418" s="26" t="s">
        <v>1452</v>
      </c>
      <c r="DJ418" s="26">
        <v>1942</v>
      </c>
      <c r="DK418" s="26"/>
      <c r="DL418" s="26" t="s">
        <v>139</v>
      </c>
      <c r="DM418" s="26">
        <v>6.5</v>
      </c>
      <c r="DN418" s="26">
        <v>6</v>
      </c>
      <c r="DO418" s="26">
        <v>7</v>
      </c>
      <c r="DP418" s="26" t="b">
        <v>0</v>
      </c>
      <c r="DQ418" s="26">
        <v>1</v>
      </c>
      <c r="DR418" s="26" t="s">
        <v>149</v>
      </c>
      <c r="DS418" s="26" t="s">
        <v>167</v>
      </c>
      <c r="DT418" s="26" t="s">
        <v>150</v>
      </c>
      <c r="DU418" s="26" t="s">
        <v>150</v>
      </c>
      <c r="DV418" s="26" t="s">
        <v>150</v>
      </c>
      <c r="DW418" s="26"/>
      <c r="DX418" s="26"/>
      <c r="DY418" s="26"/>
      <c r="DZ418" s="26">
        <f t="shared" si="496"/>
        <v>0.058</v>
      </c>
      <c r="EA418" s="26">
        <v>0.0579999999999927</v>
      </c>
      <c r="EB418" s="26">
        <v>0</v>
      </c>
      <c r="EC418" s="26">
        <v>0</v>
      </c>
      <c r="ED418" s="26">
        <v>0</v>
      </c>
      <c r="EE418" s="26">
        <v>0.058</v>
      </c>
      <c r="EF418" s="26">
        <v>0</v>
      </c>
      <c r="EG418" s="26">
        <v>0</v>
      </c>
      <c r="EH418" s="26">
        <v>0</v>
      </c>
      <c r="EI418" s="146">
        <f t="shared" si="497"/>
        <v>-7.2997163869104e-15</v>
      </c>
      <c r="EJ418" s="84">
        <f t="shared" si="498"/>
        <v>0.0579999999999927</v>
      </c>
      <c r="EK418" s="84">
        <f t="shared" si="499"/>
        <v>-7.2997163869104e-15</v>
      </c>
      <c r="EL418" s="84">
        <f t="shared" si="500"/>
        <v>7.2997163869104e-15</v>
      </c>
      <c r="EN418" s="84">
        <f t="shared" si="477"/>
        <v>0</v>
      </c>
    </row>
    <row r="419" ht="30" customHeight="1" spans="1:144">
      <c r="A419" s="87" t="str">
        <f t="shared" si="483"/>
        <v>G3201610.261613</v>
      </c>
      <c r="B419" s="87">
        <f>VLOOKUP(A419,[1]大中修明细表!$A$10:$N$544,14,0)</f>
        <v>2.74000000000001</v>
      </c>
      <c r="C419" s="87" t="str">
        <f t="shared" si="484"/>
        <v>G3201575.8231578.563</v>
      </c>
      <c r="D419" s="87">
        <f>VLOOKUP(C419,[1]大中修明细表!$B$10:$N$544,13,0)</f>
        <v>2.74000000000001</v>
      </c>
      <c r="E419" s="87"/>
      <c r="F419" s="96">
        <v>377</v>
      </c>
      <c r="G419" s="26" t="s">
        <v>23</v>
      </c>
      <c r="H419" s="26" t="s">
        <v>1332</v>
      </c>
      <c r="I419" s="26">
        <v>431221</v>
      </c>
      <c r="J419" s="26" t="s">
        <v>716</v>
      </c>
      <c r="K419" s="26">
        <v>1610.26</v>
      </c>
      <c r="L419" s="26">
        <v>1613</v>
      </c>
      <c r="M419" s="26" t="s">
        <v>716</v>
      </c>
      <c r="N419" s="26">
        <v>1575.823</v>
      </c>
      <c r="O419" s="26">
        <v>1578.563</v>
      </c>
      <c r="P419" s="26">
        <f t="shared" si="485"/>
        <v>2.74000000000001</v>
      </c>
      <c r="Q419" s="26">
        <f t="shared" si="486"/>
        <v>2.74000000000001</v>
      </c>
      <c r="R419" s="26" t="s">
        <v>172</v>
      </c>
      <c r="S419" s="26">
        <v>6</v>
      </c>
      <c r="T419" s="26">
        <v>6.5</v>
      </c>
      <c r="U419" s="26">
        <v>7</v>
      </c>
      <c r="V419" s="26" t="s">
        <v>182</v>
      </c>
      <c r="W419" s="26" t="s">
        <v>160</v>
      </c>
      <c r="X419" s="26" t="s">
        <v>183</v>
      </c>
      <c r="Y419" s="26">
        <f t="shared" si="487"/>
        <v>6</v>
      </c>
      <c r="Z419" s="26"/>
      <c r="AA419" s="26" t="s">
        <v>184</v>
      </c>
      <c r="AB419" s="26"/>
      <c r="AC419" s="26"/>
      <c r="AD419" s="26" t="s">
        <v>145</v>
      </c>
      <c r="AE419" s="26">
        <v>4</v>
      </c>
      <c r="AF419" s="99"/>
      <c r="AG419" s="92">
        <v>70</v>
      </c>
      <c r="AH419" s="92">
        <f t="shared" si="488"/>
        <v>115</v>
      </c>
      <c r="AI419" s="92">
        <f t="shared" si="489"/>
        <v>115</v>
      </c>
      <c r="AJ419" s="26">
        <f t="shared" si="490"/>
        <v>115</v>
      </c>
      <c r="AK419" s="92"/>
      <c r="AL419" s="26" t="str">
        <f>IF(AND(AK419&lt;&gt;"",AM419&lt;&gt;""),"确认折扣年度",IF($V419="大修",IF(AND($V419="大修",AK419="",AM419=""),1,IF(AK419&lt;&gt;"",LOOKUP(AK419,{1900,2016,2017,2018,2019,2020,2021,2022,2023,2024,2025},{1,0.9,0.8,0.7,0.6,0.5,0.4,0.3,0.2,0.1,0}),IF(AM419&lt;&gt;"",LOOKUP(AM419,{1900,2021,2022,2023,2024,2025},{1,0.8,0.6,0.4,0.2,0})))),""))</f>
        <v/>
      </c>
      <c r="AM419" s="92">
        <v>2020</v>
      </c>
      <c r="AN419" s="26">
        <f>IF(AND(AK419&lt;&gt;"",AM419&lt;&gt;""),"确认折扣年度",IF($V419="中修",IF(AND($V419="中修",AK419="",AM419=""),1,IF(AK419&lt;&gt;"",LOOKUP(AK419,{1900,2021,2022,2023,2024,2025},{1,0.8,0.6,0.4,0.2,0}),IF(AM419&lt;&gt;"",LOOKUP(AM419,{1900,2021,2022,2023,2024,2025},{1,0.8,0.6,0.4,0.2,0})))),""))</f>
        <v>1</v>
      </c>
      <c r="AO419" s="26" t="s">
        <v>146</v>
      </c>
      <c r="AP419" s="26" t="s">
        <v>146</v>
      </c>
      <c r="AQ419" s="26" t="s">
        <v>147</v>
      </c>
      <c r="AR419" s="26" t="s">
        <v>1445</v>
      </c>
      <c r="AS419" s="101"/>
      <c r="AT419" s="26"/>
      <c r="AU419" s="26" t="s">
        <v>146</v>
      </c>
      <c r="AV419" s="26" t="s">
        <v>147</v>
      </c>
      <c r="AW419" s="26"/>
      <c r="AX419" s="113" t="s">
        <v>1446</v>
      </c>
      <c r="AY419" s="110" t="s">
        <v>1453</v>
      </c>
      <c r="AZ419" s="111"/>
      <c r="BA419" s="26">
        <v>85</v>
      </c>
      <c r="BB419" s="26">
        <v>139.74</v>
      </c>
      <c r="BC419" s="26">
        <v>139.74</v>
      </c>
      <c r="BD419" s="26">
        <v>0</v>
      </c>
      <c r="BE419" s="26" t="s">
        <v>149</v>
      </c>
      <c r="BF419" s="26" t="s">
        <v>150</v>
      </c>
      <c r="BG419" s="26" t="s">
        <v>1454</v>
      </c>
      <c r="BH419" s="26">
        <v>1942</v>
      </c>
      <c r="BI419" s="26" t="s">
        <v>150</v>
      </c>
      <c r="BJ419" s="26" t="s">
        <v>1455</v>
      </c>
      <c r="BK419" s="26" t="s">
        <v>150</v>
      </c>
      <c r="BL419" s="26" t="s">
        <v>150</v>
      </c>
      <c r="BM419" s="26"/>
      <c r="BN419" s="26"/>
      <c r="BO419" s="26"/>
      <c r="BP419" s="26"/>
      <c r="BQ419" s="26" t="s">
        <v>716</v>
      </c>
      <c r="BR419" s="26">
        <v>1576.025</v>
      </c>
      <c r="BS419" s="26">
        <v>1578.569</v>
      </c>
      <c r="BT419" s="26">
        <f t="shared" si="491"/>
        <v>2.74000000000001</v>
      </c>
      <c r="BU419" s="26"/>
      <c r="BV419" s="26"/>
      <c r="BW419" s="26">
        <f t="shared" si="501"/>
        <v>2.74000000000001</v>
      </c>
      <c r="BX419" s="26">
        <v>0</v>
      </c>
      <c r="BY419" s="26">
        <v>0</v>
      </c>
      <c r="BZ419" s="26"/>
      <c r="CA419" s="117" t="s">
        <v>1456</v>
      </c>
      <c r="CB419" s="26" t="s">
        <v>166</v>
      </c>
      <c r="CC419" s="26">
        <v>0</v>
      </c>
      <c r="CD419" s="26">
        <v>2.74000000000001</v>
      </c>
      <c r="CE419" s="26">
        <v>0</v>
      </c>
      <c r="CF419" s="92">
        <f t="shared" si="493"/>
        <v>2.74000000000001</v>
      </c>
      <c r="CG419" s="84">
        <f t="shared" si="494"/>
        <v>0</v>
      </c>
      <c r="CH419" s="124">
        <v>12</v>
      </c>
      <c r="CI419" s="84">
        <v>2</v>
      </c>
      <c r="CJ419" s="84"/>
      <c r="CK419" s="84">
        <v>391</v>
      </c>
      <c r="CL419" s="84"/>
      <c r="CM419" s="84"/>
      <c r="CN419" s="84"/>
      <c r="CO419" s="84"/>
      <c r="CP419" s="84"/>
      <c r="CQ419" s="84"/>
      <c r="CR419" s="84"/>
      <c r="CT419" s="84"/>
      <c r="CU419" s="84"/>
      <c r="CV419" s="84"/>
      <c r="CW419" s="84" t="str">
        <f t="shared" si="495"/>
        <v>G3201610.261613</v>
      </c>
      <c r="CX419" s="84" t="s">
        <v>182</v>
      </c>
      <c r="CZ419" s="26"/>
      <c r="DA419" s="92">
        <v>2.74000000000001</v>
      </c>
      <c r="DB419" s="92"/>
      <c r="DC419" s="92"/>
      <c r="DD419" s="92"/>
      <c r="DE419" s="26"/>
      <c r="DF419" s="26" t="s">
        <v>1457</v>
      </c>
      <c r="DG419" s="26" t="s">
        <v>1457</v>
      </c>
      <c r="DH419" s="26" t="s">
        <v>1458</v>
      </c>
      <c r="DI419" s="26" t="s">
        <v>1459</v>
      </c>
      <c r="DJ419" s="26">
        <v>1942</v>
      </c>
      <c r="DK419" s="26"/>
      <c r="DL419" s="26" t="s">
        <v>172</v>
      </c>
      <c r="DM419" s="26">
        <v>6.5</v>
      </c>
      <c r="DN419" s="26">
        <v>6</v>
      </c>
      <c r="DO419" s="26">
        <v>7</v>
      </c>
      <c r="DP419" s="26" t="b">
        <v>0</v>
      </c>
      <c r="DQ419" s="26">
        <v>1</v>
      </c>
      <c r="DR419" s="26" t="s">
        <v>149</v>
      </c>
      <c r="DS419" s="26" t="s">
        <v>167</v>
      </c>
      <c r="DT419" s="26" t="s">
        <v>150</v>
      </c>
      <c r="DU419" s="26" t="s">
        <v>150</v>
      </c>
      <c r="DV419" s="26" t="s">
        <v>150</v>
      </c>
      <c r="DW419" s="26"/>
      <c r="DX419" s="26"/>
      <c r="DY419" s="26"/>
      <c r="DZ419" s="26">
        <f t="shared" si="496"/>
        <v>2.74</v>
      </c>
      <c r="EA419" s="26">
        <v>2.74000000000001</v>
      </c>
      <c r="EB419" s="26">
        <v>0</v>
      </c>
      <c r="EC419" s="26">
        <v>0</v>
      </c>
      <c r="ED419" s="26">
        <v>0</v>
      </c>
      <c r="EE419" s="26">
        <v>2.74</v>
      </c>
      <c r="EF419" s="26">
        <v>0</v>
      </c>
      <c r="EG419" s="26">
        <v>0</v>
      </c>
      <c r="EH419" s="26">
        <v>0</v>
      </c>
      <c r="EI419" s="146">
        <f t="shared" si="497"/>
        <v>9.76996261670138e-15</v>
      </c>
      <c r="EJ419" s="84">
        <f t="shared" si="498"/>
        <v>2.74000000000001</v>
      </c>
      <c r="EK419" s="84">
        <f t="shared" si="499"/>
        <v>9.76996261670138e-15</v>
      </c>
      <c r="EL419" s="84">
        <f t="shared" si="500"/>
        <v>-9.76996261670138e-15</v>
      </c>
      <c r="EN419" s="84">
        <f t="shared" si="477"/>
        <v>0</v>
      </c>
    </row>
    <row r="420" ht="30" customHeight="1" spans="1:144">
      <c r="A420" s="87" t="str">
        <f t="shared" si="483"/>
        <v>G32016141615</v>
      </c>
      <c r="B420" s="87">
        <f>VLOOKUP(A420,[1]大中修明细表!$A$10:$N$544,14,0)</f>
        <v>1</v>
      </c>
      <c r="C420" s="87" t="str">
        <f t="shared" si="484"/>
        <v>G3201579.5631580.563</v>
      </c>
      <c r="D420" s="87">
        <f>VLOOKUP(C420,[1]大中修明细表!$B$10:$N$544,13,0)</f>
        <v>1</v>
      </c>
      <c r="E420" s="87"/>
      <c r="F420" s="96">
        <v>378</v>
      </c>
      <c r="G420" s="26" t="s">
        <v>23</v>
      </c>
      <c r="H420" s="26" t="s">
        <v>1332</v>
      </c>
      <c r="I420" s="26">
        <v>431221</v>
      </c>
      <c r="J420" s="26" t="s">
        <v>716</v>
      </c>
      <c r="K420" s="26">
        <v>1614</v>
      </c>
      <c r="L420" s="26">
        <v>1615</v>
      </c>
      <c r="M420" s="26" t="s">
        <v>716</v>
      </c>
      <c r="N420" s="26">
        <v>1579.563</v>
      </c>
      <c r="O420" s="26">
        <v>1580.563</v>
      </c>
      <c r="P420" s="26">
        <f t="shared" si="485"/>
        <v>1</v>
      </c>
      <c r="Q420" s="26">
        <f t="shared" si="486"/>
        <v>1</v>
      </c>
      <c r="R420" s="26" t="s">
        <v>172</v>
      </c>
      <c r="S420" s="26">
        <v>6</v>
      </c>
      <c r="T420" s="26">
        <v>6.5</v>
      </c>
      <c r="U420" s="26">
        <v>7</v>
      </c>
      <c r="V420" s="26" t="s">
        <v>182</v>
      </c>
      <c r="W420" s="26" t="s">
        <v>160</v>
      </c>
      <c r="X420" s="26" t="s">
        <v>183</v>
      </c>
      <c r="Y420" s="26">
        <f t="shared" si="487"/>
        <v>6</v>
      </c>
      <c r="Z420" s="26"/>
      <c r="AA420" s="26" t="s">
        <v>184</v>
      </c>
      <c r="AB420" s="26"/>
      <c r="AC420" s="26"/>
      <c r="AD420" s="26" t="s">
        <v>145</v>
      </c>
      <c r="AE420" s="26">
        <v>4</v>
      </c>
      <c r="AF420" s="99"/>
      <c r="AG420" s="92">
        <v>70</v>
      </c>
      <c r="AH420" s="92">
        <f t="shared" si="488"/>
        <v>42</v>
      </c>
      <c r="AI420" s="92">
        <f t="shared" si="489"/>
        <v>42</v>
      </c>
      <c r="AJ420" s="26">
        <f t="shared" si="490"/>
        <v>42</v>
      </c>
      <c r="AK420" s="92"/>
      <c r="AL420" s="26" t="str">
        <f>IF(AND(AK420&lt;&gt;"",AM420&lt;&gt;""),"确认折扣年度",IF($V420="大修",IF(AND($V420="大修",AK420="",AM420=""),1,IF(AK420&lt;&gt;"",LOOKUP(AK420,{1900,2016,2017,2018,2019,2020,2021,2022,2023,2024,2025},{1,0.9,0.8,0.7,0.6,0.5,0.4,0.3,0.2,0.1,0}),IF(AM420&lt;&gt;"",LOOKUP(AM420,{1900,2021,2022,2023,2024,2025},{1,0.8,0.6,0.4,0.2,0})))),""))</f>
        <v/>
      </c>
      <c r="AM420" s="92">
        <v>2018</v>
      </c>
      <c r="AN420" s="26">
        <f>IF(AND(AK420&lt;&gt;"",AM420&lt;&gt;""),"确认折扣年度",IF($V420="中修",IF(AND($V420="中修",AK420="",AM420=""),1,IF(AK420&lt;&gt;"",LOOKUP(AK420,{1900,2021,2022,2023,2024,2025},{1,0.8,0.6,0.4,0.2,0}),IF(AM420&lt;&gt;"",LOOKUP(AM420,{1900,2021,2022,2023,2024,2025},{1,0.8,0.6,0.4,0.2,0})))),""))</f>
        <v>1</v>
      </c>
      <c r="AO420" s="26" t="s">
        <v>146</v>
      </c>
      <c r="AP420" s="26" t="s">
        <v>146</v>
      </c>
      <c r="AQ420" s="26" t="s">
        <v>147</v>
      </c>
      <c r="AR420" s="26" t="s">
        <v>1460</v>
      </c>
      <c r="AS420" s="101"/>
      <c r="AT420" s="26"/>
      <c r="AU420" s="26" t="s">
        <v>146</v>
      </c>
      <c r="AV420" s="26" t="s">
        <v>147</v>
      </c>
      <c r="AW420" s="26"/>
      <c r="AX420" s="110"/>
      <c r="AY420" s="110" t="s">
        <v>1461</v>
      </c>
      <c r="AZ420" s="111"/>
      <c r="BA420" s="26">
        <v>85</v>
      </c>
      <c r="BB420" s="26">
        <v>51</v>
      </c>
      <c r="BC420" s="26">
        <v>51</v>
      </c>
      <c r="BD420" s="26">
        <v>0</v>
      </c>
      <c r="BE420" s="26" t="s">
        <v>149</v>
      </c>
      <c r="BF420" s="26" t="s">
        <v>150</v>
      </c>
      <c r="BG420" s="26" t="s">
        <v>1462</v>
      </c>
      <c r="BH420" s="26">
        <v>1942</v>
      </c>
      <c r="BI420" s="26" t="s">
        <v>150</v>
      </c>
      <c r="BJ420" s="26" t="s">
        <v>1455</v>
      </c>
      <c r="BK420" s="26" t="s">
        <v>150</v>
      </c>
      <c r="BL420" s="26" t="s">
        <v>150</v>
      </c>
      <c r="BM420" s="26"/>
      <c r="BN420" s="26"/>
      <c r="BO420" s="26"/>
      <c r="BP420" s="26"/>
      <c r="BQ420" s="26" t="s">
        <v>716</v>
      </c>
      <c r="BR420" s="26">
        <v>1579.563</v>
      </c>
      <c r="BS420" s="26">
        <v>1580.563</v>
      </c>
      <c r="BT420" s="26">
        <f t="shared" si="491"/>
        <v>1</v>
      </c>
      <c r="BU420" s="26"/>
      <c r="BV420" s="26"/>
      <c r="BW420" s="26">
        <f t="shared" si="501"/>
        <v>1</v>
      </c>
      <c r="BX420" s="26">
        <v>0</v>
      </c>
      <c r="BY420" s="26">
        <v>0</v>
      </c>
      <c r="BZ420" s="26"/>
      <c r="CA420" s="117" t="s">
        <v>1366</v>
      </c>
      <c r="CB420" s="26" t="s">
        <v>166</v>
      </c>
      <c r="CC420" s="26">
        <v>1</v>
      </c>
      <c r="CD420" s="26">
        <v>0</v>
      </c>
      <c r="CE420" s="26">
        <v>0</v>
      </c>
      <c r="CF420" s="92">
        <f t="shared" si="493"/>
        <v>1</v>
      </c>
      <c r="CG420" s="84">
        <f t="shared" si="494"/>
        <v>0</v>
      </c>
      <c r="CH420" s="124">
        <v>12</v>
      </c>
      <c r="CI420" s="84">
        <v>2</v>
      </c>
      <c r="CJ420" s="84"/>
      <c r="CK420" s="84">
        <v>392</v>
      </c>
      <c r="CL420" s="84"/>
      <c r="CM420" s="84"/>
      <c r="CN420" s="84"/>
      <c r="CO420" s="84"/>
      <c r="CP420" s="84"/>
      <c r="CQ420" s="84"/>
      <c r="CR420" s="84"/>
      <c r="CT420" s="84"/>
      <c r="CU420" s="84"/>
      <c r="CV420" s="84"/>
      <c r="CW420" s="84" t="str">
        <f t="shared" si="495"/>
        <v>G32016141615</v>
      </c>
      <c r="CX420" s="84" t="s">
        <v>182</v>
      </c>
      <c r="CZ420" s="26"/>
      <c r="DA420" s="92">
        <v>1</v>
      </c>
      <c r="DB420" s="92"/>
      <c r="DC420" s="92"/>
      <c r="DD420" s="92"/>
      <c r="DE420" s="26"/>
      <c r="DF420" s="26"/>
      <c r="DG420" s="26"/>
      <c r="DH420" s="26" t="s">
        <v>1463</v>
      </c>
      <c r="DI420" s="26" t="s">
        <v>1464</v>
      </c>
      <c r="DJ420" s="26">
        <v>1942</v>
      </c>
      <c r="DK420" s="26"/>
      <c r="DL420" s="26" t="s">
        <v>172</v>
      </c>
      <c r="DM420" s="26">
        <v>6.5</v>
      </c>
      <c r="DN420" s="26">
        <v>6</v>
      </c>
      <c r="DO420" s="26">
        <v>7</v>
      </c>
      <c r="DP420" s="26" t="b">
        <v>0</v>
      </c>
      <c r="DQ420" s="26">
        <v>1</v>
      </c>
      <c r="DR420" s="26" t="s">
        <v>149</v>
      </c>
      <c r="DS420" s="26" t="s">
        <v>167</v>
      </c>
      <c r="DT420" s="26" t="s">
        <v>150</v>
      </c>
      <c r="DU420" s="26" t="s">
        <v>150</v>
      </c>
      <c r="DV420" s="26" t="s">
        <v>150</v>
      </c>
      <c r="DW420" s="26"/>
      <c r="DX420" s="26"/>
      <c r="DY420" s="26"/>
      <c r="DZ420" s="26">
        <f t="shared" si="496"/>
        <v>1</v>
      </c>
      <c r="EA420" s="26">
        <v>1</v>
      </c>
      <c r="EB420" s="26">
        <v>0</v>
      </c>
      <c r="EC420" s="26">
        <v>0</v>
      </c>
      <c r="ED420" s="26">
        <v>0</v>
      </c>
      <c r="EE420" s="26">
        <v>1</v>
      </c>
      <c r="EF420" s="26">
        <v>0</v>
      </c>
      <c r="EG420" s="26">
        <v>0</v>
      </c>
      <c r="EH420" s="26">
        <v>0</v>
      </c>
      <c r="EI420" s="146">
        <f t="shared" si="497"/>
        <v>0</v>
      </c>
      <c r="EJ420" s="84">
        <f t="shared" si="498"/>
        <v>1</v>
      </c>
      <c r="EK420" s="84">
        <f t="shared" si="499"/>
        <v>0</v>
      </c>
      <c r="EL420" s="84">
        <f t="shared" si="500"/>
        <v>0</v>
      </c>
      <c r="EN420" s="84">
        <f t="shared" si="477"/>
        <v>0</v>
      </c>
    </row>
    <row r="421" ht="30" customHeight="1" spans="1:144">
      <c r="A421" s="87" t="str">
        <f t="shared" si="483"/>
        <v>G3201616.51621</v>
      </c>
      <c r="B421" s="87">
        <f>VLOOKUP(A421,[1]大中修明细表!$A$10:$N$544,14,0)</f>
        <v>4.5</v>
      </c>
      <c r="C421" s="87" t="str">
        <f t="shared" si="484"/>
        <v>G3201582.0631586.563</v>
      </c>
      <c r="D421" s="87">
        <f>VLOOKUP(C421,[1]大中修明细表!$B$10:$N$544,13,0)</f>
        <v>4.5</v>
      </c>
      <c r="E421" s="87"/>
      <c r="F421" s="96">
        <v>379</v>
      </c>
      <c r="G421" s="26" t="s">
        <v>23</v>
      </c>
      <c r="H421" s="26" t="s">
        <v>1332</v>
      </c>
      <c r="I421" s="26">
        <v>431221</v>
      </c>
      <c r="J421" s="26" t="s">
        <v>716</v>
      </c>
      <c r="K421" s="26">
        <v>1616.5</v>
      </c>
      <c r="L421" s="26">
        <v>1621</v>
      </c>
      <c r="M421" s="26" t="s">
        <v>716</v>
      </c>
      <c r="N421" s="26">
        <v>1582.063</v>
      </c>
      <c r="O421" s="26">
        <v>1586.563</v>
      </c>
      <c r="P421" s="26">
        <f t="shared" si="485"/>
        <v>4.5</v>
      </c>
      <c r="Q421" s="26">
        <f t="shared" si="486"/>
        <v>4.5</v>
      </c>
      <c r="R421" s="26" t="s">
        <v>139</v>
      </c>
      <c r="S421" s="26">
        <v>6.5</v>
      </c>
      <c r="T421" s="26">
        <v>6.5</v>
      </c>
      <c r="U421" s="26">
        <v>7</v>
      </c>
      <c r="V421" s="26" t="s">
        <v>182</v>
      </c>
      <c r="W421" s="26" t="s">
        <v>160</v>
      </c>
      <c r="X421" s="26" t="s">
        <v>183</v>
      </c>
      <c r="Y421" s="26">
        <f t="shared" si="487"/>
        <v>6.5</v>
      </c>
      <c r="Z421" s="26"/>
      <c r="AA421" s="26" t="s">
        <v>184</v>
      </c>
      <c r="AB421" s="26"/>
      <c r="AC421" s="26"/>
      <c r="AD421" s="26" t="s">
        <v>145</v>
      </c>
      <c r="AE421" s="26">
        <v>4</v>
      </c>
      <c r="AF421" s="99"/>
      <c r="AG421" s="92">
        <v>70</v>
      </c>
      <c r="AH421" s="92">
        <f t="shared" si="488"/>
        <v>205</v>
      </c>
      <c r="AI421" s="92">
        <f t="shared" si="489"/>
        <v>205</v>
      </c>
      <c r="AJ421" s="26">
        <f t="shared" si="490"/>
        <v>205</v>
      </c>
      <c r="AK421" s="92"/>
      <c r="AL421" s="26" t="str">
        <f>IF(AND(AK421&lt;&gt;"",AM421&lt;&gt;""),"确认折扣年度",IF($V421="大修",IF(AND($V421="大修",AK421="",AM421=""),1,IF(AK421&lt;&gt;"",LOOKUP(AK421,{1900,2016,2017,2018,2019,2020,2021,2022,2023,2024,2025},{1,0.9,0.8,0.7,0.6,0.5,0.4,0.3,0.2,0.1,0}),IF(AM421&lt;&gt;"",LOOKUP(AM421,{1900,2021,2022,2023,2024,2025},{1,0.8,0.6,0.4,0.2,0})))),""))</f>
        <v/>
      </c>
      <c r="AM421" s="92">
        <v>2020</v>
      </c>
      <c r="AN421" s="26">
        <f>IF(AND(AK421&lt;&gt;"",AM421&lt;&gt;""),"确认折扣年度",IF($V421="中修",IF(AND($V421="中修",AK421="",AM421=""),1,IF(AK421&lt;&gt;"",LOOKUP(AK421,{1900,2021,2022,2023,2024,2025},{1,0.8,0.6,0.4,0.2,0}),IF(AM421&lt;&gt;"",LOOKUP(AM421,{1900,2021,2022,2023,2024,2025},{1,0.8,0.6,0.4,0.2,0})))),""))</f>
        <v>1</v>
      </c>
      <c r="AO421" s="26" t="s">
        <v>146</v>
      </c>
      <c r="AP421" s="26" t="s">
        <v>146</v>
      </c>
      <c r="AQ421" s="26" t="s">
        <v>1363</v>
      </c>
      <c r="AR421" s="26" t="s">
        <v>1465</v>
      </c>
      <c r="AS421" s="101" t="s">
        <v>1466</v>
      </c>
      <c r="AT421" s="26"/>
      <c r="AU421" s="26" t="s">
        <v>175</v>
      </c>
      <c r="AV421" s="26" t="s">
        <v>176</v>
      </c>
      <c r="AW421" s="26"/>
      <c r="AX421" s="113" t="s">
        <v>1467</v>
      </c>
      <c r="AY421" s="110" t="s">
        <v>1468</v>
      </c>
      <c r="AZ421" s="111"/>
      <c r="BA421" s="26">
        <v>85</v>
      </c>
      <c r="BB421" s="26">
        <v>248.62</v>
      </c>
      <c r="BC421" s="26">
        <v>248.62</v>
      </c>
      <c r="BD421" s="26">
        <v>0</v>
      </c>
      <c r="BE421" s="26" t="s">
        <v>149</v>
      </c>
      <c r="BF421" s="26" t="s">
        <v>150</v>
      </c>
      <c r="BG421" s="26" t="s">
        <v>1469</v>
      </c>
      <c r="BH421" s="26">
        <v>1942</v>
      </c>
      <c r="BI421" s="26" t="s">
        <v>150</v>
      </c>
      <c r="BJ421" s="26" t="s">
        <v>1470</v>
      </c>
      <c r="BK421" s="26" t="s">
        <v>150</v>
      </c>
      <c r="BL421" s="26" t="s">
        <v>150</v>
      </c>
      <c r="BM421" s="26"/>
      <c r="BN421" s="26"/>
      <c r="BO421" s="26"/>
      <c r="BP421" s="26"/>
      <c r="BQ421" s="26" t="s">
        <v>716</v>
      </c>
      <c r="BR421" s="26">
        <v>1616.5</v>
      </c>
      <c r="BS421" s="26">
        <v>1621</v>
      </c>
      <c r="BT421" s="26">
        <f t="shared" si="491"/>
        <v>4.5</v>
      </c>
      <c r="BU421" s="26">
        <v>3.5</v>
      </c>
      <c r="BV421" s="26">
        <v>1</v>
      </c>
      <c r="BW421" s="26">
        <v>0</v>
      </c>
      <c r="BX421" s="26">
        <v>0</v>
      </c>
      <c r="BY421" s="26">
        <v>0</v>
      </c>
      <c r="BZ421" s="26"/>
      <c r="CA421" s="117" t="s">
        <v>1456</v>
      </c>
      <c r="CB421" s="26" t="s">
        <v>166</v>
      </c>
      <c r="CC421" s="26">
        <v>3.5</v>
      </c>
      <c r="CD421" s="26">
        <v>1</v>
      </c>
      <c r="CE421" s="26">
        <v>0</v>
      </c>
      <c r="CF421" s="92">
        <f t="shared" si="493"/>
        <v>4.5</v>
      </c>
      <c r="CG421" s="84">
        <f t="shared" si="494"/>
        <v>0</v>
      </c>
      <c r="CH421" s="124">
        <v>12</v>
      </c>
      <c r="CI421" s="84">
        <v>2</v>
      </c>
      <c r="CJ421" s="84"/>
      <c r="CK421" s="84">
        <v>393</v>
      </c>
      <c r="CL421" s="84"/>
      <c r="CM421" s="84"/>
      <c r="CN421" s="84"/>
      <c r="CO421" s="84"/>
      <c r="CP421" s="84"/>
      <c r="CQ421" s="84"/>
      <c r="CR421" s="84"/>
      <c r="CT421" s="84"/>
      <c r="CU421" s="84"/>
      <c r="CV421" s="84"/>
      <c r="CW421" s="84" t="str">
        <f t="shared" si="495"/>
        <v>G3201616.51621</v>
      </c>
      <c r="CX421" s="84" t="s">
        <v>182</v>
      </c>
      <c r="CZ421" s="26" t="s">
        <v>433</v>
      </c>
      <c r="DA421" s="92">
        <v>0</v>
      </c>
      <c r="DB421" s="92"/>
      <c r="DC421" s="92"/>
      <c r="DD421" s="92"/>
      <c r="DE421" s="26"/>
      <c r="DF421" s="26" t="s">
        <v>1471</v>
      </c>
      <c r="DG421" s="26" t="s">
        <v>1471</v>
      </c>
      <c r="DH421" s="26" t="s">
        <v>1472</v>
      </c>
      <c r="DI421" s="26" t="s">
        <v>1473</v>
      </c>
      <c r="DJ421" s="26">
        <v>1942</v>
      </c>
      <c r="DK421" s="26"/>
      <c r="DL421" s="26" t="s">
        <v>139</v>
      </c>
      <c r="DM421" s="26">
        <v>6.5</v>
      </c>
      <c r="DN421" s="26">
        <v>6.5</v>
      </c>
      <c r="DO421" s="26">
        <v>7</v>
      </c>
      <c r="DP421" s="26" t="b">
        <v>1</v>
      </c>
      <c r="DQ421" s="26">
        <v>1</v>
      </c>
      <c r="DR421" s="26" t="s">
        <v>149</v>
      </c>
      <c r="DS421" s="26" t="s">
        <v>167</v>
      </c>
      <c r="DT421" s="26" t="s">
        <v>150</v>
      </c>
      <c r="DU421" s="26" t="s">
        <v>150</v>
      </c>
      <c r="DV421" s="26" t="s">
        <v>150</v>
      </c>
      <c r="DW421" s="26"/>
      <c r="DX421" s="26"/>
      <c r="DY421" s="26"/>
      <c r="DZ421" s="26">
        <f t="shared" si="496"/>
        <v>4.5</v>
      </c>
      <c r="EA421" s="26">
        <v>4.5</v>
      </c>
      <c r="EB421" s="26">
        <v>0</v>
      </c>
      <c r="EC421" s="26"/>
      <c r="ED421" s="26">
        <v>0</v>
      </c>
      <c r="EE421" s="26">
        <v>4.5</v>
      </c>
      <c r="EF421" s="26">
        <v>0</v>
      </c>
      <c r="EG421" s="26">
        <v>0</v>
      </c>
      <c r="EH421" s="26">
        <v>0</v>
      </c>
      <c r="EI421" s="146">
        <f t="shared" si="497"/>
        <v>0</v>
      </c>
      <c r="EJ421" s="84">
        <f t="shared" si="498"/>
        <v>4.5</v>
      </c>
      <c r="EK421" s="84">
        <f t="shared" si="499"/>
        <v>0</v>
      </c>
      <c r="EL421" s="84">
        <f t="shared" si="500"/>
        <v>4.5</v>
      </c>
      <c r="EN421" s="84">
        <f t="shared" si="477"/>
        <v>0</v>
      </c>
    </row>
    <row r="422" ht="30" customHeight="1" spans="1:144">
      <c r="A422" s="87" t="str">
        <f t="shared" si="483"/>
        <v>G354875.91876.31</v>
      </c>
      <c r="B422" s="87">
        <f>VLOOKUP(A422,[1]大中修明细表!$A$10:$N$544,14,0)</f>
        <v>0.399999999999977</v>
      </c>
      <c r="C422" s="87" t="str">
        <f t="shared" si="484"/>
        <v>S308560560.4</v>
      </c>
      <c r="D422" s="87">
        <f>VLOOKUP(C422,[1]大中修明细表!$B$10:$N$544,13,0)</f>
        <v>0.399999999999977</v>
      </c>
      <c r="E422" s="87"/>
      <c r="F422" s="96">
        <v>380</v>
      </c>
      <c r="G422" s="26" t="s">
        <v>23</v>
      </c>
      <c r="H422" s="26" t="s">
        <v>1474</v>
      </c>
      <c r="I422" s="26">
        <v>431226</v>
      </c>
      <c r="J422" s="26" t="s">
        <v>158</v>
      </c>
      <c r="K422" s="26">
        <v>875.91</v>
      </c>
      <c r="L422" s="26">
        <v>876.31</v>
      </c>
      <c r="M422" s="26" t="s">
        <v>759</v>
      </c>
      <c r="N422" s="26">
        <v>560</v>
      </c>
      <c r="O422" s="26">
        <v>560.4</v>
      </c>
      <c r="P422" s="26">
        <f t="shared" si="485"/>
        <v>0.399999999999977</v>
      </c>
      <c r="Q422" s="26">
        <f t="shared" si="486"/>
        <v>0.399999999999977</v>
      </c>
      <c r="R422" s="26" t="s">
        <v>139</v>
      </c>
      <c r="S422" s="26">
        <v>10</v>
      </c>
      <c r="T422" s="26">
        <v>10</v>
      </c>
      <c r="U422" s="26">
        <v>12</v>
      </c>
      <c r="V422" s="26" t="s">
        <v>182</v>
      </c>
      <c r="W422" s="26" t="s">
        <v>160</v>
      </c>
      <c r="X422" s="26" t="s">
        <v>183</v>
      </c>
      <c r="Y422" s="26">
        <f t="shared" si="487"/>
        <v>10</v>
      </c>
      <c r="Z422" s="26"/>
      <c r="AA422" s="26" t="s">
        <v>184</v>
      </c>
      <c r="AB422" s="26"/>
      <c r="AC422" s="26"/>
      <c r="AD422" s="26" t="s">
        <v>145</v>
      </c>
      <c r="AE422" s="26">
        <v>4</v>
      </c>
      <c r="AF422" s="99"/>
      <c r="AG422" s="92">
        <v>70</v>
      </c>
      <c r="AH422" s="92">
        <f t="shared" si="488"/>
        <v>28</v>
      </c>
      <c r="AI422" s="92">
        <f t="shared" si="489"/>
        <v>28</v>
      </c>
      <c r="AJ422" s="26">
        <f t="shared" si="490"/>
        <v>28</v>
      </c>
      <c r="AK422" s="92">
        <v>2010</v>
      </c>
      <c r="AL422" s="26" t="str">
        <f>IF(AND(AK422&lt;&gt;"",AM422&lt;&gt;""),"确认折扣年度",IF($V422="大修",IF(AND($V422="大修",AK422="",AM422=""),1,IF(AK422&lt;&gt;"",LOOKUP(AK422,{1900,2016,2017,2018,2019,2020,2021,2022,2023,2024,2025},{1,0.9,0.8,0.7,0.6,0.5,0.4,0.3,0.2,0.1,0}),IF(AM422&lt;&gt;"",LOOKUP(AM422,{1900,2021,2022,2023,2024,2025},{1,0.8,0.6,0.4,0.2,0})))),""))</f>
        <v/>
      </c>
      <c r="AM422" s="92"/>
      <c r="AN422" s="26">
        <f>IF(AND(AK422&lt;&gt;"",AM422&lt;&gt;""),"确认折扣年度",IF($V422="中修",IF(AND($V422="中修",AK422="",AM422=""),1,IF(AK422&lt;&gt;"",LOOKUP(AK422,{1900,2021,2022,2023,2024,2025},{1,0.8,0.6,0.4,0.2,0}),IF(AM422&lt;&gt;"",LOOKUP(AM422,{1900,2021,2022,2023,2024,2025},{1,0.8,0.6,0.4,0.2,0})))),""))</f>
        <v>1</v>
      </c>
      <c r="AO422" s="26" t="s">
        <v>146</v>
      </c>
      <c r="AP422" s="26" t="s">
        <v>146</v>
      </c>
      <c r="AQ422" s="26" t="s">
        <v>147</v>
      </c>
      <c r="AR422" s="26" t="s">
        <v>318</v>
      </c>
      <c r="AS422" s="101"/>
      <c r="AT422" s="26"/>
      <c r="AU422" s="26" t="s">
        <v>146</v>
      </c>
      <c r="AV422" s="26" t="s">
        <v>147</v>
      </c>
      <c r="AW422" s="26"/>
      <c r="AX422" s="110" t="s">
        <v>1475</v>
      </c>
      <c r="AY422" s="110" t="s">
        <v>575</v>
      </c>
      <c r="AZ422" s="111"/>
      <c r="BA422" s="26">
        <v>85</v>
      </c>
      <c r="BB422" s="26">
        <v>34</v>
      </c>
      <c r="BC422" s="26">
        <v>34</v>
      </c>
      <c r="BD422" s="26">
        <v>0</v>
      </c>
      <c r="BE422" s="26" t="s">
        <v>149</v>
      </c>
      <c r="BF422" s="26" t="s">
        <v>150</v>
      </c>
      <c r="BG422" s="26"/>
      <c r="BH422" s="26">
        <v>2010</v>
      </c>
      <c r="BI422" s="26" t="s">
        <v>150</v>
      </c>
      <c r="BJ422" s="26" t="s">
        <v>1476</v>
      </c>
      <c r="BK422" s="26" t="s">
        <v>150</v>
      </c>
      <c r="BL422" s="26" t="s">
        <v>150</v>
      </c>
      <c r="BM422" s="26"/>
      <c r="BN422" s="26"/>
      <c r="BO422" s="26"/>
      <c r="BP422" s="26"/>
      <c r="BQ422" s="26"/>
      <c r="BR422" s="26"/>
      <c r="BS422" s="26"/>
      <c r="BT422" s="26">
        <f t="shared" si="491"/>
        <v>0.399999999999977</v>
      </c>
      <c r="BU422" s="26"/>
      <c r="BV422" s="26"/>
      <c r="BW422" s="26">
        <f t="shared" ref="BW422:BW426" si="502">CE422+CF422</f>
        <v>0.399999999999977</v>
      </c>
      <c r="BX422" s="26">
        <v>0</v>
      </c>
      <c r="BY422" s="26">
        <v>0</v>
      </c>
      <c r="BZ422" s="26"/>
      <c r="CA422" s="117"/>
      <c r="CB422" s="26" t="s">
        <v>166</v>
      </c>
      <c r="CC422" s="26">
        <v>0.399999999999977</v>
      </c>
      <c r="CD422" s="26">
        <v>0</v>
      </c>
      <c r="CE422" s="26">
        <v>0</v>
      </c>
      <c r="CF422" s="92">
        <f t="shared" si="493"/>
        <v>0.399999999999977</v>
      </c>
      <c r="CG422" s="84">
        <f t="shared" si="494"/>
        <v>2.77555756156289e-16</v>
      </c>
      <c r="CH422" s="124">
        <v>12</v>
      </c>
      <c r="CI422" s="84">
        <v>2</v>
      </c>
      <c r="CJ422" s="84"/>
      <c r="CK422" s="84">
        <v>441</v>
      </c>
      <c r="CL422" s="84"/>
      <c r="CM422" s="84"/>
      <c r="CN422" s="84"/>
      <c r="CO422" s="84"/>
      <c r="CP422" s="84"/>
      <c r="CQ422" s="84"/>
      <c r="CR422" s="84"/>
      <c r="CT422" s="84"/>
      <c r="CU422" s="84"/>
      <c r="CV422" s="84"/>
      <c r="CW422" s="84" t="str">
        <f t="shared" si="495"/>
        <v>G354875.91876.31</v>
      </c>
      <c r="CX422" s="84" t="s">
        <v>182</v>
      </c>
      <c r="CZ422" s="26"/>
      <c r="DA422" s="92">
        <v>0.399999999999977</v>
      </c>
      <c r="DB422" s="92"/>
      <c r="DC422" s="92"/>
      <c r="DD422" s="92"/>
      <c r="DE422" s="26"/>
      <c r="DF422" s="26"/>
      <c r="DG422" s="26"/>
      <c r="DH422" s="26"/>
      <c r="DI422" s="26"/>
      <c r="DJ422" s="26">
        <v>2010</v>
      </c>
      <c r="DK422" s="26"/>
      <c r="DL422" s="26" t="s">
        <v>139</v>
      </c>
      <c r="DM422" s="26">
        <v>10</v>
      </c>
      <c r="DN422" s="26">
        <v>10</v>
      </c>
      <c r="DO422" s="26">
        <v>12</v>
      </c>
      <c r="DP422" s="26" t="b">
        <v>1</v>
      </c>
      <c r="DQ422" s="26">
        <v>1</v>
      </c>
      <c r="DR422" s="26" t="s">
        <v>149</v>
      </c>
      <c r="DS422" s="26" t="s">
        <v>167</v>
      </c>
      <c r="DT422" s="26" t="s">
        <v>150</v>
      </c>
      <c r="DU422" s="26" t="s">
        <v>150</v>
      </c>
      <c r="DV422" s="26" t="s">
        <v>150</v>
      </c>
      <c r="DW422" s="26"/>
      <c r="DX422" s="26"/>
      <c r="DY422" s="26"/>
      <c r="DZ422" s="26">
        <f t="shared" si="496"/>
        <v>0.4</v>
      </c>
      <c r="EA422" s="26">
        <v>0.399999999999977</v>
      </c>
      <c r="EB422" s="26">
        <v>0</v>
      </c>
      <c r="EC422" s="26">
        <v>0</v>
      </c>
      <c r="ED422" s="26">
        <v>0</v>
      </c>
      <c r="EE422" s="26">
        <v>0.4</v>
      </c>
      <c r="EF422" s="26">
        <v>0</v>
      </c>
      <c r="EG422" s="26">
        <v>0</v>
      </c>
      <c r="EH422" s="26">
        <v>0</v>
      </c>
      <c r="EI422" s="146">
        <f t="shared" si="497"/>
        <v>-2.3037127760972e-14</v>
      </c>
      <c r="EJ422" s="84">
        <f t="shared" si="498"/>
        <v>0.399999999999977</v>
      </c>
      <c r="EK422" s="84">
        <f t="shared" si="499"/>
        <v>-2.3037127760972e-14</v>
      </c>
      <c r="EL422" s="84">
        <f t="shared" si="500"/>
        <v>2.3037127760972e-14</v>
      </c>
      <c r="EN422" s="84">
        <f t="shared" si="477"/>
        <v>0</v>
      </c>
    </row>
    <row r="423" ht="30" customHeight="1" spans="1:144">
      <c r="A423" s="87" t="str">
        <f t="shared" si="483"/>
        <v>G354876.31876.59</v>
      </c>
      <c r="B423" s="87">
        <f>VLOOKUP(A423,[1]大中修明细表!$A$10:$N$544,14,0)</f>
        <v>0.280000000000086</v>
      </c>
      <c r="C423" s="87" t="str">
        <f t="shared" si="484"/>
        <v>S308560.4560.68</v>
      </c>
      <c r="D423" s="87">
        <f>VLOOKUP(C423,[1]大中修明细表!$B$10:$N$544,13,0)</f>
        <v>0.280000000000086</v>
      </c>
      <c r="E423" s="87"/>
      <c r="F423" s="96">
        <v>381</v>
      </c>
      <c r="G423" s="26" t="s">
        <v>23</v>
      </c>
      <c r="H423" s="26" t="s">
        <v>1474</v>
      </c>
      <c r="I423" s="26">
        <v>431226</v>
      </c>
      <c r="J423" s="26" t="s">
        <v>158</v>
      </c>
      <c r="K423" s="26">
        <v>876.31</v>
      </c>
      <c r="L423" s="26">
        <v>876.59</v>
      </c>
      <c r="M423" s="26" t="s">
        <v>759</v>
      </c>
      <c r="N423" s="26">
        <v>560.4</v>
      </c>
      <c r="O423" s="26">
        <v>560.68</v>
      </c>
      <c r="P423" s="26">
        <f t="shared" si="485"/>
        <v>0.280000000000086</v>
      </c>
      <c r="Q423" s="26">
        <f t="shared" si="486"/>
        <v>0.280000000000086</v>
      </c>
      <c r="R423" s="26" t="s">
        <v>139</v>
      </c>
      <c r="S423" s="26">
        <v>7.5</v>
      </c>
      <c r="T423" s="26">
        <v>10</v>
      </c>
      <c r="U423" s="26">
        <v>12</v>
      </c>
      <c r="V423" s="26" t="s">
        <v>182</v>
      </c>
      <c r="W423" s="26" t="s">
        <v>160</v>
      </c>
      <c r="X423" s="26" t="s">
        <v>183</v>
      </c>
      <c r="Y423" s="26">
        <f t="shared" si="487"/>
        <v>7.5</v>
      </c>
      <c r="Z423" s="26"/>
      <c r="AA423" s="26" t="s">
        <v>184</v>
      </c>
      <c r="AB423" s="26"/>
      <c r="AC423" s="26"/>
      <c r="AD423" s="26" t="s">
        <v>145</v>
      </c>
      <c r="AE423" s="26">
        <v>4</v>
      </c>
      <c r="AF423" s="99"/>
      <c r="AG423" s="92">
        <v>70</v>
      </c>
      <c r="AH423" s="92">
        <f t="shared" si="488"/>
        <v>15</v>
      </c>
      <c r="AI423" s="92">
        <f t="shared" si="489"/>
        <v>15</v>
      </c>
      <c r="AJ423" s="26">
        <f t="shared" si="490"/>
        <v>15</v>
      </c>
      <c r="AK423" s="92">
        <v>2010</v>
      </c>
      <c r="AL423" s="26" t="str">
        <f>IF(AND(AK423&lt;&gt;"",AM423&lt;&gt;""),"确认折扣年度",IF($V423="大修",IF(AND($V423="大修",AK423="",AM423=""),1,IF(AK423&lt;&gt;"",LOOKUP(AK423,{1900,2016,2017,2018,2019,2020,2021,2022,2023,2024,2025},{1,0.9,0.8,0.7,0.6,0.5,0.4,0.3,0.2,0.1,0}),IF(AM423&lt;&gt;"",LOOKUP(AM423,{1900,2021,2022,2023,2024,2025},{1,0.8,0.6,0.4,0.2,0})))),""))</f>
        <v/>
      </c>
      <c r="AM423" s="92"/>
      <c r="AN423" s="26">
        <f>IF(AND(AK423&lt;&gt;"",AM423&lt;&gt;""),"确认折扣年度",IF($V423="中修",IF(AND($V423="中修",AK423="",AM423=""),1,IF(AK423&lt;&gt;"",LOOKUP(AK423,{1900,2021,2022,2023,2024,2025},{1,0.8,0.6,0.4,0.2,0}),IF(AM423&lt;&gt;"",LOOKUP(AM423,{1900,2021,2022,2023,2024,2025},{1,0.8,0.6,0.4,0.2,0})))),""))</f>
        <v>1</v>
      </c>
      <c r="AO423" s="26" t="s">
        <v>146</v>
      </c>
      <c r="AP423" s="26" t="s">
        <v>146</v>
      </c>
      <c r="AQ423" s="26" t="s">
        <v>147</v>
      </c>
      <c r="AR423" s="26" t="s">
        <v>318</v>
      </c>
      <c r="AS423" s="101"/>
      <c r="AT423" s="26"/>
      <c r="AU423" s="26" t="s">
        <v>146</v>
      </c>
      <c r="AV423" s="26" t="s">
        <v>147</v>
      </c>
      <c r="AW423" s="26"/>
      <c r="AX423" s="110"/>
      <c r="AY423" s="110" t="s">
        <v>575</v>
      </c>
      <c r="AZ423" s="109"/>
      <c r="BA423" s="26">
        <v>85</v>
      </c>
      <c r="BB423" s="26">
        <v>17.85</v>
      </c>
      <c r="BC423" s="26">
        <v>17.85</v>
      </c>
      <c r="BD423" s="26">
        <v>0</v>
      </c>
      <c r="BE423" s="26" t="s">
        <v>149</v>
      </c>
      <c r="BF423" s="26" t="s">
        <v>150</v>
      </c>
      <c r="BG423" s="26"/>
      <c r="BH423" s="26">
        <v>2010</v>
      </c>
      <c r="BI423" s="26" t="s">
        <v>150</v>
      </c>
      <c r="BJ423" s="26" t="s">
        <v>1476</v>
      </c>
      <c r="BK423" s="26" t="s">
        <v>150</v>
      </c>
      <c r="BL423" s="26" t="s">
        <v>150</v>
      </c>
      <c r="BM423" s="26"/>
      <c r="BN423" s="26"/>
      <c r="BO423" s="26"/>
      <c r="BP423" s="26"/>
      <c r="BQ423" s="26"/>
      <c r="BR423" s="26"/>
      <c r="BS423" s="26"/>
      <c r="BT423" s="26">
        <f t="shared" si="491"/>
        <v>0.280000000000086</v>
      </c>
      <c r="BU423" s="26"/>
      <c r="BV423" s="26"/>
      <c r="BW423" s="26">
        <f t="shared" si="502"/>
        <v>0.280000000000086</v>
      </c>
      <c r="BX423" s="26">
        <v>0</v>
      </c>
      <c r="BY423" s="26">
        <v>0</v>
      </c>
      <c r="BZ423" s="26"/>
      <c r="CA423" s="117"/>
      <c r="CB423" s="26" t="s">
        <v>166</v>
      </c>
      <c r="CC423" s="26">
        <v>0.280000000000086</v>
      </c>
      <c r="CD423" s="26">
        <v>0</v>
      </c>
      <c r="CE423" s="26">
        <v>0</v>
      </c>
      <c r="CF423" s="92">
        <f t="shared" si="493"/>
        <v>0.280000000000086</v>
      </c>
      <c r="CG423" s="84">
        <f t="shared" si="494"/>
        <v>3.88578058618805e-16</v>
      </c>
      <c r="CH423" s="124">
        <v>12</v>
      </c>
      <c r="CI423" s="84">
        <v>2</v>
      </c>
      <c r="CJ423" s="84"/>
      <c r="CK423" s="84">
        <v>442</v>
      </c>
      <c r="CL423" s="84"/>
      <c r="CM423" s="84"/>
      <c r="CN423" s="84"/>
      <c r="CO423" s="84"/>
      <c r="CP423" s="84"/>
      <c r="CQ423" s="84"/>
      <c r="CR423" s="84"/>
      <c r="CT423" s="84"/>
      <c r="CU423" s="84"/>
      <c r="CV423" s="84"/>
      <c r="CW423" s="84" t="str">
        <f t="shared" si="495"/>
        <v>G354876.31876.59</v>
      </c>
      <c r="CX423" s="84" t="s">
        <v>182</v>
      </c>
      <c r="CZ423" s="26"/>
      <c r="DA423" s="92">
        <v>0.280000000000086</v>
      </c>
      <c r="DB423" s="92"/>
      <c r="DC423" s="92"/>
      <c r="DD423" s="92"/>
      <c r="DE423" s="26"/>
      <c r="DF423" s="26"/>
      <c r="DG423" s="26"/>
      <c r="DH423" s="26"/>
      <c r="DI423" s="26"/>
      <c r="DJ423" s="26">
        <v>2010</v>
      </c>
      <c r="DK423" s="26"/>
      <c r="DL423" s="26" t="s">
        <v>139</v>
      </c>
      <c r="DM423" s="26">
        <v>10</v>
      </c>
      <c r="DN423" s="26">
        <v>7.5</v>
      </c>
      <c r="DO423" s="26">
        <v>12</v>
      </c>
      <c r="DP423" s="26" t="b">
        <v>0</v>
      </c>
      <c r="DQ423" s="26">
        <v>1</v>
      </c>
      <c r="DR423" s="26" t="s">
        <v>149</v>
      </c>
      <c r="DS423" s="26" t="s">
        <v>167</v>
      </c>
      <c r="DT423" s="26" t="s">
        <v>150</v>
      </c>
      <c r="DU423" s="26" t="s">
        <v>150</v>
      </c>
      <c r="DV423" s="26" t="s">
        <v>150</v>
      </c>
      <c r="DW423" s="26"/>
      <c r="DX423" s="26"/>
      <c r="DY423" s="26"/>
      <c r="DZ423" s="26">
        <f t="shared" si="496"/>
        <v>0.28</v>
      </c>
      <c r="EA423" s="26">
        <v>0.280000000000086</v>
      </c>
      <c r="EB423" s="26">
        <v>0</v>
      </c>
      <c r="EC423" s="26">
        <v>0</v>
      </c>
      <c r="ED423" s="26">
        <v>0</v>
      </c>
      <c r="EE423" s="26">
        <v>0.28</v>
      </c>
      <c r="EF423" s="26">
        <v>0</v>
      </c>
      <c r="EG423" s="26">
        <v>0</v>
      </c>
      <c r="EH423" s="26">
        <v>0</v>
      </c>
      <c r="EI423" s="146">
        <f t="shared" si="497"/>
        <v>8.59867732572184e-14</v>
      </c>
      <c r="EJ423" s="84">
        <f t="shared" si="498"/>
        <v>0.280000000000086</v>
      </c>
      <c r="EK423" s="84">
        <f t="shared" si="499"/>
        <v>8.59867732572184e-14</v>
      </c>
      <c r="EL423" s="84">
        <f t="shared" si="500"/>
        <v>-8.59867732572184e-14</v>
      </c>
      <c r="EN423" s="84">
        <f t="shared" si="477"/>
        <v>0</v>
      </c>
    </row>
    <row r="424" ht="30" customHeight="1" spans="1:144">
      <c r="A424" s="87" t="str">
        <f t="shared" si="483"/>
        <v>G354876.59878</v>
      </c>
      <c r="B424" s="87">
        <f>VLOOKUP(A424,[1]大中修明细表!$A$10:$N$544,14,0)</f>
        <v>1.40999999999997</v>
      </c>
      <c r="C424" s="87" t="str">
        <f t="shared" si="484"/>
        <v>S308560.68562.09</v>
      </c>
      <c r="D424" s="87">
        <f>VLOOKUP(C424,[1]大中修明细表!$B$10:$N$544,13,0)</f>
        <v>1.40999999999997</v>
      </c>
      <c r="E424" s="87"/>
      <c r="F424" s="96">
        <v>382</v>
      </c>
      <c r="G424" s="26" t="s">
        <v>23</v>
      </c>
      <c r="H424" s="26" t="s">
        <v>1474</v>
      </c>
      <c r="I424" s="26">
        <v>431226</v>
      </c>
      <c r="J424" s="26" t="s">
        <v>158</v>
      </c>
      <c r="K424" s="26">
        <v>876.59</v>
      </c>
      <c r="L424" s="26">
        <v>878</v>
      </c>
      <c r="M424" s="26" t="s">
        <v>759</v>
      </c>
      <c r="N424" s="26">
        <v>560.68</v>
      </c>
      <c r="O424" s="26">
        <v>562.09</v>
      </c>
      <c r="P424" s="26">
        <f t="shared" si="485"/>
        <v>1.40999999999997</v>
      </c>
      <c r="Q424" s="26">
        <f t="shared" si="486"/>
        <v>1.40999999999997</v>
      </c>
      <c r="R424" s="26" t="s">
        <v>139</v>
      </c>
      <c r="S424" s="26">
        <v>7</v>
      </c>
      <c r="T424" s="26">
        <v>7</v>
      </c>
      <c r="U424" s="26">
        <v>8.5</v>
      </c>
      <c r="V424" s="26" t="s">
        <v>182</v>
      </c>
      <c r="W424" s="26" t="s">
        <v>160</v>
      </c>
      <c r="X424" s="26" t="s">
        <v>183</v>
      </c>
      <c r="Y424" s="26">
        <f t="shared" si="487"/>
        <v>7</v>
      </c>
      <c r="Z424" s="26"/>
      <c r="AA424" s="26" t="s">
        <v>184</v>
      </c>
      <c r="AB424" s="26"/>
      <c r="AC424" s="26"/>
      <c r="AD424" s="26" t="s">
        <v>145</v>
      </c>
      <c r="AE424" s="26">
        <v>4</v>
      </c>
      <c r="AF424" s="99"/>
      <c r="AG424" s="92">
        <v>70</v>
      </c>
      <c r="AH424" s="92">
        <f t="shared" si="488"/>
        <v>69</v>
      </c>
      <c r="AI424" s="92">
        <f t="shared" si="489"/>
        <v>69</v>
      </c>
      <c r="AJ424" s="26">
        <f t="shared" si="490"/>
        <v>69</v>
      </c>
      <c r="AK424" s="92">
        <v>2010</v>
      </c>
      <c r="AL424" s="26" t="str">
        <f>IF(AND(AK424&lt;&gt;"",AM424&lt;&gt;""),"确认折扣年度",IF($V424="大修",IF(AND($V424="大修",AK424="",AM424=""),1,IF(AK424&lt;&gt;"",LOOKUP(AK424,{1900,2016,2017,2018,2019,2020,2021,2022,2023,2024,2025},{1,0.9,0.8,0.7,0.6,0.5,0.4,0.3,0.2,0.1,0}),IF(AM424&lt;&gt;"",LOOKUP(AM424,{1900,2021,2022,2023,2024,2025},{1,0.8,0.6,0.4,0.2,0})))),""))</f>
        <v/>
      </c>
      <c r="AM424" s="92"/>
      <c r="AN424" s="26">
        <f>IF(AND(AK424&lt;&gt;"",AM424&lt;&gt;""),"确认折扣年度",IF($V424="中修",IF(AND($V424="中修",AK424="",AM424=""),1,IF(AK424&lt;&gt;"",LOOKUP(AK424,{1900,2021,2022,2023,2024,2025},{1,0.8,0.6,0.4,0.2,0}),IF(AM424&lt;&gt;"",LOOKUP(AM424,{1900,2021,2022,2023,2024,2025},{1,0.8,0.6,0.4,0.2,0})))),""))</f>
        <v>1</v>
      </c>
      <c r="AO424" s="26" t="s">
        <v>146</v>
      </c>
      <c r="AP424" s="26" t="s">
        <v>146</v>
      </c>
      <c r="AQ424" s="26" t="s">
        <v>147</v>
      </c>
      <c r="AR424" s="26" t="s">
        <v>318</v>
      </c>
      <c r="AS424" s="101"/>
      <c r="AT424" s="26"/>
      <c r="AU424" s="26" t="s">
        <v>146</v>
      </c>
      <c r="AV424" s="26" t="s">
        <v>147</v>
      </c>
      <c r="AW424" s="26"/>
      <c r="AX424" s="110" t="s">
        <v>1477</v>
      </c>
      <c r="AY424" s="110" t="s">
        <v>575</v>
      </c>
      <c r="AZ424" s="111"/>
      <c r="BA424" s="26">
        <v>85</v>
      </c>
      <c r="BB424" s="26">
        <v>83.89</v>
      </c>
      <c r="BC424" s="26">
        <v>83.89</v>
      </c>
      <c r="BD424" s="26">
        <v>0</v>
      </c>
      <c r="BE424" s="26" t="s">
        <v>149</v>
      </c>
      <c r="BF424" s="26" t="s">
        <v>150</v>
      </c>
      <c r="BG424" s="26"/>
      <c r="BH424" s="26">
        <v>2010</v>
      </c>
      <c r="BI424" s="26" t="s">
        <v>150</v>
      </c>
      <c r="BJ424" s="26" t="s">
        <v>1478</v>
      </c>
      <c r="BK424" s="26" t="s">
        <v>150</v>
      </c>
      <c r="BL424" s="26" t="s">
        <v>150</v>
      </c>
      <c r="BM424" s="26"/>
      <c r="BN424" s="26"/>
      <c r="BO424" s="26"/>
      <c r="BP424" s="26"/>
      <c r="BQ424" s="26" t="s">
        <v>759</v>
      </c>
      <c r="BR424" s="26">
        <v>562.688</v>
      </c>
      <c r="BS424" s="26">
        <v>564.098</v>
      </c>
      <c r="BT424" s="26">
        <f t="shared" si="491"/>
        <v>1.40999999999997</v>
      </c>
      <c r="BU424" s="26"/>
      <c r="BV424" s="26"/>
      <c r="BW424" s="26">
        <f t="shared" si="502"/>
        <v>1.40999999999997</v>
      </c>
      <c r="BX424" s="26">
        <v>0</v>
      </c>
      <c r="BY424" s="26">
        <v>0</v>
      </c>
      <c r="BZ424" s="26"/>
      <c r="CA424" s="117"/>
      <c r="CB424" s="26" t="s">
        <v>166</v>
      </c>
      <c r="CC424" s="26">
        <v>0.409999999999968</v>
      </c>
      <c r="CD424" s="26">
        <v>1</v>
      </c>
      <c r="CE424" s="26">
        <v>0</v>
      </c>
      <c r="CF424" s="92">
        <f t="shared" si="493"/>
        <v>1.40999999999997</v>
      </c>
      <c r="CG424" s="84">
        <f t="shared" si="494"/>
        <v>0</v>
      </c>
      <c r="CH424" s="124">
        <v>12</v>
      </c>
      <c r="CI424" s="84">
        <v>2</v>
      </c>
      <c r="CJ424" s="84"/>
      <c r="CK424" s="84">
        <v>443</v>
      </c>
      <c r="CL424" s="84"/>
      <c r="CM424" s="84"/>
      <c r="CN424" s="84"/>
      <c r="CO424" s="84"/>
      <c r="CP424" s="84"/>
      <c r="CQ424" s="84"/>
      <c r="CR424" s="84"/>
      <c r="CT424" s="84"/>
      <c r="CU424" s="84"/>
      <c r="CV424" s="84"/>
      <c r="CW424" s="84" t="str">
        <f t="shared" si="495"/>
        <v>G354876.59878</v>
      </c>
      <c r="CX424" s="84" t="s">
        <v>182</v>
      </c>
      <c r="CZ424" s="26"/>
      <c r="DA424" s="92">
        <v>1.40999999999997</v>
      </c>
      <c r="DB424" s="92"/>
      <c r="DC424" s="92"/>
      <c r="DD424" s="92"/>
      <c r="DE424" s="26"/>
      <c r="DF424" s="26"/>
      <c r="DG424" s="26"/>
      <c r="DH424" s="26"/>
      <c r="DI424" s="26"/>
      <c r="DJ424" s="26">
        <v>2010</v>
      </c>
      <c r="DK424" s="26"/>
      <c r="DL424" s="26" t="s">
        <v>139</v>
      </c>
      <c r="DM424" s="26">
        <v>7</v>
      </c>
      <c r="DN424" s="26">
        <v>7</v>
      </c>
      <c r="DO424" s="26">
        <v>8.5</v>
      </c>
      <c r="DP424" s="26" t="b">
        <v>1</v>
      </c>
      <c r="DQ424" s="26">
        <v>1</v>
      </c>
      <c r="DR424" s="26" t="s">
        <v>149</v>
      </c>
      <c r="DS424" s="26" t="s">
        <v>167</v>
      </c>
      <c r="DT424" s="26" t="s">
        <v>150</v>
      </c>
      <c r="DU424" s="26" t="s">
        <v>150</v>
      </c>
      <c r="DV424" s="26" t="s">
        <v>150</v>
      </c>
      <c r="DW424" s="26"/>
      <c r="DX424" s="26"/>
      <c r="DY424" s="26"/>
      <c r="DZ424" s="26">
        <f t="shared" si="496"/>
        <v>1.41</v>
      </c>
      <c r="EA424" s="26">
        <v>1.40999999999997</v>
      </c>
      <c r="EB424" s="26">
        <v>0</v>
      </c>
      <c r="EC424" s="26">
        <v>0</v>
      </c>
      <c r="ED424" s="26">
        <v>0</v>
      </c>
      <c r="EE424" s="26">
        <v>1.41</v>
      </c>
      <c r="EF424" s="26">
        <v>0</v>
      </c>
      <c r="EG424" s="26">
        <v>0</v>
      </c>
      <c r="EH424" s="26">
        <v>0</v>
      </c>
      <c r="EI424" s="146">
        <f t="shared" si="497"/>
        <v>-2.99760216648792e-14</v>
      </c>
      <c r="EJ424" s="84">
        <f t="shared" si="498"/>
        <v>1.40999999999997</v>
      </c>
      <c r="EK424" s="84">
        <f t="shared" si="499"/>
        <v>-2.99760216648792e-14</v>
      </c>
      <c r="EL424" s="84">
        <f t="shared" si="500"/>
        <v>3.19744231092045e-14</v>
      </c>
      <c r="EN424" s="84">
        <f t="shared" si="477"/>
        <v>0</v>
      </c>
    </row>
    <row r="425" ht="30" customHeight="1" spans="1:144">
      <c r="A425" s="87" t="str">
        <f t="shared" si="483"/>
        <v>G354898898.61</v>
      </c>
      <c r="B425" s="87">
        <f>VLOOKUP(A425,[1]大中修明细表!$A$10:$N$544,14,0)</f>
        <v>0.610000000000014</v>
      </c>
      <c r="C425" s="87" t="str">
        <f t="shared" si="484"/>
        <v>S308582.09582.7</v>
      </c>
      <c r="D425" s="87">
        <f>VLOOKUP(C425,[1]大中修明细表!$B$10:$N$544,13,0)</f>
        <v>0.610000000000014</v>
      </c>
      <c r="E425" s="87"/>
      <c r="F425" s="96">
        <v>383</v>
      </c>
      <c r="G425" s="26" t="s">
        <v>23</v>
      </c>
      <c r="H425" s="26" t="s">
        <v>1474</v>
      </c>
      <c r="I425" s="26">
        <v>431226</v>
      </c>
      <c r="J425" s="26" t="s">
        <v>158</v>
      </c>
      <c r="K425" s="26">
        <v>898</v>
      </c>
      <c r="L425" s="26">
        <v>898.61</v>
      </c>
      <c r="M425" s="26" t="s">
        <v>759</v>
      </c>
      <c r="N425" s="26">
        <v>582.09</v>
      </c>
      <c r="O425" s="26">
        <v>582.7</v>
      </c>
      <c r="P425" s="26">
        <f t="shared" si="485"/>
        <v>0.610000000000014</v>
      </c>
      <c r="Q425" s="26">
        <f t="shared" si="486"/>
        <v>0.610000000000014</v>
      </c>
      <c r="R425" s="26" t="s">
        <v>139</v>
      </c>
      <c r="S425" s="26">
        <v>7</v>
      </c>
      <c r="T425" s="26">
        <v>7</v>
      </c>
      <c r="U425" s="26">
        <v>8.5</v>
      </c>
      <c r="V425" s="26" t="s">
        <v>182</v>
      </c>
      <c r="W425" s="26" t="s">
        <v>160</v>
      </c>
      <c r="X425" s="26" t="s">
        <v>183</v>
      </c>
      <c r="Y425" s="26">
        <f t="shared" si="487"/>
        <v>7</v>
      </c>
      <c r="Z425" s="26"/>
      <c r="AA425" s="26" t="s">
        <v>184</v>
      </c>
      <c r="AB425" s="26"/>
      <c r="AC425" s="26"/>
      <c r="AD425" s="26" t="s">
        <v>145</v>
      </c>
      <c r="AE425" s="26">
        <v>4</v>
      </c>
      <c r="AF425" s="99"/>
      <c r="AG425" s="92">
        <v>70</v>
      </c>
      <c r="AH425" s="92">
        <f t="shared" si="488"/>
        <v>30</v>
      </c>
      <c r="AI425" s="92">
        <f t="shared" si="489"/>
        <v>30</v>
      </c>
      <c r="AJ425" s="26">
        <f t="shared" si="490"/>
        <v>30</v>
      </c>
      <c r="AK425" s="92"/>
      <c r="AL425" s="26" t="str">
        <f>IF(AND(AK425&lt;&gt;"",AM425&lt;&gt;""),"确认折扣年度",IF($V425="大修",IF(AND($V425="大修",AK425="",AM425=""),1,IF(AK425&lt;&gt;"",LOOKUP(AK425,{1900,2016,2017,2018,2019,2020,2021,2022,2023,2024,2025},{1,0.9,0.8,0.7,0.6,0.5,0.4,0.3,0.2,0.1,0}),IF(AM425&lt;&gt;"",LOOKUP(AM425,{1900,2021,2022,2023,2024,2025},{1,0.8,0.6,0.4,0.2,0})))),""))</f>
        <v/>
      </c>
      <c r="AM425" s="92">
        <v>2020</v>
      </c>
      <c r="AN425" s="26">
        <f>IF(AND(AK425&lt;&gt;"",AM425&lt;&gt;""),"确认折扣年度",IF($V425="中修",IF(AND($V425="中修",AK425="",AM425=""),1,IF(AK425&lt;&gt;"",LOOKUP(AK425,{1900,2021,2022,2023,2024,2025},{1,0.8,0.6,0.4,0.2,0}),IF(AM425&lt;&gt;"",LOOKUP(AM425,{1900,2021,2022,2023,2024,2025},{1,0.8,0.6,0.4,0.2,0})))),""))</f>
        <v>1</v>
      </c>
      <c r="AO425" s="26" t="s">
        <v>146</v>
      </c>
      <c r="AP425" s="26" t="s">
        <v>146</v>
      </c>
      <c r="AQ425" s="26" t="s">
        <v>147</v>
      </c>
      <c r="AR425" s="26" t="s">
        <v>318</v>
      </c>
      <c r="AS425" s="101"/>
      <c r="AT425" s="26"/>
      <c r="AU425" s="26" t="s">
        <v>146</v>
      </c>
      <c r="AV425" s="26" t="s">
        <v>147</v>
      </c>
      <c r="AW425" s="26"/>
      <c r="AX425" s="113" t="s">
        <v>1479</v>
      </c>
      <c r="AY425" s="110" t="s">
        <v>1480</v>
      </c>
      <c r="AZ425" s="111"/>
      <c r="BA425" s="26">
        <v>85</v>
      </c>
      <c r="BB425" s="26">
        <v>36.3</v>
      </c>
      <c r="BC425" s="26">
        <v>36.3</v>
      </c>
      <c r="BD425" s="26">
        <v>0</v>
      </c>
      <c r="BE425" s="26" t="s">
        <v>149</v>
      </c>
      <c r="BF425" s="26" t="s">
        <v>150</v>
      </c>
      <c r="BG425" s="26" t="s">
        <v>1481</v>
      </c>
      <c r="BH425" s="26">
        <v>2010</v>
      </c>
      <c r="BI425" s="26" t="s">
        <v>150</v>
      </c>
      <c r="BJ425" s="26" t="s">
        <v>1482</v>
      </c>
      <c r="BK425" s="26" t="s">
        <v>150</v>
      </c>
      <c r="BL425" s="26" t="s">
        <v>150</v>
      </c>
      <c r="BM425" s="26"/>
      <c r="BN425" s="26"/>
      <c r="BO425" s="26"/>
      <c r="BP425" s="26"/>
      <c r="BQ425" s="26" t="s">
        <v>759</v>
      </c>
      <c r="BR425" s="26">
        <v>581.392</v>
      </c>
      <c r="BS425" s="26">
        <v>582.002</v>
      </c>
      <c r="BT425" s="26">
        <f t="shared" si="491"/>
        <v>0.610000000000014</v>
      </c>
      <c r="BU425" s="26"/>
      <c r="BV425" s="26"/>
      <c r="BW425" s="26">
        <f t="shared" si="502"/>
        <v>0.610000000000014</v>
      </c>
      <c r="BX425" s="26">
        <v>0</v>
      </c>
      <c r="BY425" s="26">
        <v>0</v>
      </c>
      <c r="BZ425" s="26"/>
      <c r="CA425" s="117"/>
      <c r="CB425" s="26" t="s">
        <v>166</v>
      </c>
      <c r="CC425" s="26">
        <v>0</v>
      </c>
      <c r="CD425" s="26">
        <v>0.610000000000014</v>
      </c>
      <c r="CE425" s="26">
        <v>0</v>
      </c>
      <c r="CF425" s="92">
        <f t="shared" si="493"/>
        <v>0.610000000000014</v>
      </c>
      <c r="CG425" s="84">
        <f t="shared" si="494"/>
        <v>0</v>
      </c>
      <c r="CH425" s="124">
        <v>12</v>
      </c>
      <c r="CI425" s="84">
        <v>2</v>
      </c>
      <c r="CJ425" s="84"/>
      <c r="CK425" s="84">
        <v>444</v>
      </c>
      <c r="CL425" s="84"/>
      <c r="CM425" s="84"/>
      <c r="CN425" s="84"/>
      <c r="CO425" s="84"/>
      <c r="CP425" s="84"/>
      <c r="CQ425" s="84"/>
      <c r="CR425" s="84"/>
      <c r="CT425" s="84"/>
      <c r="CU425" s="84"/>
      <c r="CV425" s="84"/>
      <c r="CW425" s="84" t="str">
        <f t="shared" si="495"/>
        <v>G354898898.61</v>
      </c>
      <c r="CX425" s="84" t="s">
        <v>182</v>
      </c>
      <c r="CZ425" s="26"/>
      <c r="DA425" s="92">
        <v>0.610000000000014</v>
      </c>
      <c r="DB425" s="92"/>
      <c r="DC425" s="92"/>
      <c r="DD425" s="92"/>
      <c r="DE425" s="26" t="s">
        <v>1483</v>
      </c>
      <c r="DF425" s="26"/>
      <c r="DG425" s="26"/>
      <c r="DH425" s="26"/>
      <c r="DI425" s="26" t="s">
        <v>1483</v>
      </c>
      <c r="DJ425" s="26">
        <v>2010</v>
      </c>
      <c r="DK425" s="26"/>
      <c r="DL425" s="26" t="s">
        <v>139</v>
      </c>
      <c r="DM425" s="26">
        <v>7</v>
      </c>
      <c r="DN425" s="26">
        <v>7</v>
      </c>
      <c r="DO425" s="26">
        <v>8.5</v>
      </c>
      <c r="DP425" s="26" t="b">
        <v>1</v>
      </c>
      <c r="DQ425" s="26">
        <v>1</v>
      </c>
      <c r="DR425" s="26" t="s">
        <v>149</v>
      </c>
      <c r="DS425" s="26" t="s">
        <v>167</v>
      </c>
      <c r="DT425" s="26" t="s">
        <v>150</v>
      </c>
      <c r="DU425" s="26" t="s">
        <v>150</v>
      </c>
      <c r="DV425" s="26" t="s">
        <v>150</v>
      </c>
      <c r="DW425" s="26"/>
      <c r="DX425" s="26"/>
      <c r="DY425" s="26"/>
      <c r="DZ425" s="26">
        <f t="shared" si="496"/>
        <v>0.61</v>
      </c>
      <c r="EA425" s="26">
        <v>0.610000000000014</v>
      </c>
      <c r="EB425" s="26">
        <v>0</v>
      </c>
      <c r="EC425" s="26">
        <v>0</v>
      </c>
      <c r="ED425" s="26">
        <v>0</v>
      </c>
      <c r="EE425" s="26">
        <v>0.61</v>
      </c>
      <c r="EF425" s="26">
        <v>0</v>
      </c>
      <c r="EG425" s="26">
        <v>0</v>
      </c>
      <c r="EH425" s="26">
        <v>0</v>
      </c>
      <c r="EI425" s="146">
        <f t="shared" si="497"/>
        <v>1.3988810110277e-14</v>
      </c>
      <c r="EJ425" s="84">
        <f t="shared" si="498"/>
        <v>0.610000000000014</v>
      </c>
      <c r="EK425" s="84">
        <f t="shared" si="499"/>
        <v>1.3988810110277e-14</v>
      </c>
      <c r="EL425" s="84">
        <f t="shared" si="500"/>
        <v>-1.3988810110277e-14</v>
      </c>
      <c r="EN425" s="84">
        <f t="shared" si="477"/>
        <v>0</v>
      </c>
    </row>
    <row r="426" ht="30" customHeight="1" spans="1:144">
      <c r="A426" s="87" t="str">
        <f t="shared" si="483"/>
        <v>G354898.61899.31</v>
      </c>
      <c r="B426" s="87">
        <f>VLOOKUP(A426,[1]大中修明细表!$A$10:$N$544,14,0)</f>
        <v>0.699999999999932</v>
      </c>
      <c r="C426" s="87" t="str">
        <f t="shared" si="484"/>
        <v>S308582.7583.4</v>
      </c>
      <c r="D426" s="87">
        <f>VLOOKUP(C426,[1]大中修明细表!$B$10:$N$544,13,0)</f>
        <v>0.699999999999932</v>
      </c>
      <c r="E426" s="87"/>
      <c r="F426" s="96">
        <v>384</v>
      </c>
      <c r="G426" s="26" t="s">
        <v>23</v>
      </c>
      <c r="H426" s="26" t="s">
        <v>1474</v>
      </c>
      <c r="I426" s="26">
        <v>431226</v>
      </c>
      <c r="J426" s="26" t="s">
        <v>158</v>
      </c>
      <c r="K426" s="26">
        <v>898.61</v>
      </c>
      <c r="L426" s="26">
        <v>899.31</v>
      </c>
      <c r="M426" s="26" t="s">
        <v>759</v>
      </c>
      <c r="N426" s="26">
        <v>582.7</v>
      </c>
      <c r="O426" s="26">
        <v>583.4</v>
      </c>
      <c r="P426" s="26">
        <f t="shared" si="485"/>
        <v>0.699999999999932</v>
      </c>
      <c r="Q426" s="26">
        <f t="shared" si="486"/>
        <v>0.699999999999932</v>
      </c>
      <c r="R426" s="26" t="s">
        <v>139</v>
      </c>
      <c r="S426" s="26">
        <v>7</v>
      </c>
      <c r="T426" s="26">
        <v>7</v>
      </c>
      <c r="U426" s="26">
        <v>8.5</v>
      </c>
      <c r="V426" s="26" t="s">
        <v>182</v>
      </c>
      <c r="W426" s="26" t="s">
        <v>160</v>
      </c>
      <c r="X426" s="26" t="s">
        <v>183</v>
      </c>
      <c r="Y426" s="26">
        <f t="shared" si="487"/>
        <v>7</v>
      </c>
      <c r="Z426" s="26"/>
      <c r="AA426" s="26" t="s">
        <v>184</v>
      </c>
      <c r="AB426" s="26"/>
      <c r="AC426" s="26"/>
      <c r="AD426" s="26" t="s">
        <v>145</v>
      </c>
      <c r="AE426" s="26">
        <v>4</v>
      </c>
      <c r="AF426" s="99"/>
      <c r="AG426" s="92">
        <v>70</v>
      </c>
      <c r="AH426" s="92">
        <f t="shared" si="488"/>
        <v>34</v>
      </c>
      <c r="AI426" s="92">
        <f t="shared" si="489"/>
        <v>34</v>
      </c>
      <c r="AJ426" s="26">
        <f t="shared" si="490"/>
        <v>34</v>
      </c>
      <c r="AK426" s="92"/>
      <c r="AL426" s="26" t="str">
        <f>IF(AND(AK426&lt;&gt;"",AM426&lt;&gt;""),"确认折扣年度",IF($V426="大修",IF(AND($V426="大修",AK426="",AM426=""),1,IF(AK426&lt;&gt;"",LOOKUP(AK426,{1900,2016,2017,2018,2019,2020,2021,2022,2023,2024,2025},{1,0.9,0.8,0.7,0.6,0.5,0.4,0.3,0.2,0.1,0}),IF(AM426&lt;&gt;"",LOOKUP(AM426,{1900,2021,2022,2023,2024,2025},{1,0.8,0.6,0.4,0.2,0})))),""))</f>
        <v/>
      </c>
      <c r="AM426" s="92">
        <v>2020</v>
      </c>
      <c r="AN426" s="26">
        <f>IF(AND(AK426&lt;&gt;"",AM426&lt;&gt;""),"确认折扣年度",IF($V426="中修",IF(AND($V426="中修",AK426="",AM426=""),1,IF(AK426&lt;&gt;"",LOOKUP(AK426,{1900,2021,2022,2023,2024,2025},{1,0.8,0.6,0.4,0.2,0}),IF(AM426&lt;&gt;"",LOOKUP(AM426,{1900,2021,2022,2023,2024,2025},{1,0.8,0.6,0.4,0.2,0})))),""))</f>
        <v>1</v>
      </c>
      <c r="AO426" s="26" t="s">
        <v>146</v>
      </c>
      <c r="AP426" s="26" t="s">
        <v>146</v>
      </c>
      <c r="AQ426" s="26" t="s">
        <v>147</v>
      </c>
      <c r="AR426" s="26" t="s">
        <v>318</v>
      </c>
      <c r="AS426" s="101"/>
      <c r="AT426" s="26"/>
      <c r="AU426" s="26" t="s">
        <v>146</v>
      </c>
      <c r="AV426" s="26" t="s">
        <v>147</v>
      </c>
      <c r="AW426" s="26"/>
      <c r="AX426" s="113" t="s">
        <v>1479</v>
      </c>
      <c r="AY426" s="110" t="s">
        <v>1484</v>
      </c>
      <c r="AZ426" s="111"/>
      <c r="BA426" s="26">
        <v>85</v>
      </c>
      <c r="BB426" s="26">
        <v>41.65</v>
      </c>
      <c r="BC426" s="26">
        <v>41.65</v>
      </c>
      <c r="BD426" s="26">
        <v>0</v>
      </c>
      <c r="BE426" s="26" t="s">
        <v>149</v>
      </c>
      <c r="BF426" s="26" t="s">
        <v>150</v>
      </c>
      <c r="BG426" s="26" t="s">
        <v>1481</v>
      </c>
      <c r="BH426" s="26">
        <v>2010</v>
      </c>
      <c r="BI426" s="26" t="s">
        <v>150</v>
      </c>
      <c r="BJ426" s="26" t="s">
        <v>1482</v>
      </c>
      <c r="BK426" s="26" t="s">
        <v>150</v>
      </c>
      <c r="BL426" s="26" t="s">
        <v>150</v>
      </c>
      <c r="BM426" s="26"/>
      <c r="BN426" s="26"/>
      <c r="BO426" s="26"/>
      <c r="BP426" s="26"/>
      <c r="BQ426" s="26" t="s">
        <v>759</v>
      </c>
      <c r="BR426" s="26">
        <v>582.002</v>
      </c>
      <c r="BS426" s="26">
        <v>582.702</v>
      </c>
      <c r="BT426" s="26">
        <f t="shared" si="491"/>
        <v>0.699999999999931</v>
      </c>
      <c r="BU426" s="26"/>
      <c r="BV426" s="26"/>
      <c r="BW426" s="26">
        <f t="shared" si="502"/>
        <v>0.699999999999931</v>
      </c>
      <c r="BX426" s="26">
        <v>0</v>
      </c>
      <c r="BY426" s="26">
        <v>0</v>
      </c>
      <c r="BZ426" s="26"/>
      <c r="CA426" s="117"/>
      <c r="CB426" s="26" t="s">
        <v>166</v>
      </c>
      <c r="CC426" s="26">
        <v>0.309999999999945</v>
      </c>
      <c r="CD426" s="26">
        <v>0.389999999999986</v>
      </c>
      <c r="CE426" s="26">
        <v>0</v>
      </c>
      <c r="CF426" s="92">
        <f t="shared" si="493"/>
        <v>0.699999999999931</v>
      </c>
      <c r="CG426" s="84">
        <f t="shared" si="494"/>
        <v>7.7715611723761e-16</v>
      </c>
      <c r="CH426" s="124">
        <v>12</v>
      </c>
      <c r="CI426" s="84">
        <v>2</v>
      </c>
      <c r="CJ426" s="84"/>
      <c r="CK426" s="84">
        <v>445</v>
      </c>
      <c r="CL426" s="84"/>
      <c r="CM426" s="84"/>
      <c r="CN426" s="84"/>
      <c r="CO426" s="84"/>
      <c r="CP426" s="84"/>
      <c r="CQ426" s="84"/>
      <c r="CR426" s="84"/>
      <c r="CT426" s="84"/>
      <c r="CU426" s="84"/>
      <c r="CV426" s="84"/>
      <c r="CW426" s="84" t="str">
        <f t="shared" si="495"/>
        <v>G354898.61899.31</v>
      </c>
      <c r="CX426" s="84" t="s">
        <v>182</v>
      </c>
      <c r="CZ426" s="26"/>
      <c r="DA426" s="92">
        <v>0.699999999999932</v>
      </c>
      <c r="DB426" s="92"/>
      <c r="DC426" s="92"/>
      <c r="DD426" s="92"/>
      <c r="DE426" s="26" t="s">
        <v>1483</v>
      </c>
      <c r="DF426" s="26"/>
      <c r="DG426" s="26"/>
      <c r="DH426" s="26"/>
      <c r="DI426" s="26" t="s">
        <v>1483</v>
      </c>
      <c r="DJ426" s="26">
        <v>2010</v>
      </c>
      <c r="DK426" s="26"/>
      <c r="DL426" s="26" t="s">
        <v>139</v>
      </c>
      <c r="DM426" s="26">
        <v>7</v>
      </c>
      <c r="DN426" s="26">
        <v>7</v>
      </c>
      <c r="DO426" s="26">
        <v>8.5</v>
      </c>
      <c r="DP426" s="26" t="b">
        <v>1</v>
      </c>
      <c r="DQ426" s="26">
        <v>1</v>
      </c>
      <c r="DR426" s="26" t="s">
        <v>149</v>
      </c>
      <c r="DS426" s="26" t="s">
        <v>167</v>
      </c>
      <c r="DT426" s="26" t="s">
        <v>150</v>
      </c>
      <c r="DU426" s="26" t="s">
        <v>150</v>
      </c>
      <c r="DV426" s="26" t="s">
        <v>150</v>
      </c>
      <c r="DW426" s="26"/>
      <c r="DX426" s="26"/>
      <c r="DY426" s="26"/>
      <c r="DZ426" s="26">
        <f t="shared" si="496"/>
        <v>0.7</v>
      </c>
      <c r="EA426" s="26">
        <v>0.699999999999932</v>
      </c>
      <c r="EB426" s="26">
        <v>-9.99200722162641e-16</v>
      </c>
      <c r="EC426" s="26">
        <v>0</v>
      </c>
      <c r="ED426" s="26">
        <v>0</v>
      </c>
      <c r="EE426" s="26">
        <v>0.7</v>
      </c>
      <c r="EF426" s="26">
        <v>0</v>
      </c>
      <c r="EG426" s="26">
        <v>0</v>
      </c>
      <c r="EH426" s="26">
        <v>0</v>
      </c>
      <c r="EI426" s="146">
        <f t="shared" si="497"/>
        <v>-6.79456491070596e-14</v>
      </c>
      <c r="EJ426" s="84">
        <f t="shared" si="498"/>
        <v>0.699999999999932</v>
      </c>
      <c r="EK426" s="84">
        <f t="shared" si="499"/>
        <v>-6.79456491070596e-14</v>
      </c>
      <c r="EL426" s="84">
        <f t="shared" si="500"/>
        <v>6.89448498292222e-14</v>
      </c>
      <c r="EN426" s="84">
        <f t="shared" si="477"/>
        <v>0</v>
      </c>
    </row>
    <row r="427" ht="30" customHeight="1" spans="1:144">
      <c r="A427" s="87" t="str">
        <f t="shared" si="483"/>
        <v>S241234235</v>
      </c>
      <c r="B427" s="87">
        <f>VLOOKUP(A427,[1]大中修明细表!$A$10:$N$544,14,0)</f>
        <v>1</v>
      </c>
      <c r="C427" s="87" t="str">
        <f t="shared" si="484"/>
        <v>S227122.322123.322</v>
      </c>
      <c r="D427" s="87">
        <f>VLOOKUP(C427,[1]大中修明细表!$B$10:$N$544,13,0)</f>
        <v>1</v>
      </c>
      <c r="E427" s="87"/>
      <c r="F427" s="96">
        <v>385</v>
      </c>
      <c r="G427" s="26" t="s">
        <v>23</v>
      </c>
      <c r="H427" s="26" t="s">
        <v>1319</v>
      </c>
      <c r="I427" s="26">
        <v>431222</v>
      </c>
      <c r="J427" s="26" t="s">
        <v>1320</v>
      </c>
      <c r="K427" s="26">
        <v>234</v>
      </c>
      <c r="L427" s="26">
        <v>235</v>
      </c>
      <c r="M427" s="26" t="s">
        <v>942</v>
      </c>
      <c r="N427" s="26">
        <v>122.322</v>
      </c>
      <c r="O427" s="26">
        <v>123.322</v>
      </c>
      <c r="P427" s="26">
        <f t="shared" si="485"/>
        <v>1</v>
      </c>
      <c r="Q427" s="26">
        <f t="shared" ref="Q427:Q443" si="503">L427-K427</f>
        <v>1</v>
      </c>
      <c r="R427" s="26" t="s">
        <v>341</v>
      </c>
      <c r="S427" s="26">
        <v>6.5</v>
      </c>
      <c r="T427" s="26">
        <v>6.5</v>
      </c>
      <c r="U427" s="26">
        <v>7</v>
      </c>
      <c r="V427" s="26" t="s">
        <v>182</v>
      </c>
      <c r="W427" s="26" t="s">
        <v>160</v>
      </c>
      <c r="X427" s="26" t="s">
        <v>183</v>
      </c>
      <c r="Y427" s="26">
        <f t="shared" si="487"/>
        <v>6.5</v>
      </c>
      <c r="Z427" s="26"/>
      <c r="AA427" s="26" t="s">
        <v>184</v>
      </c>
      <c r="AB427" s="26"/>
      <c r="AC427" s="26"/>
      <c r="AD427" s="26" t="s">
        <v>145</v>
      </c>
      <c r="AE427" s="26">
        <v>4</v>
      </c>
      <c r="AF427" s="99"/>
      <c r="AG427" s="92">
        <v>70</v>
      </c>
      <c r="AH427" s="92">
        <f t="shared" si="488"/>
        <v>46</v>
      </c>
      <c r="AI427" s="92">
        <f t="shared" si="489"/>
        <v>46</v>
      </c>
      <c r="AJ427" s="26">
        <f t="shared" si="490"/>
        <v>46</v>
      </c>
      <c r="AK427" s="92"/>
      <c r="AL427" s="26" t="str">
        <f>IF(AND(AK427&lt;&gt;"",AM427&lt;&gt;""),"确认折扣年度",IF($V427="大修",IF(AND($V427="大修",AK427="",AM427=""),1,IF(AK427&lt;&gt;"",LOOKUP(AK427,{1900,2016,2017,2018,2019,2020,2021,2022,2023,2024,2025},{1,0.9,0.8,0.7,0.6,0.5,0.4,0.3,0.2,0.1,0}),IF(AM427&lt;&gt;"",LOOKUP(AM427,{1900,2021,2022,2023,2024,2025},{1,0.8,0.6,0.4,0.2,0})))),""))</f>
        <v/>
      </c>
      <c r="AM427" s="92">
        <v>2020</v>
      </c>
      <c r="AN427" s="26">
        <f>IF(AND(AK427&lt;&gt;"",AM427&lt;&gt;""),"确认折扣年度",IF($V427="中修",IF(AND($V427="中修",AK427="",AM427=""),1,IF(AK427&lt;&gt;"",LOOKUP(AK427,{1900,2021,2022,2023,2024,2025},{1,0.8,0.6,0.4,0.2,0}),IF(AM427&lt;&gt;"",LOOKUP(AM427,{1900,2021,2022,2023,2024,2025},{1,0.8,0.6,0.4,0.2,0})))),""))</f>
        <v>1</v>
      </c>
      <c r="AO427" s="26" t="s">
        <v>146</v>
      </c>
      <c r="AP427" s="26" t="s">
        <v>146</v>
      </c>
      <c r="AQ427" s="26" t="s">
        <v>147</v>
      </c>
      <c r="AR427" s="26" t="s">
        <v>1485</v>
      </c>
      <c r="AS427" s="101" t="s">
        <v>1486</v>
      </c>
      <c r="AT427" s="26" t="s">
        <v>1485</v>
      </c>
      <c r="AU427" s="26" t="s">
        <v>175</v>
      </c>
      <c r="AV427" s="26" t="s">
        <v>176</v>
      </c>
      <c r="AW427" s="26"/>
      <c r="AX427" s="113" t="s">
        <v>1322</v>
      </c>
      <c r="AY427" s="110" t="s">
        <v>1329</v>
      </c>
      <c r="AZ427" s="111"/>
      <c r="BA427" s="26">
        <v>215</v>
      </c>
      <c r="BB427" s="26">
        <v>139.75</v>
      </c>
      <c r="BC427" s="26">
        <v>139.75</v>
      </c>
      <c r="BD427" s="26">
        <v>0</v>
      </c>
      <c r="BE427" s="26" t="s">
        <v>150</v>
      </c>
      <c r="BF427" s="26" t="s">
        <v>150</v>
      </c>
      <c r="BG427" s="26" t="s">
        <v>1487</v>
      </c>
      <c r="BH427" s="26">
        <v>2012</v>
      </c>
      <c r="BI427" s="26" t="s">
        <v>150</v>
      </c>
      <c r="BJ427" s="26" t="s">
        <v>1325</v>
      </c>
      <c r="BK427" s="26" t="s">
        <v>150</v>
      </c>
      <c r="BL427" s="26" t="s">
        <v>150</v>
      </c>
      <c r="BM427" s="26"/>
      <c r="BN427" s="26"/>
      <c r="BO427" s="26"/>
      <c r="BP427" s="26"/>
      <c r="BQ427" s="26" t="s">
        <v>942</v>
      </c>
      <c r="BR427" s="26">
        <v>122.322</v>
      </c>
      <c r="BS427" s="26">
        <v>123.322</v>
      </c>
      <c r="BT427" s="26">
        <f t="shared" si="491"/>
        <v>1</v>
      </c>
      <c r="BU427" s="26"/>
      <c r="BV427" s="26"/>
      <c r="BW427" s="26">
        <f t="shared" ref="BW427:BW443" si="504">CE427+CF427</f>
        <v>1</v>
      </c>
      <c r="BX427" s="26">
        <v>0</v>
      </c>
      <c r="BY427" s="26">
        <v>0</v>
      </c>
      <c r="BZ427" s="26"/>
      <c r="CA427" s="117"/>
      <c r="CB427" s="26" t="s">
        <v>166</v>
      </c>
      <c r="CC427" s="26">
        <v>0</v>
      </c>
      <c r="CD427" s="26">
        <v>1</v>
      </c>
      <c r="CE427" s="26">
        <v>0</v>
      </c>
      <c r="CF427" s="92">
        <f t="shared" ref="CF427:CF443" si="505">CC427+CD427</f>
        <v>1</v>
      </c>
      <c r="CG427" s="84">
        <f t="shared" ref="CG427:CG443" si="506">Q427-BU427-BV427-BW427-BX427-BY427-BZ427</f>
        <v>0</v>
      </c>
      <c r="CH427" s="124">
        <v>12</v>
      </c>
      <c r="CI427" s="84">
        <v>2</v>
      </c>
      <c r="CJ427" s="84"/>
      <c r="CK427" s="84">
        <v>421</v>
      </c>
      <c r="CL427" s="84"/>
      <c r="CM427" s="84"/>
      <c r="CN427" s="84"/>
      <c r="CO427" s="84"/>
      <c r="CP427" s="84"/>
      <c r="CQ427" s="84"/>
      <c r="CR427" s="84"/>
      <c r="CT427" s="84"/>
      <c r="CU427" s="84"/>
      <c r="CV427" s="84"/>
      <c r="CW427" s="84" t="str">
        <f t="shared" ref="CW427:CW443" si="507">J427&amp;K427&amp;L427</f>
        <v>S241234235</v>
      </c>
      <c r="CX427" s="84" t="s">
        <v>182</v>
      </c>
      <c r="CZ427" s="26" t="s">
        <v>375</v>
      </c>
      <c r="DA427" s="92">
        <v>0</v>
      </c>
      <c r="DB427" s="92"/>
      <c r="DC427" s="92"/>
      <c r="DD427" s="92"/>
      <c r="DE427" s="26" t="s">
        <v>1488</v>
      </c>
      <c r="DF427" s="26" t="s">
        <v>1488</v>
      </c>
      <c r="DG427" s="26" t="s">
        <v>1488</v>
      </c>
      <c r="DH427" s="26" t="s">
        <v>1489</v>
      </c>
      <c r="DI427" s="26" t="s">
        <v>1328</v>
      </c>
      <c r="DJ427" s="26">
        <v>1945</v>
      </c>
      <c r="DK427" s="26">
        <v>2012</v>
      </c>
      <c r="DL427" s="26" t="s">
        <v>341</v>
      </c>
      <c r="DM427" s="26">
        <v>6.5</v>
      </c>
      <c r="DN427" s="26">
        <v>6.5</v>
      </c>
      <c r="DO427" s="26">
        <v>7</v>
      </c>
      <c r="DP427" s="26" t="b">
        <v>1</v>
      </c>
      <c r="DQ427" s="26">
        <v>1</v>
      </c>
      <c r="DR427" s="26" t="s">
        <v>149</v>
      </c>
      <c r="DS427" s="26" t="s">
        <v>167</v>
      </c>
      <c r="DT427" s="26" t="s">
        <v>150</v>
      </c>
      <c r="DU427" s="26" t="s">
        <v>150</v>
      </c>
      <c r="DV427" s="26" t="s">
        <v>150</v>
      </c>
      <c r="DW427" s="26"/>
      <c r="DX427" s="26"/>
      <c r="DY427" s="26"/>
      <c r="DZ427" s="26">
        <f t="shared" si="496"/>
        <v>1</v>
      </c>
      <c r="EA427" s="26">
        <v>1</v>
      </c>
      <c r="EB427" s="26">
        <v>0</v>
      </c>
      <c r="EC427" s="26">
        <v>0</v>
      </c>
      <c r="ED427" s="26">
        <v>0</v>
      </c>
      <c r="EE427" s="26">
        <v>1</v>
      </c>
      <c r="EF427" s="26">
        <v>0</v>
      </c>
      <c r="EG427" s="26">
        <v>0</v>
      </c>
      <c r="EH427" s="26">
        <v>0</v>
      </c>
      <c r="EI427" s="146">
        <f t="shared" si="497"/>
        <v>0</v>
      </c>
      <c r="EJ427" s="84">
        <f t="shared" si="498"/>
        <v>1</v>
      </c>
      <c r="EK427" s="84">
        <f t="shared" si="499"/>
        <v>0</v>
      </c>
      <c r="EL427" s="84">
        <f t="shared" si="500"/>
        <v>0</v>
      </c>
      <c r="EN427" s="84">
        <f t="shared" si="477"/>
        <v>0</v>
      </c>
    </row>
    <row r="428" ht="30" customHeight="1" spans="1:144">
      <c r="A428" s="87" t="str">
        <f t="shared" si="483"/>
        <v>S241236236.412</v>
      </c>
      <c r="B428" s="87">
        <f>VLOOKUP(A428,[1]大中修明细表!$A$10:$N$544,14,0)</f>
        <v>0.412000000000006</v>
      </c>
      <c r="C428" s="87" t="str">
        <f t="shared" si="484"/>
        <v>S227124.322124.734</v>
      </c>
      <c r="D428" s="87">
        <f>VLOOKUP(C428,[1]大中修明细表!$B$10:$N$544,13,0)</f>
        <v>0.412000000000006</v>
      </c>
      <c r="E428" s="87"/>
      <c r="F428" s="96">
        <v>386</v>
      </c>
      <c r="G428" s="26" t="s">
        <v>23</v>
      </c>
      <c r="H428" s="26" t="s">
        <v>1319</v>
      </c>
      <c r="I428" s="26">
        <v>431222</v>
      </c>
      <c r="J428" s="26" t="s">
        <v>1320</v>
      </c>
      <c r="K428" s="26">
        <v>236</v>
      </c>
      <c r="L428" s="26">
        <v>236.412</v>
      </c>
      <c r="M428" s="26" t="s">
        <v>942</v>
      </c>
      <c r="N428" s="26">
        <v>124.322</v>
      </c>
      <c r="O428" s="26">
        <v>124.734</v>
      </c>
      <c r="P428" s="26">
        <f t="shared" si="485"/>
        <v>0.412000000000006</v>
      </c>
      <c r="Q428" s="26">
        <f t="shared" si="503"/>
        <v>0.412000000000006</v>
      </c>
      <c r="R428" s="26" t="s">
        <v>341</v>
      </c>
      <c r="S428" s="26">
        <v>6.5</v>
      </c>
      <c r="T428" s="26">
        <v>6.5</v>
      </c>
      <c r="U428" s="26">
        <v>7</v>
      </c>
      <c r="V428" s="26" t="s">
        <v>182</v>
      </c>
      <c r="W428" s="26" t="s">
        <v>160</v>
      </c>
      <c r="X428" s="26" t="s">
        <v>183</v>
      </c>
      <c r="Y428" s="26">
        <f t="shared" si="487"/>
        <v>6.5</v>
      </c>
      <c r="Z428" s="26"/>
      <c r="AA428" s="26" t="s">
        <v>184</v>
      </c>
      <c r="AB428" s="26"/>
      <c r="AC428" s="26"/>
      <c r="AD428" s="26" t="s">
        <v>145</v>
      </c>
      <c r="AE428" s="26">
        <v>4</v>
      </c>
      <c r="AF428" s="99"/>
      <c r="AG428" s="92">
        <v>70</v>
      </c>
      <c r="AH428" s="92">
        <f t="shared" si="488"/>
        <v>19</v>
      </c>
      <c r="AI428" s="92">
        <f t="shared" si="489"/>
        <v>19</v>
      </c>
      <c r="AJ428" s="26">
        <f t="shared" si="490"/>
        <v>19</v>
      </c>
      <c r="AK428" s="92"/>
      <c r="AL428" s="26" t="str">
        <f>IF(AND(AK428&lt;&gt;"",AM428&lt;&gt;""),"确认折扣年度",IF($V428="大修",IF(AND($V428="大修",AK428="",AM428=""),1,IF(AK428&lt;&gt;"",LOOKUP(AK428,{1900,2016,2017,2018,2019,2020,2021,2022,2023,2024,2025},{1,0.9,0.8,0.7,0.6,0.5,0.4,0.3,0.2,0.1,0}),IF(AM428&lt;&gt;"",LOOKUP(AM428,{1900,2021,2022,2023,2024,2025},{1,0.8,0.6,0.4,0.2,0})))),""))</f>
        <v/>
      </c>
      <c r="AM428" s="92">
        <v>2020</v>
      </c>
      <c r="AN428" s="26">
        <f>IF(AND(AK428&lt;&gt;"",AM428&lt;&gt;""),"确认折扣年度",IF($V428="中修",IF(AND($V428="中修",AK428="",AM428=""),1,IF(AK428&lt;&gt;"",LOOKUP(AK428,{1900,2021,2022,2023,2024,2025},{1,0.8,0.6,0.4,0.2,0}),IF(AM428&lt;&gt;"",LOOKUP(AM428,{1900,2021,2022,2023,2024,2025},{1,0.8,0.6,0.4,0.2,0})))),""))</f>
        <v>1</v>
      </c>
      <c r="AO428" s="26" t="s">
        <v>146</v>
      </c>
      <c r="AP428" s="26" t="s">
        <v>146</v>
      </c>
      <c r="AQ428" s="26" t="s">
        <v>147</v>
      </c>
      <c r="AR428" s="26" t="s">
        <v>1349</v>
      </c>
      <c r="AS428" s="101"/>
      <c r="AT428" s="26"/>
      <c r="AU428" s="26" t="s">
        <v>146</v>
      </c>
      <c r="AV428" s="26" t="s">
        <v>147</v>
      </c>
      <c r="AW428" s="26"/>
      <c r="AX428" s="113" t="s">
        <v>1490</v>
      </c>
      <c r="AY428" s="110" t="s">
        <v>1491</v>
      </c>
      <c r="AZ428" s="109"/>
      <c r="BA428" s="26">
        <v>85</v>
      </c>
      <c r="BB428" s="26">
        <v>22.76</v>
      </c>
      <c r="BC428" s="26">
        <v>22.76</v>
      </c>
      <c r="BD428" s="26">
        <v>0</v>
      </c>
      <c r="BE428" s="26" t="s">
        <v>150</v>
      </c>
      <c r="BF428" s="26" t="s">
        <v>150</v>
      </c>
      <c r="BG428" s="26" t="s">
        <v>1492</v>
      </c>
      <c r="BH428" s="26">
        <v>2020</v>
      </c>
      <c r="BI428" s="26" t="s">
        <v>150</v>
      </c>
      <c r="BJ428" s="26" t="s">
        <v>1493</v>
      </c>
      <c r="BK428" s="26" t="s">
        <v>150</v>
      </c>
      <c r="BL428" s="26" t="s">
        <v>150</v>
      </c>
      <c r="BM428" s="26"/>
      <c r="BN428" s="26"/>
      <c r="BO428" s="26"/>
      <c r="BP428" s="26"/>
      <c r="BQ428" s="26" t="s">
        <v>942</v>
      </c>
      <c r="BR428" s="26">
        <v>124.322</v>
      </c>
      <c r="BS428" s="26">
        <v>124.734</v>
      </c>
      <c r="BT428" s="26">
        <f t="shared" si="491"/>
        <v>0.412000000000006</v>
      </c>
      <c r="BU428" s="26"/>
      <c r="BV428" s="26"/>
      <c r="BW428" s="26">
        <f t="shared" si="504"/>
        <v>0.412000000000006</v>
      </c>
      <c r="BX428" s="26">
        <v>0</v>
      </c>
      <c r="BY428" s="26">
        <v>0</v>
      </c>
      <c r="BZ428" s="26"/>
      <c r="CA428" s="117"/>
      <c r="CB428" s="26" t="s">
        <v>166</v>
      </c>
      <c r="CC428" s="26">
        <v>0</v>
      </c>
      <c r="CD428" s="26">
        <v>0</v>
      </c>
      <c r="CE428" s="26">
        <v>0.412000000000006</v>
      </c>
      <c r="CF428" s="92">
        <f t="shared" si="505"/>
        <v>0</v>
      </c>
      <c r="CG428" s="84">
        <f t="shared" si="506"/>
        <v>0</v>
      </c>
      <c r="CH428" s="124">
        <v>12</v>
      </c>
      <c r="CI428" s="84">
        <v>2</v>
      </c>
      <c r="CJ428" s="84"/>
      <c r="CK428" s="84">
        <v>422</v>
      </c>
      <c r="CL428" s="84"/>
      <c r="CM428" s="84"/>
      <c r="CN428" s="84"/>
      <c r="CO428" s="84"/>
      <c r="CP428" s="84"/>
      <c r="CQ428" s="84"/>
      <c r="CR428" s="84"/>
      <c r="CT428" s="84"/>
      <c r="CU428" s="84"/>
      <c r="CV428" s="84"/>
      <c r="CW428" s="84" t="str">
        <f t="shared" si="507"/>
        <v>S241236236.412</v>
      </c>
      <c r="CX428" s="84" t="s">
        <v>182</v>
      </c>
      <c r="CZ428" s="26"/>
      <c r="DA428" s="92">
        <v>0.412000000000006</v>
      </c>
      <c r="DB428" s="92"/>
      <c r="DC428" s="92"/>
      <c r="DD428" s="92"/>
      <c r="DE428" s="26" t="s">
        <v>1494</v>
      </c>
      <c r="DF428" s="26" t="s">
        <v>1494</v>
      </c>
      <c r="DG428" s="26" t="s">
        <v>1494</v>
      </c>
      <c r="DH428" s="26" t="s">
        <v>1495</v>
      </c>
      <c r="DI428" s="26" t="s">
        <v>1496</v>
      </c>
      <c r="DJ428" s="26">
        <v>1945</v>
      </c>
      <c r="DK428" s="26">
        <v>2020</v>
      </c>
      <c r="DL428" s="26" t="s">
        <v>341</v>
      </c>
      <c r="DM428" s="26">
        <v>6.5</v>
      </c>
      <c r="DN428" s="26">
        <v>6.5</v>
      </c>
      <c r="DO428" s="26">
        <v>7</v>
      </c>
      <c r="DP428" s="26" t="b">
        <v>1</v>
      </c>
      <c r="DQ428" s="26">
        <v>1</v>
      </c>
      <c r="DR428" s="26" t="s">
        <v>149</v>
      </c>
      <c r="DS428" s="26" t="s">
        <v>167</v>
      </c>
      <c r="DT428" s="26" t="s">
        <v>150</v>
      </c>
      <c r="DU428" s="26" t="s">
        <v>150</v>
      </c>
      <c r="DV428" s="26" t="s">
        <v>150</v>
      </c>
      <c r="DW428" s="26"/>
      <c r="DX428" s="26"/>
      <c r="DY428" s="26"/>
      <c r="DZ428" s="26">
        <f t="shared" si="496"/>
        <v>0.412000000000006</v>
      </c>
      <c r="EA428" s="26">
        <v>0.412000000000006</v>
      </c>
      <c r="EB428" s="26">
        <v>0</v>
      </c>
      <c r="EC428" s="26">
        <v>0</v>
      </c>
      <c r="ED428" s="26">
        <v>0</v>
      </c>
      <c r="EE428" s="26">
        <v>0.412000000000006</v>
      </c>
      <c r="EF428" s="26">
        <v>0</v>
      </c>
      <c r="EG428" s="26">
        <v>0</v>
      </c>
      <c r="EH428" s="26">
        <v>0</v>
      </c>
      <c r="EI428" s="146">
        <f t="shared" si="497"/>
        <v>0</v>
      </c>
      <c r="EJ428" s="84">
        <f t="shared" si="498"/>
        <v>0.412000000000006</v>
      </c>
      <c r="EK428" s="84">
        <f t="shared" si="499"/>
        <v>0</v>
      </c>
      <c r="EL428" s="84">
        <f t="shared" si="500"/>
        <v>0</v>
      </c>
      <c r="EN428" s="84">
        <f t="shared" si="477"/>
        <v>0</v>
      </c>
    </row>
    <row r="429" ht="30" customHeight="1" spans="1:144">
      <c r="A429" s="87" t="str">
        <f t="shared" si="483"/>
        <v>S241236.412236.657</v>
      </c>
      <c r="B429" s="87">
        <f>VLOOKUP(A429,[1]大中修明细表!$A$10:$N$544,14,0)</f>
        <v>0.245000000000005</v>
      </c>
      <c r="C429" s="87" t="str">
        <f t="shared" si="484"/>
        <v>S227124.734124.979</v>
      </c>
      <c r="D429" s="87">
        <f>VLOOKUP(C429,[1]大中修明细表!$B$10:$N$544,13,0)</f>
        <v>0.245000000000005</v>
      </c>
      <c r="E429" s="87"/>
      <c r="F429" s="96">
        <v>387</v>
      </c>
      <c r="G429" s="26" t="s">
        <v>23</v>
      </c>
      <c r="H429" s="26" t="s">
        <v>1319</v>
      </c>
      <c r="I429" s="26">
        <v>431222</v>
      </c>
      <c r="J429" s="26" t="s">
        <v>1320</v>
      </c>
      <c r="K429" s="26">
        <v>236.412</v>
      </c>
      <c r="L429" s="26">
        <v>236.657</v>
      </c>
      <c r="M429" s="26" t="s">
        <v>942</v>
      </c>
      <c r="N429" s="26">
        <v>124.734</v>
      </c>
      <c r="O429" s="26">
        <v>124.979</v>
      </c>
      <c r="P429" s="26">
        <f t="shared" si="485"/>
        <v>0.245000000000005</v>
      </c>
      <c r="Q429" s="26">
        <f t="shared" si="503"/>
        <v>0.245000000000005</v>
      </c>
      <c r="R429" s="26" t="s">
        <v>341</v>
      </c>
      <c r="S429" s="26">
        <v>7</v>
      </c>
      <c r="T429" s="26">
        <v>6.5</v>
      </c>
      <c r="U429" s="26">
        <v>7</v>
      </c>
      <c r="V429" s="26" t="s">
        <v>182</v>
      </c>
      <c r="W429" s="26" t="s">
        <v>160</v>
      </c>
      <c r="X429" s="26" t="s">
        <v>183</v>
      </c>
      <c r="Y429" s="26">
        <f t="shared" si="487"/>
        <v>7</v>
      </c>
      <c r="Z429" s="26"/>
      <c r="AA429" s="26" t="s">
        <v>184</v>
      </c>
      <c r="AB429" s="26"/>
      <c r="AC429" s="26"/>
      <c r="AD429" s="26" t="s">
        <v>145</v>
      </c>
      <c r="AE429" s="26">
        <v>4</v>
      </c>
      <c r="AF429" s="99"/>
      <c r="AG429" s="92">
        <v>70</v>
      </c>
      <c r="AH429" s="92">
        <f t="shared" si="488"/>
        <v>12</v>
      </c>
      <c r="AI429" s="92">
        <f t="shared" si="489"/>
        <v>12</v>
      </c>
      <c r="AJ429" s="26">
        <f t="shared" si="490"/>
        <v>12</v>
      </c>
      <c r="AK429" s="92"/>
      <c r="AL429" s="26" t="str">
        <f>IF(AND(AK429&lt;&gt;"",AM429&lt;&gt;""),"确认折扣年度",IF($V429="大修",IF(AND($V429="大修",AK429="",AM429=""),1,IF(AK429&lt;&gt;"",LOOKUP(AK429,{1900,2016,2017,2018,2019,2020,2021,2022,2023,2024,2025},{1,0.9,0.8,0.7,0.6,0.5,0.4,0.3,0.2,0.1,0}),IF(AM429&lt;&gt;"",LOOKUP(AM429,{1900,2021,2022,2023,2024,2025},{1,0.8,0.6,0.4,0.2,0})))),""))</f>
        <v/>
      </c>
      <c r="AM429" s="92">
        <v>2020</v>
      </c>
      <c r="AN429" s="26">
        <f>IF(AND(AK429&lt;&gt;"",AM429&lt;&gt;""),"确认折扣年度",IF($V429="中修",IF(AND($V429="中修",AK429="",AM429=""),1,IF(AK429&lt;&gt;"",LOOKUP(AK429,{1900,2021,2022,2023,2024,2025},{1,0.8,0.6,0.4,0.2,0}),IF(AM429&lt;&gt;"",LOOKUP(AM429,{1900,2021,2022,2023,2024,2025},{1,0.8,0.6,0.4,0.2,0})))),""))</f>
        <v>1</v>
      </c>
      <c r="AO429" s="26" t="s">
        <v>146</v>
      </c>
      <c r="AP429" s="26" t="s">
        <v>146</v>
      </c>
      <c r="AQ429" s="26" t="s">
        <v>147</v>
      </c>
      <c r="AR429" s="26" t="s">
        <v>1349</v>
      </c>
      <c r="AS429" s="101"/>
      <c r="AT429" s="26"/>
      <c r="AU429" s="26" t="s">
        <v>146</v>
      </c>
      <c r="AV429" s="26" t="s">
        <v>147</v>
      </c>
      <c r="AW429" s="26"/>
      <c r="AX429" s="113" t="s">
        <v>1497</v>
      </c>
      <c r="AY429" s="110" t="s">
        <v>1498</v>
      </c>
      <c r="AZ429" s="111"/>
      <c r="BA429" s="26">
        <v>85</v>
      </c>
      <c r="BB429" s="26">
        <v>14.58</v>
      </c>
      <c r="BC429" s="26">
        <v>14.58</v>
      </c>
      <c r="BD429" s="26">
        <v>0</v>
      </c>
      <c r="BE429" s="26" t="s">
        <v>150</v>
      </c>
      <c r="BF429" s="26" t="s">
        <v>150</v>
      </c>
      <c r="BG429" s="26" t="s">
        <v>1499</v>
      </c>
      <c r="BH429" s="26">
        <v>2020</v>
      </c>
      <c r="BI429" s="26" t="s">
        <v>150</v>
      </c>
      <c r="BJ429" s="26" t="s">
        <v>1493</v>
      </c>
      <c r="BK429" s="26" t="s">
        <v>150</v>
      </c>
      <c r="BL429" s="26" t="s">
        <v>150</v>
      </c>
      <c r="BM429" s="26"/>
      <c r="BN429" s="26"/>
      <c r="BO429" s="26"/>
      <c r="BP429" s="26"/>
      <c r="BQ429" s="26" t="s">
        <v>942</v>
      </c>
      <c r="BR429" s="26">
        <v>124.734</v>
      </c>
      <c r="BS429" s="26">
        <v>124.979</v>
      </c>
      <c r="BT429" s="26">
        <f t="shared" si="491"/>
        <v>0.245000000000005</v>
      </c>
      <c r="BU429" s="26"/>
      <c r="BV429" s="26"/>
      <c r="BW429" s="26">
        <f t="shared" si="504"/>
        <v>0.245000000000005</v>
      </c>
      <c r="BX429" s="26">
        <v>0</v>
      </c>
      <c r="BY429" s="26">
        <v>0</v>
      </c>
      <c r="BZ429" s="26"/>
      <c r="CA429" s="117"/>
      <c r="CB429" s="26" t="s">
        <v>166</v>
      </c>
      <c r="CC429" s="26">
        <v>0</v>
      </c>
      <c r="CD429" s="26">
        <v>0</v>
      </c>
      <c r="CE429" s="26">
        <v>0.245000000000005</v>
      </c>
      <c r="CF429" s="92">
        <f t="shared" si="505"/>
        <v>0</v>
      </c>
      <c r="CG429" s="84">
        <f t="shared" si="506"/>
        <v>-4.44089209850063e-16</v>
      </c>
      <c r="CH429" s="124">
        <v>12</v>
      </c>
      <c r="CI429" s="84">
        <v>2</v>
      </c>
      <c r="CJ429" s="84"/>
      <c r="CK429" s="84">
        <v>423</v>
      </c>
      <c r="CL429" s="84"/>
      <c r="CM429" s="84"/>
      <c r="CN429" s="84"/>
      <c r="CO429" s="84"/>
      <c r="CP429" s="84"/>
      <c r="CQ429" s="84"/>
      <c r="CR429" s="84"/>
      <c r="CT429" s="84"/>
      <c r="CU429" s="84"/>
      <c r="CV429" s="84"/>
      <c r="CW429" s="84" t="str">
        <f t="shared" si="507"/>
        <v>S241236.412236.657</v>
      </c>
      <c r="CX429" s="84" t="s">
        <v>182</v>
      </c>
      <c r="CZ429" s="26"/>
      <c r="DA429" s="92">
        <v>0.245000000000005</v>
      </c>
      <c r="DB429" s="92"/>
      <c r="DC429" s="92"/>
      <c r="DD429" s="92"/>
      <c r="DE429" s="26" t="s">
        <v>1500</v>
      </c>
      <c r="DF429" s="26" t="s">
        <v>1500</v>
      </c>
      <c r="DG429" s="26" t="s">
        <v>1500</v>
      </c>
      <c r="DH429" s="26" t="s">
        <v>1501</v>
      </c>
      <c r="DI429" s="26" t="s">
        <v>1502</v>
      </c>
      <c r="DJ429" s="26">
        <v>1945</v>
      </c>
      <c r="DK429" s="26">
        <v>2020</v>
      </c>
      <c r="DL429" s="26" t="s">
        <v>341</v>
      </c>
      <c r="DM429" s="26">
        <v>6.5</v>
      </c>
      <c r="DN429" s="26">
        <v>7</v>
      </c>
      <c r="DO429" s="26">
        <v>7</v>
      </c>
      <c r="DP429" s="26" t="b">
        <v>0</v>
      </c>
      <c r="DQ429" s="26">
        <v>0</v>
      </c>
      <c r="DR429" s="26" t="s">
        <v>149</v>
      </c>
      <c r="DS429" s="26" t="s">
        <v>167</v>
      </c>
      <c r="DT429" s="26" t="s">
        <v>150</v>
      </c>
      <c r="DU429" s="26" t="s">
        <v>150</v>
      </c>
      <c r="DV429" s="26" t="s">
        <v>150</v>
      </c>
      <c r="DW429" s="26"/>
      <c r="DX429" s="26"/>
      <c r="DY429" s="26"/>
      <c r="DZ429" s="26">
        <f t="shared" si="496"/>
        <v>0.245000000000005</v>
      </c>
      <c r="EA429" s="26">
        <v>0.245000000000005</v>
      </c>
      <c r="EB429" s="26">
        <v>0</v>
      </c>
      <c r="EC429" s="26">
        <v>0</v>
      </c>
      <c r="ED429" s="26">
        <v>0</v>
      </c>
      <c r="EE429" s="26">
        <v>0.245000000000005</v>
      </c>
      <c r="EF429" s="26">
        <v>0</v>
      </c>
      <c r="EG429" s="26">
        <v>0</v>
      </c>
      <c r="EH429" s="26">
        <v>0</v>
      </c>
      <c r="EI429" s="146">
        <f t="shared" si="497"/>
        <v>0</v>
      </c>
      <c r="EJ429" s="84">
        <f t="shared" si="498"/>
        <v>0.245000000000005</v>
      </c>
      <c r="EK429" s="84">
        <f t="shared" si="499"/>
        <v>0</v>
      </c>
      <c r="EL429" s="84">
        <f t="shared" si="500"/>
        <v>0</v>
      </c>
      <c r="EN429" s="84">
        <f t="shared" si="477"/>
        <v>0</v>
      </c>
    </row>
    <row r="430" ht="30" customHeight="1" spans="1:144">
      <c r="A430" s="87" t="str">
        <f t="shared" si="483"/>
        <v>S241236.657236.842</v>
      </c>
      <c r="B430" s="87">
        <f>VLOOKUP(A430,[1]大中修明细表!$A$10:$N$544,14,0)</f>
        <v>0.185000000000002</v>
      </c>
      <c r="C430" s="87" t="str">
        <f t="shared" si="484"/>
        <v>S227124.979125.164</v>
      </c>
      <c r="D430" s="87">
        <f>VLOOKUP(C430,[1]大中修明细表!$B$10:$N$544,13,0)</f>
        <v>0.185000000000002</v>
      </c>
      <c r="E430" s="87"/>
      <c r="F430" s="96">
        <v>388</v>
      </c>
      <c r="G430" s="26" t="s">
        <v>23</v>
      </c>
      <c r="H430" s="26" t="s">
        <v>1319</v>
      </c>
      <c r="I430" s="26">
        <v>431222</v>
      </c>
      <c r="J430" s="26" t="s">
        <v>1320</v>
      </c>
      <c r="K430" s="26">
        <v>236.657</v>
      </c>
      <c r="L430" s="26">
        <v>236.842</v>
      </c>
      <c r="M430" s="26" t="s">
        <v>942</v>
      </c>
      <c r="N430" s="26">
        <v>124.979</v>
      </c>
      <c r="O430" s="26">
        <v>125.164</v>
      </c>
      <c r="P430" s="26">
        <f t="shared" si="485"/>
        <v>0.185000000000002</v>
      </c>
      <c r="Q430" s="26">
        <f t="shared" si="503"/>
        <v>0.185000000000002</v>
      </c>
      <c r="R430" s="26" t="s">
        <v>341</v>
      </c>
      <c r="S430" s="26">
        <v>7</v>
      </c>
      <c r="T430" s="26">
        <v>6.5</v>
      </c>
      <c r="U430" s="26">
        <v>7</v>
      </c>
      <c r="V430" s="26" t="s">
        <v>182</v>
      </c>
      <c r="W430" s="26" t="s">
        <v>160</v>
      </c>
      <c r="X430" s="26" t="s">
        <v>183</v>
      </c>
      <c r="Y430" s="26">
        <f t="shared" si="487"/>
        <v>7</v>
      </c>
      <c r="Z430" s="26"/>
      <c r="AA430" s="26" t="s">
        <v>184</v>
      </c>
      <c r="AB430" s="26"/>
      <c r="AC430" s="26"/>
      <c r="AD430" s="26" t="s">
        <v>145</v>
      </c>
      <c r="AE430" s="26">
        <v>4</v>
      </c>
      <c r="AF430" s="99"/>
      <c r="AG430" s="92">
        <v>70</v>
      </c>
      <c r="AH430" s="92">
        <f t="shared" si="488"/>
        <v>9</v>
      </c>
      <c r="AI430" s="92">
        <f t="shared" si="489"/>
        <v>9</v>
      </c>
      <c r="AJ430" s="26">
        <f t="shared" si="490"/>
        <v>9</v>
      </c>
      <c r="AK430" s="92"/>
      <c r="AL430" s="26" t="str">
        <f>IF(AND(AK430&lt;&gt;"",AM430&lt;&gt;""),"确认折扣年度",IF($V430="大修",IF(AND($V430="大修",AK430="",AM430=""),1,IF(AK430&lt;&gt;"",LOOKUP(AK430,{1900,2016,2017,2018,2019,2020,2021,2022,2023,2024,2025},{1,0.9,0.8,0.7,0.6,0.5,0.4,0.3,0.2,0.1,0}),IF(AM430&lt;&gt;"",LOOKUP(AM430,{1900,2021,2022,2023,2024,2025},{1,0.8,0.6,0.4,0.2,0})))),""))</f>
        <v/>
      </c>
      <c r="AM430" s="92">
        <v>2020</v>
      </c>
      <c r="AN430" s="26">
        <f>IF(AND(AK430&lt;&gt;"",AM430&lt;&gt;""),"确认折扣年度",IF($V430="中修",IF(AND($V430="中修",AK430="",AM430=""),1,IF(AK430&lt;&gt;"",LOOKUP(AK430,{1900,2021,2022,2023,2024,2025},{1,0.8,0.6,0.4,0.2,0}),IF(AM430&lt;&gt;"",LOOKUP(AM430,{1900,2021,2022,2023,2024,2025},{1,0.8,0.6,0.4,0.2,0})))),""))</f>
        <v>1</v>
      </c>
      <c r="AO430" s="26" t="s">
        <v>146</v>
      </c>
      <c r="AP430" s="26" t="s">
        <v>146</v>
      </c>
      <c r="AQ430" s="26" t="s">
        <v>147</v>
      </c>
      <c r="AR430" s="26" t="s">
        <v>1349</v>
      </c>
      <c r="AS430" s="101"/>
      <c r="AT430" s="26"/>
      <c r="AU430" s="26" t="s">
        <v>146</v>
      </c>
      <c r="AV430" s="26" t="s">
        <v>147</v>
      </c>
      <c r="AW430" s="26"/>
      <c r="AX430" s="110" t="s">
        <v>1503</v>
      </c>
      <c r="AY430" s="110"/>
      <c r="AZ430" s="109"/>
      <c r="BA430" s="26">
        <v>85</v>
      </c>
      <c r="BB430" s="26">
        <v>11.01</v>
      </c>
      <c r="BC430" s="26">
        <v>11.01</v>
      </c>
      <c r="BD430" s="26">
        <v>0</v>
      </c>
      <c r="BE430" s="26" t="s">
        <v>150</v>
      </c>
      <c r="BF430" s="26" t="s">
        <v>150</v>
      </c>
      <c r="BG430" s="26"/>
      <c r="BH430" s="26">
        <v>2020</v>
      </c>
      <c r="BI430" s="26" t="s">
        <v>150</v>
      </c>
      <c r="BJ430" s="26" t="s">
        <v>1493</v>
      </c>
      <c r="BK430" s="26" t="s">
        <v>150</v>
      </c>
      <c r="BL430" s="26" t="s">
        <v>150</v>
      </c>
      <c r="BM430" s="26"/>
      <c r="BN430" s="26"/>
      <c r="BO430" s="26"/>
      <c r="BP430" s="26"/>
      <c r="BQ430" s="26" t="s">
        <v>942</v>
      </c>
      <c r="BR430" s="26">
        <v>124.979</v>
      </c>
      <c r="BS430" s="26">
        <v>125.164</v>
      </c>
      <c r="BT430" s="26">
        <f t="shared" si="491"/>
        <v>0.185000000000002</v>
      </c>
      <c r="BU430" s="26"/>
      <c r="BV430" s="26"/>
      <c r="BW430" s="26">
        <f t="shared" si="504"/>
        <v>0.185000000000002</v>
      </c>
      <c r="BX430" s="26">
        <v>0</v>
      </c>
      <c r="BY430" s="26">
        <v>0</v>
      </c>
      <c r="BZ430" s="26"/>
      <c r="CA430" s="117" t="s">
        <v>1504</v>
      </c>
      <c r="CB430" s="26" t="s">
        <v>166</v>
      </c>
      <c r="CC430" s="26">
        <v>0</v>
      </c>
      <c r="CD430" s="26">
        <v>0</v>
      </c>
      <c r="CE430" s="26">
        <v>0.185000000000002</v>
      </c>
      <c r="CF430" s="92">
        <f t="shared" si="505"/>
        <v>0</v>
      </c>
      <c r="CG430" s="84">
        <f t="shared" si="506"/>
        <v>2.77555756156289e-16</v>
      </c>
      <c r="CH430" s="124">
        <v>12</v>
      </c>
      <c r="CI430" s="84">
        <v>2</v>
      </c>
      <c r="CJ430" s="84"/>
      <c r="CK430" s="84">
        <v>424</v>
      </c>
      <c r="CL430" s="84"/>
      <c r="CM430" s="84"/>
      <c r="CN430" s="84"/>
      <c r="CO430" s="84"/>
      <c r="CP430" s="84"/>
      <c r="CQ430" s="84"/>
      <c r="CR430" s="84"/>
      <c r="CT430" s="84"/>
      <c r="CU430" s="84"/>
      <c r="CV430" s="84"/>
      <c r="CW430" s="84" t="str">
        <f t="shared" si="507"/>
        <v>S241236.657236.842</v>
      </c>
      <c r="CX430" s="84" t="s">
        <v>182</v>
      </c>
      <c r="CZ430" s="26"/>
      <c r="DA430" s="92">
        <v>0.185000000000002</v>
      </c>
      <c r="DB430" s="92"/>
      <c r="DC430" s="92"/>
      <c r="DD430" s="92"/>
      <c r="DE430" s="26"/>
      <c r="DF430" s="26"/>
      <c r="DG430" s="26"/>
      <c r="DH430" s="26"/>
      <c r="DI430" s="26"/>
      <c r="DJ430" s="26">
        <v>1945</v>
      </c>
      <c r="DK430" s="26">
        <v>2020</v>
      </c>
      <c r="DL430" s="26" t="s">
        <v>341</v>
      </c>
      <c r="DM430" s="26">
        <v>6.5</v>
      </c>
      <c r="DN430" s="26">
        <v>7</v>
      </c>
      <c r="DO430" s="26">
        <v>7</v>
      </c>
      <c r="DP430" s="26" t="b">
        <v>0</v>
      </c>
      <c r="DQ430" s="26">
        <v>0</v>
      </c>
      <c r="DR430" s="26" t="s">
        <v>149</v>
      </c>
      <c r="DS430" s="26" t="s">
        <v>167</v>
      </c>
      <c r="DT430" s="26" t="s">
        <v>150</v>
      </c>
      <c r="DU430" s="26" t="s">
        <v>150</v>
      </c>
      <c r="DV430" s="26" t="s">
        <v>150</v>
      </c>
      <c r="DW430" s="26"/>
      <c r="DX430" s="26"/>
      <c r="DY430" s="26"/>
      <c r="DZ430" s="26">
        <f t="shared" si="496"/>
        <v>0.185000000000002</v>
      </c>
      <c r="EA430" s="26">
        <v>0.185000000000002</v>
      </c>
      <c r="EB430" s="26">
        <v>0</v>
      </c>
      <c r="EC430" s="26">
        <v>0</v>
      </c>
      <c r="ED430" s="26">
        <v>0</v>
      </c>
      <c r="EE430" s="26">
        <v>0.185000000000002</v>
      </c>
      <c r="EF430" s="26">
        <v>0</v>
      </c>
      <c r="EG430" s="26">
        <v>0</v>
      </c>
      <c r="EH430" s="26">
        <v>0</v>
      </c>
      <c r="EI430" s="146">
        <f t="shared" si="497"/>
        <v>0</v>
      </c>
      <c r="EJ430" s="84">
        <f t="shared" si="498"/>
        <v>0.185000000000002</v>
      </c>
      <c r="EK430" s="84">
        <f t="shared" si="499"/>
        <v>0</v>
      </c>
      <c r="EL430" s="84">
        <f t="shared" si="500"/>
        <v>0</v>
      </c>
      <c r="EN430" s="84">
        <f t="shared" si="477"/>
        <v>0</v>
      </c>
    </row>
    <row r="431" s="84" customFormat="1" ht="30" customHeight="1" spans="1:144">
      <c r="A431" s="87" t="str">
        <f t="shared" si="483"/>
        <v>S24456.69762.047</v>
      </c>
      <c r="B431" s="87">
        <f>VLOOKUP(A431,[1]大中修明细表!$A$10:$N$544,14,0)</f>
        <v>5.34999999999999</v>
      </c>
      <c r="C431" s="87" t="str">
        <f t="shared" si="484"/>
        <v>X03331.85426.504</v>
      </c>
      <c r="D431" s="87">
        <f>VLOOKUP(C431,[1]大中修明细表!$B$10:$N$544,13,0)</f>
        <v>5.34999999999999</v>
      </c>
      <c r="E431" s="87"/>
      <c r="F431" s="96">
        <v>389</v>
      </c>
      <c r="G431" s="26" t="s">
        <v>23</v>
      </c>
      <c r="H431" s="26" t="s">
        <v>1314</v>
      </c>
      <c r="I431" s="26">
        <v>431224</v>
      </c>
      <c r="J431" s="26" t="s">
        <v>1505</v>
      </c>
      <c r="K431" s="26">
        <v>56.697</v>
      </c>
      <c r="L431" s="26">
        <v>62.047</v>
      </c>
      <c r="M431" s="26" t="s">
        <v>582</v>
      </c>
      <c r="N431" s="26">
        <v>31.854</v>
      </c>
      <c r="O431" s="26">
        <v>26.504</v>
      </c>
      <c r="P431" s="26">
        <f t="shared" si="485"/>
        <v>5.34999999999999</v>
      </c>
      <c r="Q431" s="26">
        <f t="shared" si="503"/>
        <v>5.34999999999999</v>
      </c>
      <c r="R431" s="26" t="s">
        <v>341</v>
      </c>
      <c r="S431" s="26">
        <v>6</v>
      </c>
      <c r="T431" s="26">
        <v>6</v>
      </c>
      <c r="U431" s="26">
        <v>8</v>
      </c>
      <c r="V431" s="26" t="s">
        <v>182</v>
      </c>
      <c r="W431" s="26" t="s">
        <v>160</v>
      </c>
      <c r="X431" s="26"/>
      <c r="Y431" s="26">
        <f t="shared" si="487"/>
        <v>6</v>
      </c>
      <c r="Z431" s="26"/>
      <c r="AA431" s="26" t="s">
        <v>184</v>
      </c>
      <c r="AB431" s="26"/>
      <c r="AC431" s="26"/>
      <c r="AD431" s="26" t="s">
        <v>145</v>
      </c>
      <c r="AE431" s="26">
        <v>4</v>
      </c>
      <c r="AF431" s="99"/>
      <c r="AG431" s="92">
        <v>70</v>
      </c>
      <c r="AH431" s="92">
        <f t="shared" si="488"/>
        <v>225</v>
      </c>
      <c r="AI431" s="92">
        <f t="shared" si="489"/>
        <v>225</v>
      </c>
      <c r="AJ431" s="26">
        <f t="shared" si="490"/>
        <v>225</v>
      </c>
      <c r="AK431" s="92">
        <v>2010</v>
      </c>
      <c r="AL431" s="26" t="str">
        <f>IF(AND(AK431&lt;&gt;"",AM431&lt;&gt;""),"确认折扣年度",IF($V431="大修",IF(AND($V431="大修",AK431="",AM431=""),1,IF(AK431&lt;&gt;"",LOOKUP(AK431,{1900,2016,2017,2018,2019,2020,2021,2022,2023,2024,2025},{1,0.9,0.8,0.7,0.6,0.5,0.4,0.3,0.2,0.1,0}),IF(AM431&lt;&gt;"",LOOKUP(AM431,{1900,2021,2022,2023,2024,2025},{1,0.8,0.6,0.4,0.2,0})))),""))</f>
        <v/>
      </c>
      <c r="AM431" s="92"/>
      <c r="AN431" s="26">
        <f>IF(AND(AK431&lt;&gt;"",AM431&lt;&gt;""),"确认折扣年度",IF($V431="中修",IF(AND($V431="中修",AK431="",AM431=""),1,IF(AK431&lt;&gt;"",LOOKUP(AK431,{1900,2021,2022,2023,2024,2025},{1,0.8,0.6,0.4,0.2,0}),IF(AM431&lt;&gt;"",LOOKUP(AM431,{1900,2021,2022,2023,2024,2025},{1,0.8,0.6,0.4,0.2,0})))),""))</f>
        <v>1</v>
      </c>
      <c r="AO431" s="26" t="s">
        <v>146</v>
      </c>
      <c r="AP431" s="26" t="s">
        <v>146</v>
      </c>
      <c r="AQ431" s="26" t="s">
        <v>147</v>
      </c>
      <c r="AR431" s="26" t="s">
        <v>1506</v>
      </c>
      <c r="AS431" s="101"/>
      <c r="AT431" s="26" t="s">
        <v>1507</v>
      </c>
      <c r="AU431" s="26" t="s">
        <v>146</v>
      </c>
      <c r="AV431" s="26" t="s">
        <v>147</v>
      </c>
      <c r="AW431" s="26"/>
      <c r="AX431" s="110"/>
      <c r="AY431" s="110"/>
      <c r="AZ431" s="111"/>
      <c r="BA431" s="26">
        <v>215</v>
      </c>
      <c r="BB431" s="26">
        <v>690.15</v>
      </c>
      <c r="BC431" s="26">
        <v>690.15</v>
      </c>
      <c r="BD431" s="26">
        <v>0</v>
      </c>
      <c r="BE431" s="26" t="s">
        <v>150</v>
      </c>
      <c r="BF431" s="26" t="s">
        <v>150</v>
      </c>
      <c r="BG431" s="26"/>
      <c r="BH431" s="26">
        <v>2010</v>
      </c>
      <c r="BI431" s="26" t="s">
        <v>150</v>
      </c>
      <c r="BJ431" s="26" t="s">
        <v>150</v>
      </c>
      <c r="BK431" s="26" t="s">
        <v>150</v>
      </c>
      <c r="BL431" s="26" t="s">
        <v>150</v>
      </c>
      <c r="BM431" s="26"/>
      <c r="BN431" s="26"/>
      <c r="BO431" s="26"/>
      <c r="BP431" s="26"/>
      <c r="BQ431" s="26" t="s">
        <v>582</v>
      </c>
      <c r="BR431" s="26">
        <v>31.76</v>
      </c>
      <c r="BS431" s="26">
        <v>36.504</v>
      </c>
      <c r="BT431" s="26">
        <f t="shared" si="491"/>
        <v>5.35</v>
      </c>
      <c r="BU431" s="26"/>
      <c r="BV431" s="26"/>
      <c r="BW431" s="26">
        <f t="shared" si="504"/>
        <v>5.35</v>
      </c>
      <c r="BX431" s="26">
        <v>0</v>
      </c>
      <c r="BY431" s="26">
        <v>0</v>
      </c>
      <c r="BZ431" s="26"/>
      <c r="CA431" s="117"/>
      <c r="CB431" s="26" t="s">
        <v>166</v>
      </c>
      <c r="CC431" s="26">
        <v>0</v>
      </c>
      <c r="CD431" s="26">
        <v>5.35</v>
      </c>
      <c r="CE431" s="26">
        <v>0</v>
      </c>
      <c r="CF431" s="92">
        <f t="shared" si="505"/>
        <v>5.35</v>
      </c>
      <c r="CG431" s="84">
        <f t="shared" si="506"/>
        <v>-5.32907051820075e-15</v>
      </c>
      <c r="CH431" s="124">
        <v>12</v>
      </c>
      <c r="CI431" s="84">
        <v>1</v>
      </c>
      <c r="CK431" s="84">
        <v>433</v>
      </c>
      <c r="CW431" s="84" t="str">
        <f t="shared" si="507"/>
        <v>S24456.69762.047</v>
      </c>
      <c r="CX431" s="84" t="s">
        <v>140</v>
      </c>
      <c r="CZ431" s="26" t="s">
        <v>182</v>
      </c>
      <c r="DA431" s="92">
        <v>5.34999999999999</v>
      </c>
      <c r="DB431" s="92"/>
      <c r="DC431" s="92" t="s">
        <v>1508</v>
      </c>
      <c r="DD431" s="92"/>
      <c r="DE431" s="26" t="s">
        <v>662</v>
      </c>
      <c r="DF431" s="26"/>
      <c r="DG431" s="26"/>
      <c r="DH431" s="26"/>
      <c r="DI431" s="26"/>
      <c r="DJ431" s="26">
        <v>1971</v>
      </c>
      <c r="DK431" s="26">
        <v>2010</v>
      </c>
      <c r="DL431" s="26" t="s">
        <v>341</v>
      </c>
      <c r="DM431" s="26">
        <v>6</v>
      </c>
      <c r="DN431" s="26">
        <v>6</v>
      </c>
      <c r="DO431" s="26">
        <v>8</v>
      </c>
      <c r="DP431" s="26" t="b">
        <v>1</v>
      </c>
      <c r="DQ431" s="26">
        <v>1</v>
      </c>
      <c r="DR431" s="26" t="s">
        <v>149</v>
      </c>
      <c r="DS431" s="26" t="s">
        <v>167</v>
      </c>
      <c r="DT431" s="26" t="s">
        <v>150</v>
      </c>
      <c r="DU431" s="26" t="s">
        <v>150</v>
      </c>
      <c r="DV431" s="26" t="s">
        <v>150</v>
      </c>
      <c r="DW431" s="26"/>
      <c r="DX431" s="26"/>
      <c r="DY431" s="26"/>
      <c r="DZ431" s="26">
        <f t="shared" si="496"/>
        <v>5.35</v>
      </c>
      <c r="EA431" s="26">
        <v>5.34999999999999</v>
      </c>
      <c r="EB431" s="26">
        <v>9.76996261670138e-15</v>
      </c>
      <c r="EC431" s="26">
        <v>0</v>
      </c>
      <c r="ED431" s="26">
        <v>0</v>
      </c>
      <c r="EE431" s="26">
        <v>5.35</v>
      </c>
      <c r="EF431" s="26">
        <v>0</v>
      </c>
      <c r="EG431" s="26">
        <v>0</v>
      </c>
      <c r="EH431" s="26">
        <v>0</v>
      </c>
      <c r="EI431" s="146">
        <f t="shared" si="497"/>
        <v>-9.76996261670138e-15</v>
      </c>
      <c r="EJ431" s="84">
        <f t="shared" si="498"/>
        <v>5.34999999999999</v>
      </c>
      <c r="EK431" s="84">
        <f t="shared" si="499"/>
        <v>-9.76996261670138e-15</v>
      </c>
      <c r="EL431" s="84">
        <f t="shared" si="500"/>
        <v>0</v>
      </c>
      <c r="EN431" s="84">
        <f t="shared" si="477"/>
        <v>0</v>
      </c>
    </row>
    <row r="432" s="84" customFormat="1" ht="30" customHeight="1" spans="1:144">
      <c r="A432" s="87" t="str">
        <f t="shared" si="483"/>
        <v>S249193195.476</v>
      </c>
      <c r="B432" s="87">
        <f>VLOOKUP(A432,[1]大中修明细表!$A$10:$N$544,14,0)</f>
        <v>2.476</v>
      </c>
      <c r="C432" s="87" t="str">
        <f t="shared" si="484"/>
        <v>S22280.73483.21</v>
      </c>
      <c r="D432" s="87">
        <f>VLOOKUP(C432,[1]大中修明细表!$B$10:$N$544,13,0)</f>
        <v>2.476</v>
      </c>
      <c r="E432" s="87"/>
      <c r="F432" s="96">
        <v>390</v>
      </c>
      <c r="G432" s="26" t="s">
        <v>23</v>
      </c>
      <c r="H432" s="26" t="s">
        <v>1341</v>
      </c>
      <c r="I432" s="26">
        <v>431225</v>
      </c>
      <c r="J432" s="26" t="s">
        <v>1333</v>
      </c>
      <c r="K432" s="26">
        <v>193</v>
      </c>
      <c r="L432" s="26">
        <v>195.476</v>
      </c>
      <c r="M432" s="26" t="s">
        <v>436</v>
      </c>
      <c r="N432" s="26">
        <v>80.734</v>
      </c>
      <c r="O432" s="26">
        <v>83.21</v>
      </c>
      <c r="P432" s="26">
        <f t="shared" si="485"/>
        <v>2.476</v>
      </c>
      <c r="Q432" s="26">
        <f t="shared" si="503"/>
        <v>2.476</v>
      </c>
      <c r="R432" s="26" t="s">
        <v>172</v>
      </c>
      <c r="S432" s="26">
        <v>6.5</v>
      </c>
      <c r="T432" s="26">
        <v>6.5</v>
      </c>
      <c r="U432" s="26">
        <v>7.5</v>
      </c>
      <c r="V432" s="26" t="s">
        <v>182</v>
      </c>
      <c r="W432" s="26" t="s">
        <v>160</v>
      </c>
      <c r="X432" s="26"/>
      <c r="Y432" s="26">
        <f t="shared" si="487"/>
        <v>6.5</v>
      </c>
      <c r="Z432" s="26"/>
      <c r="AA432" s="26" t="s">
        <v>184</v>
      </c>
      <c r="AB432" s="26"/>
      <c r="AC432" s="26"/>
      <c r="AD432" s="26" t="s">
        <v>145</v>
      </c>
      <c r="AE432" s="26">
        <v>4</v>
      </c>
      <c r="AF432" s="99"/>
      <c r="AG432" s="92">
        <v>70</v>
      </c>
      <c r="AH432" s="92">
        <f t="shared" si="488"/>
        <v>113</v>
      </c>
      <c r="AI432" s="92">
        <f t="shared" si="489"/>
        <v>113</v>
      </c>
      <c r="AJ432" s="26">
        <f t="shared" si="490"/>
        <v>113</v>
      </c>
      <c r="AK432" s="92">
        <v>1942</v>
      </c>
      <c r="AL432" s="26" t="str">
        <f>IF(AND(AK432&lt;&gt;"",AM432&lt;&gt;""),"确认折扣年度",IF($V432="大修",IF(AND($V432="大修",AK432="",AM432=""),1,IF(AK432&lt;&gt;"",LOOKUP(AK432,{1900,2016,2017,2018,2019,2020,2021,2022,2023,2024,2025},{1,0.9,0.8,0.7,0.6,0.5,0.4,0.3,0.2,0.1,0}),IF(AM432&lt;&gt;"",LOOKUP(AM432,{1900,2021,2022,2023,2024,2025},{1,0.8,0.6,0.4,0.2,0})))),""))</f>
        <v/>
      </c>
      <c r="AM432" s="92"/>
      <c r="AN432" s="26">
        <f>IF(AND(AK432&lt;&gt;"",AM432&lt;&gt;""),"确认折扣年度",IF($V432="中修",IF(AND($V432="中修",AK432="",AM432=""),1,IF(AK432&lt;&gt;"",LOOKUP(AK432,{1900,2021,2022,2023,2024,2025},{1,0.8,0.6,0.4,0.2,0}),IF(AM432&lt;&gt;"",LOOKUP(AM432,{1900,2021,2022,2023,2024,2025},{1,0.8,0.6,0.4,0.2,0})))),""))</f>
        <v>1</v>
      </c>
      <c r="AO432" s="26" t="s">
        <v>146</v>
      </c>
      <c r="AP432" s="26" t="s">
        <v>146</v>
      </c>
      <c r="AQ432" s="26" t="s">
        <v>147</v>
      </c>
      <c r="AR432" s="26" t="s">
        <v>1509</v>
      </c>
      <c r="AS432" s="101" t="s">
        <v>1510</v>
      </c>
      <c r="AT432" s="26" t="s">
        <v>1511</v>
      </c>
      <c r="AU432" s="26" t="s">
        <v>175</v>
      </c>
      <c r="AV432" s="26" t="s">
        <v>176</v>
      </c>
      <c r="AW432" s="26"/>
      <c r="AX432" s="110"/>
      <c r="AY432" s="110"/>
      <c r="AZ432" s="111"/>
      <c r="BA432" s="26">
        <v>215</v>
      </c>
      <c r="BB432" s="26">
        <v>346.02</v>
      </c>
      <c r="BC432" s="26">
        <v>346.02</v>
      </c>
      <c r="BD432" s="26">
        <v>0</v>
      </c>
      <c r="BE432" s="26" t="s">
        <v>150</v>
      </c>
      <c r="BF432" s="26" t="s">
        <v>150</v>
      </c>
      <c r="BG432" s="26"/>
      <c r="BH432" s="26">
        <v>1942</v>
      </c>
      <c r="BI432" s="26" t="s">
        <v>150</v>
      </c>
      <c r="BJ432" s="26" t="s">
        <v>1512</v>
      </c>
      <c r="BK432" s="26" t="s">
        <v>150</v>
      </c>
      <c r="BL432" s="26" t="s">
        <v>150</v>
      </c>
      <c r="BM432" s="26"/>
      <c r="BN432" s="26"/>
      <c r="BO432" s="26"/>
      <c r="BP432" s="26"/>
      <c r="BQ432" s="26" t="s">
        <v>436</v>
      </c>
      <c r="BR432" s="26">
        <v>81.198</v>
      </c>
      <c r="BS432" s="26">
        <v>83.674</v>
      </c>
      <c r="BT432" s="26">
        <f t="shared" si="491"/>
        <v>2.476</v>
      </c>
      <c r="BU432" s="26"/>
      <c r="BV432" s="26"/>
      <c r="BW432" s="26">
        <f t="shared" si="504"/>
        <v>2.476</v>
      </c>
      <c r="BX432" s="26">
        <v>0</v>
      </c>
      <c r="BY432" s="26">
        <v>0</v>
      </c>
      <c r="BZ432" s="26"/>
      <c r="CA432" s="117"/>
      <c r="CB432" s="26" t="s">
        <v>166</v>
      </c>
      <c r="CC432" s="26">
        <v>0</v>
      </c>
      <c r="CD432" s="26">
        <v>2</v>
      </c>
      <c r="CE432" s="26">
        <v>0.475999999999999</v>
      </c>
      <c r="CF432" s="92">
        <f t="shared" si="505"/>
        <v>2</v>
      </c>
      <c r="CG432" s="84">
        <f t="shared" si="506"/>
        <v>0</v>
      </c>
      <c r="CH432" s="124">
        <v>12</v>
      </c>
      <c r="CI432" s="84">
        <v>1</v>
      </c>
      <c r="CK432" s="84">
        <v>440</v>
      </c>
      <c r="CW432" s="84" t="str">
        <f t="shared" si="507"/>
        <v>S249193195.476</v>
      </c>
      <c r="CX432" s="84" t="s">
        <v>140</v>
      </c>
      <c r="CZ432" s="26" t="s">
        <v>182</v>
      </c>
      <c r="DA432" s="92">
        <v>2.476</v>
      </c>
      <c r="DB432" s="92"/>
      <c r="DC432" s="92" t="s">
        <v>1508</v>
      </c>
      <c r="DD432" s="92"/>
      <c r="DE432" s="26" t="s">
        <v>662</v>
      </c>
      <c r="DF432" s="26"/>
      <c r="DG432" s="26"/>
      <c r="DH432" s="26"/>
      <c r="DI432" s="26"/>
      <c r="DJ432" s="26">
        <v>1942</v>
      </c>
      <c r="DK432" s="26"/>
      <c r="DL432" s="26" t="s">
        <v>172</v>
      </c>
      <c r="DM432" s="26">
        <v>6.5</v>
      </c>
      <c r="DN432" s="26">
        <v>6.5</v>
      </c>
      <c r="DO432" s="26">
        <v>7.5</v>
      </c>
      <c r="DP432" s="26" t="b">
        <v>1</v>
      </c>
      <c r="DQ432" s="26">
        <v>1</v>
      </c>
      <c r="DR432" s="26" t="s">
        <v>149</v>
      </c>
      <c r="DS432" s="26" t="s">
        <v>167</v>
      </c>
      <c r="DT432" s="26" t="s">
        <v>150</v>
      </c>
      <c r="DU432" s="26" t="s">
        <v>150</v>
      </c>
      <c r="DV432" s="26" t="s">
        <v>150</v>
      </c>
      <c r="DW432" s="26"/>
      <c r="DX432" s="26"/>
      <c r="DY432" s="26"/>
      <c r="DZ432" s="26">
        <f t="shared" si="496"/>
        <v>2.476</v>
      </c>
      <c r="EA432" s="26">
        <v>2.476</v>
      </c>
      <c r="EB432" s="26">
        <v>0</v>
      </c>
      <c r="EC432" s="26">
        <v>0</v>
      </c>
      <c r="ED432" s="26">
        <v>0</v>
      </c>
      <c r="EE432" s="26">
        <v>2.476</v>
      </c>
      <c r="EF432" s="26">
        <v>0</v>
      </c>
      <c r="EG432" s="26">
        <v>0</v>
      </c>
      <c r="EH432" s="26">
        <v>0</v>
      </c>
      <c r="EI432" s="146">
        <f t="shared" si="497"/>
        <v>0</v>
      </c>
      <c r="EJ432" s="84">
        <f t="shared" si="498"/>
        <v>2.476</v>
      </c>
      <c r="EK432" s="84">
        <f t="shared" si="499"/>
        <v>0</v>
      </c>
      <c r="EL432" s="84">
        <f t="shared" si="500"/>
        <v>0</v>
      </c>
      <c r="EN432" s="84">
        <f t="shared" si="477"/>
        <v>0</v>
      </c>
    </row>
    <row r="433" ht="30" customHeight="1" spans="1:144">
      <c r="A433" s="87" t="str">
        <f t="shared" si="483"/>
        <v>S2498384</v>
      </c>
      <c r="B433" s="87">
        <f>VLOOKUP(A433,[1]大中修明细表!$A$10:$N$544,14,0)</f>
        <v>1</v>
      </c>
      <c r="C433" s="87" t="str">
        <f t="shared" si="484"/>
        <v>S312305.756304.756</v>
      </c>
      <c r="D433" s="87">
        <f>VLOOKUP(C433,[1]大中修明细表!$B$10:$N$544,13,0)</f>
        <v>1</v>
      </c>
      <c r="E433" s="87"/>
      <c r="F433" s="96">
        <v>391</v>
      </c>
      <c r="G433" s="26" t="s">
        <v>23</v>
      </c>
      <c r="H433" s="26" t="s">
        <v>1332</v>
      </c>
      <c r="I433" s="26">
        <v>431221</v>
      </c>
      <c r="J433" s="26" t="s">
        <v>1333</v>
      </c>
      <c r="K433" s="26">
        <v>83</v>
      </c>
      <c r="L433" s="26">
        <v>84</v>
      </c>
      <c r="M433" s="26" t="s">
        <v>728</v>
      </c>
      <c r="N433" s="26">
        <v>305.756</v>
      </c>
      <c r="O433" s="26">
        <v>304.756</v>
      </c>
      <c r="P433" s="26">
        <f t="shared" si="485"/>
        <v>1</v>
      </c>
      <c r="Q433" s="26">
        <f t="shared" si="503"/>
        <v>1</v>
      </c>
      <c r="R433" s="26" t="s">
        <v>341</v>
      </c>
      <c r="S433" s="26">
        <v>7</v>
      </c>
      <c r="T433" s="26">
        <v>7</v>
      </c>
      <c r="U433" s="26">
        <v>8</v>
      </c>
      <c r="V433" s="26" t="s">
        <v>182</v>
      </c>
      <c r="W433" s="26" t="s">
        <v>160</v>
      </c>
      <c r="X433" s="26" t="s">
        <v>183</v>
      </c>
      <c r="Y433" s="26">
        <f t="shared" si="487"/>
        <v>7</v>
      </c>
      <c r="Z433" s="26"/>
      <c r="AA433" s="26" t="s">
        <v>184</v>
      </c>
      <c r="AB433" s="26"/>
      <c r="AC433" s="26"/>
      <c r="AD433" s="26" t="s">
        <v>145</v>
      </c>
      <c r="AE433" s="26">
        <v>4</v>
      </c>
      <c r="AF433" s="99"/>
      <c r="AG433" s="92">
        <v>70</v>
      </c>
      <c r="AH433" s="92">
        <f t="shared" si="488"/>
        <v>49</v>
      </c>
      <c r="AI433" s="92">
        <f t="shared" si="489"/>
        <v>49</v>
      </c>
      <c r="AJ433" s="26">
        <f t="shared" si="490"/>
        <v>49</v>
      </c>
      <c r="AK433" s="92"/>
      <c r="AL433" s="26" t="str">
        <f>IF(AND(AK433&lt;&gt;"",AM433&lt;&gt;""),"确认折扣年度",IF($V433="大修",IF(AND($V433="大修",AK433="",AM433=""),1,IF(AK433&lt;&gt;"",LOOKUP(AK433,{1900,2016,2017,2018,2019,2020,2021,2022,2023,2024,2025},{1,0.9,0.8,0.7,0.6,0.5,0.4,0.3,0.2,0.1,0}),IF(AM433&lt;&gt;"",LOOKUP(AM433,{1900,2021,2022,2023,2024,2025},{1,0.8,0.6,0.4,0.2,0})))),""))</f>
        <v/>
      </c>
      <c r="AM433" s="92">
        <v>2011</v>
      </c>
      <c r="AN433" s="26">
        <f>IF(AND(AK433&lt;&gt;"",AM433&lt;&gt;""),"确认折扣年度",IF($V433="中修",IF(AND($V433="中修",AK433="",AM433=""),1,IF(AK433&lt;&gt;"",LOOKUP(AK433,{1900,2021,2022,2023,2024,2025},{1,0.8,0.6,0.4,0.2,0}),IF(AM433&lt;&gt;"",LOOKUP(AM433,{1900,2021,2022,2023,2024,2025},{1,0.8,0.6,0.4,0.2,0})))),""))</f>
        <v>1</v>
      </c>
      <c r="AO433" s="26" t="s">
        <v>146</v>
      </c>
      <c r="AP433" s="26" t="s">
        <v>146</v>
      </c>
      <c r="AQ433" s="26" t="s">
        <v>147</v>
      </c>
      <c r="AR433" s="26" t="s">
        <v>1513</v>
      </c>
      <c r="AS433" s="101"/>
      <c r="AT433" s="26"/>
      <c r="AU433" s="26" t="s">
        <v>146</v>
      </c>
      <c r="AV433" s="26" t="s">
        <v>147</v>
      </c>
      <c r="AW433" s="26"/>
      <c r="AX433" s="110"/>
      <c r="AY433" s="110" t="s">
        <v>1335</v>
      </c>
      <c r="AZ433" s="111"/>
      <c r="BA433" s="26">
        <v>85</v>
      </c>
      <c r="BB433" s="26">
        <v>59.5</v>
      </c>
      <c r="BC433" s="26">
        <v>59.5</v>
      </c>
      <c r="BD433" s="26">
        <v>0</v>
      </c>
      <c r="BE433" s="26" t="s">
        <v>150</v>
      </c>
      <c r="BF433" s="26" t="s">
        <v>150</v>
      </c>
      <c r="BG433" s="26"/>
      <c r="BH433" s="26">
        <v>1950</v>
      </c>
      <c r="BI433" s="26" t="s">
        <v>150</v>
      </c>
      <c r="BJ433" s="26" t="s">
        <v>1336</v>
      </c>
      <c r="BK433" s="26" t="s">
        <v>150</v>
      </c>
      <c r="BL433" s="26" t="s">
        <v>1337</v>
      </c>
      <c r="BM433" s="26"/>
      <c r="BN433" s="26"/>
      <c r="BO433" s="26"/>
      <c r="BP433" s="26"/>
      <c r="BQ433" s="26" t="s">
        <v>728</v>
      </c>
      <c r="BR433" s="26">
        <v>303.669</v>
      </c>
      <c r="BS433" s="26">
        <v>304.669</v>
      </c>
      <c r="BT433" s="26">
        <f t="shared" si="491"/>
        <v>1</v>
      </c>
      <c r="BU433" s="26"/>
      <c r="BV433" s="26"/>
      <c r="BW433" s="26">
        <f t="shared" si="504"/>
        <v>1</v>
      </c>
      <c r="BX433" s="26">
        <v>0</v>
      </c>
      <c r="BY433" s="26">
        <v>0</v>
      </c>
      <c r="BZ433" s="26"/>
      <c r="CA433" s="117"/>
      <c r="CB433" s="26" t="s">
        <v>166</v>
      </c>
      <c r="CC433" s="26">
        <v>0</v>
      </c>
      <c r="CD433" s="26">
        <v>1</v>
      </c>
      <c r="CE433" s="26">
        <v>0</v>
      </c>
      <c r="CF433" s="92">
        <f t="shared" si="505"/>
        <v>1</v>
      </c>
      <c r="CG433" s="84">
        <f t="shared" si="506"/>
        <v>0</v>
      </c>
      <c r="CH433" s="124">
        <v>12</v>
      </c>
      <c r="CI433" s="84">
        <v>2</v>
      </c>
      <c r="CJ433" s="84"/>
      <c r="CK433" s="84">
        <v>394</v>
      </c>
      <c r="CL433" s="84"/>
      <c r="CM433" s="84"/>
      <c r="CN433" s="84"/>
      <c r="CO433" s="84"/>
      <c r="CP433" s="84"/>
      <c r="CQ433" s="84"/>
      <c r="CR433" s="84"/>
      <c r="CT433" s="84"/>
      <c r="CU433" s="84"/>
      <c r="CV433" s="84"/>
      <c r="CW433" s="84" t="str">
        <f t="shared" si="507"/>
        <v>S2498384</v>
      </c>
      <c r="CX433" s="84" t="s">
        <v>182</v>
      </c>
      <c r="CZ433" s="26"/>
      <c r="DA433" s="92">
        <v>1</v>
      </c>
      <c r="DB433" s="92"/>
      <c r="DC433" s="92"/>
      <c r="DD433" s="92"/>
      <c r="DE433" s="26"/>
      <c r="DF433" s="26"/>
      <c r="DG433" s="26"/>
      <c r="DH433" s="26"/>
      <c r="DI433" s="26"/>
      <c r="DJ433" s="26">
        <v>1950</v>
      </c>
      <c r="DK433" s="26"/>
      <c r="DL433" s="26" t="s">
        <v>341</v>
      </c>
      <c r="DM433" s="26">
        <v>7</v>
      </c>
      <c r="DN433" s="26">
        <v>7</v>
      </c>
      <c r="DO433" s="26">
        <v>8</v>
      </c>
      <c r="DP433" s="26" t="b">
        <v>1</v>
      </c>
      <c r="DQ433" s="26">
        <v>1</v>
      </c>
      <c r="DR433" s="26" t="s">
        <v>149</v>
      </c>
      <c r="DS433" s="26" t="s">
        <v>167</v>
      </c>
      <c r="DT433" s="26" t="s">
        <v>150</v>
      </c>
      <c r="DU433" s="26" t="s">
        <v>150</v>
      </c>
      <c r="DV433" s="26" t="s">
        <v>1337</v>
      </c>
      <c r="DW433" s="26"/>
      <c r="DX433" s="26"/>
      <c r="DY433" s="26"/>
      <c r="DZ433" s="26">
        <f t="shared" si="496"/>
        <v>1</v>
      </c>
      <c r="EA433" s="26">
        <v>1</v>
      </c>
      <c r="EB433" s="26">
        <v>0</v>
      </c>
      <c r="EC433" s="26">
        <v>0</v>
      </c>
      <c r="ED433" s="26">
        <v>0</v>
      </c>
      <c r="EE433" s="26">
        <v>1</v>
      </c>
      <c r="EF433" s="26">
        <v>0</v>
      </c>
      <c r="EG433" s="26">
        <v>0</v>
      </c>
      <c r="EH433" s="26">
        <v>0</v>
      </c>
      <c r="EI433" s="146">
        <f t="shared" si="497"/>
        <v>0</v>
      </c>
      <c r="EJ433" s="84">
        <f t="shared" si="498"/>
        <v>1</v>
      </c>
      <c r="EK433" s="84">
        <f t="shared" si="499"/>
        <v>0</v>
      </c>
      <c r="EL433" s="84">
        <f t="shared" si="500"/>
        <v>0</v>
      </c>
      <c r="EN433" s="84">
        <f t="shared" si="477"/>
        <v>0</v>
      </c>
    </row>
    <row r="434" ht="30" customHeight="1" spans="1:144">
      <c r="A434" s="87" t="str">
        <f t="shared" si="483"/>
        <v>S2498687</v>
      </c>
      <c r="B434" s="87">
        <f>VLOOKUP(A434,[1]大中修明细表!$A$10:$N$544,14,0)</f>
        <v>1</v>
      </c>
      <c r="C434" s="87" t="str">
        <f t="shared" si="484"/>
        <v>S312302.756301.756</v>
      </c>
      <c r="D434" s="87">
        <f>VLOOKUP(C434,[1]大中修明细表!$B$10:$N$544,13,0)</f>
        <v>1</v>
      </c>
      <c r="E434" s="87"/>
      <c r="F434" s="96">
        <v>392</v>
      </c>
      <c r="G434" s="26" t="s">
        <v>23</v>
      </c>
      <c r="H434" s="26" t="s">
        <v>1332</v>
      </c>
      <c r="I434" s="26">
        <v>431221</v>
      </c>
      <c r="J434" s="26" t="s">
        <v>1333</v>
      </c>
      <c r="K434" s="26">
        <v>86</v>
      </c>
      <c r="L434" s="26">
        <v>87</v>
      </c>
      <c r="M434" s="26" t="s">
        <v>728</v>
      </c>
      <c r="N434" s="26">
        <v>302.756</v>
      </c>
      <c r="O434" s="26">
        <v>301.756</v>
      </c>
      <c r="P434" s="26">
        <f t="shared" si="485"/>
        <v>1</v>
      </c>
      <c r="Q434" s="26">
        <f t="shared" si="503"/>
        <v>1</v>
      </c>
      <c r="R434" s="26" t="s">
        <v>341</v>
      </c>
      <c r="S434" s="26">
        <v>7</v>
      </c>
      <c r="T434" s="26">
        <v>7</v>
      </c>
      <c r="U434" s="26">
        <v>8</v>
      </c>
      <c r="V434" s="26" t="s">
        <v>182</v>
      </c>
      <c r="W434" s="26" t="s">
        <v>160</v>
      </c>
      <c r="X434" s="26" t="s">
        <v>183</v>
      </c>
      <c r="Y434" s="26">
        <f t="shared" si="487"/>
        <v>7</v>
      </c>
      <c r="Z434" s="26"/>
      <c r="AA434" s="26" t="s">
        <v>184</v>
      </c>
      <c r="AB434" s="26"/>
      <c r="AC434" s="26"/>
      <c r="AD434" s="26" t="s">
        <v>145</v>
      </c>
      <c r="AE434" s="26">
        <v>4</v>
      </c>
      <c r="AF434" s="99"/>
      <c r="AG434" s="92">
        <v>70</v>
      </c>
      <c r="AH434" s="92">
        <f t="shared" si="488"/>
        <v>49</v>
      </c>
      <c r="AI434" s="92">
        <f t="shared" si="489"/>
        <v>49</v>
      </c>
      <c r="AJ434" s="26">
        <f t="shared" si="490"/>
        <v>49</v>
      </c>
      <c r="AK434" s="92"/>
      <c r="AL434" s="26" t="str">
        <f>IF(AND(AK434&lt;&gt;"",AM434&lt;&gt;""),"确认折扣年度",IF($V434="大修",IF(AND($V434="大修",AK434="",AM434=""),1,IF(AK434&lt;&gt;"",LOOKUP(AK434,{1900,2016,2017,2018,2019,2020,2021,2022,2023,2024,2025},{1,0.9,0.8,0.7,0.6,0.5,0.4,0.3,0.2,0.1,0}),IF(AM434&lt;&gt;"",LOOKUP(AM434,{1900,2021,2022,2023,2024,2025},{1,0.8,0.6,0.4,0.2,0})))),""))</f>
        <v/>
      </c>
      <c r="AM434" s="92">
        <v>2011</v>
      </c>
      <c r="AN434" s="26">
        <f>IF(AND(AK434&lt;&gt;"",AM434&lt;&gt;""),"确认折扣年度",IF($V434="中修",IF(AND($V434="中修",AK434="",AM434=""),1,IF(AK434&lt;&gt;"",LOOKUP(AK434,{1900,2021,2022,2023,2024,2025},{1,0.8,0.6,0.4,0.2,0}),IF(AM434&lt;&gt;"",LOOKUP(AM434,{1900,2021,2022,2023,2024,2025},{1,0.8,0.6,0.4,0.2,0})))),""))</f>
        <v>1</v>
      </c>
      <c r="AO434" s="26" t="s">
        <v>146</v>
      </c>
      <c r="AP434" s="26" t="s">
        <v>146</v>
      </c>
      <c r="AQ434" s="26" t="s">
        <v>147</v>
      </c>
      <c r="AR434" s="26" t="s">
        <v>1514</v>
      </c>
      <c r="AS434" s="101"/>
      <c r="AT434" s="26"/>
      <c r="AU434" s="26" t="s">
        <v>146</v>
      </c>
      <c r="AV434" s="26" t="s">
        <v>147</v>
      </c>
      <c r="AW434" s="26"/>
      <c r="AX434" s="110"/>
      <c r="AY434" s="110" t="s">
        <v>1335</v>
      </c>
      <c r="AZ434" s="111"/>
      <c r="BA434" s="26">
        <v>85</v>
      </c>
      <c r="BB434" s="26">
        <v>59.5</v>
      </c>
      <c r="BC434" s="26">
        <v>59.5</v>
      </c>
      <c r="BD434" s="26">
        <v>0</v>
      </c>
      <c r="BE434" s="26" t="s">
        <v>150</v>
      </c>
      <c r="BF434" s="26" t="s">
        <v>150</v>
      </c>
      <c r="BG434" s="26"/>
      <c r="BH434" s="26">
        <v>1950</v>
      </c>
      <c r="BI434" s="26" t="s">
        <v>150</v>
      </c>
      <c r="BJ434" s="26" t="s">
        <v>1336</v>
      </c>
      <c r="BK434" s="26" t="s">
        <v>150</v>
      </c>
      <c r="BL434" s="26" t="s">
        <v>1337</v>
      </c>
      <c r="BM434" s="26"/>
      <c r="BN434" s="26"/>
      <c r="BO434" s="26"/>
      <c r="BP434" s="26"/>
      <c r="BQ434" s="26" t="s">
        <v>728</v>
      </c>
      <c r="BR434" s="26">
        <v>306.669</v>
      </c>
      <c r="BS434" s="26">
        <v>307.669</v>
      </c>
      <c r="BT434" s="26">
        <f t="shared" si="491"/>
        <v>1</v>
      </c>
      <c r="BU434" s="26"/>
      <c r="BV434" s="26"/>
      <c r="BW434" s="26">
        <f t="shared" si="504"/>
        <v>1</v>
      </c>
      <c r="BX434" s="26">
        <v>0</v>
      </c>
      <c r="BY434" s="26">
        <v>0</v>
      </c>
      <c r="BZ434" s="26"/>
      <c r="CA434" s="117"/>
      <c r="CB434" s="26" t="s">
        <v>166</v>
      </c>
      <c r="CC434" s="26">
        <v>0</v>
      </c>
      <c r="CD434" s="26">
        <v>1</v>
      </c>
      <c r="CE434" s="26">
        <v>0</v>
      </c>
      <c r="CF434" s="92">
        <f t="shared" si="505"/>
        <v>1</v>
      </c>
      <c r="CG434" s="84">
        <f t="shared" si="506"/>
        <v>0</v>
      </c>
      <c r="CH434" s="124">
        <v>12</v>
      </c>
      <c r="CI434" s="84">
        <v>2</v>
      </c>
      <c r="CJ434" s="84"/>
      <c r="CK434" s="84">
        <v>395</v>
      </c>
      <c r="CL434" s="84"/>
      <c r="CM434" s="84"/>
      <c r="CN434" s="84"/>
      <c r="CO434" s="84"/>
      <c r="CP434" s="84"/>
      <c r="CQ434" s="84"/>
      <c r="CR434" s="84"/>
      <c r="CT434" s="84"/>
      <c r="CU434" s="84"/>
      <c r="CV434" s="84"/>
      <c r="CW434" s="84" t="str">
        <f t="shared" si="507"/>
        <v>S2498687</v>
      </c>
      <c r="CX434" s="84" t="s">
        <v>182</v>
      </c>
      <c r="CZ434" s="26"/>
      <c r="DA434" s="92">
        <v>1</v>
      </c>
      <c r="DB434" s="92"/>
      <c r="DC434" s="92"/>
      <c r="DD434" s="92"/>
      <c r="DE434" s="26"/>
      <c r="DF434" s="26"/>
      <c r="DG434" s="26"/>
      <c r="DH434" s="26"/>
      <c r="DI434" s="26"/>
      <c r="DJ434" s="26">
        <v>1950</v>
      </c>
      <c r="DK434" s="26"/>
      <c r="DL434" s="26" t="s">
        <v>341</v>
      </c>
      <c r="DM434" s="26">
        <v>7</v>
      </c>
      <c r="DN434" s="26">
        <v>7</v>
      </c>
      <c r="DO434" s="26">
        <v>8</v>
      </c>
      <c r="DP434" s="26" t="b">
        <v>1</v>
      </c>
      <c r="DQ434" s="26">
        <v>1</v>
      </c>
      <c r="DR434" s="26" t="s">
        <v>149</v>
      </c>
      <c r="DS434" s="26" t="s">
        <v>167</v>
      </c>
      <c r="DT434" s="26" t="s">
        <v>150</v>
      </c>
      <c r="DU434" s="26" t="s">
        <v>150</v>
      </c>
      <c r="DV434" s="26" t="s">
        <v>1337</v>
      </c>
      <c r="DW434" s="26"/>
      <c r="DX434" s="26"/>
      <c r="DY434" s="26"/>
      <c r="DZ434" s="26">
        <f t="shared" si="496"/>
        <v>1</v>
      </c>
      <c r="EA434" s="26">
        <v>1</v>
      </c>
      <c r="EB434" s="26">
        <v>0</v>
      </c>
      <c r="EC434" s="26">
        <v>0</v>
      </c>
      <c r="ED434" s="26">
        <v>0</v>
      </c>
      <c r="EE434" s="26">
        <v>1</v>
      </c>
      <c r="EF434" s="26">
        <v>0</v>
      </c>
      <c r="EG434" s="26">
        <v>0</v>
      </c>
      <c r="EH434" s="26">
        <v>0</v>
      </c>
      <c r="EI434" s="146">
        <f t="shared" si="497"/>
        <v>0</v>
      </c>
      <c r="EJ434" s="84">
        <f t="shared" si="498"/>
        <v>1</v>
      </c>
      <c r="EK434" s="84">
        <f t="shared" si="499"/>
        <v>0</v>
      </c>
      <c r="EL434" s="84">
        <f t="shared" si="500"/>
        <v>0</v>
      </c>
      <c r="EN434" s="84">
        <f t="shared" si="477"/>
        <v>0</v>
      </c>
    </row>
    <row r="435" ht="30" customHeight="1" spans="1:144">
      <c r="A435" s="87" t="str">
        <f t="shared" si="483"/>
        <v>S249188.9193</v>
      </c>
      <c r="B435" s="87">
        <f>VLOOKUP(A435,[1]大中修明细表!$A$10:$N$544,14,0)</f>
        <v>4.09999999999999</v>
      </c>
      <c r="C435" s="87" t="str">
        <f t="shared" si="484"/>
        <v>S22277.09881.198</v>
      </c>
      <c r="D435" s="87" t="e">
        <f>VLOOKUP(C435,[1]大中修明细表!$B$10:$N$544,13,0)</f>
        <v>#N/A</v>
      </c>
      <c r="E435" s="87"/>
      <c r="F435" s="96">
        <v>393</v>
      </c>
      <c r="G435" s="26" t="s">
        <v>23</v>
      </c>
      <c r="H435" s="26" t="s">
        <v>1341</v>
      </c>
      <c r="I435" s="26">
        <v>431225</v>
      </c>
      <c r="J435" s="26" t="s">
        <v>1333</v>
      </c>
      <c r="K435" s="26">
        <v>188.9</v>
      </c>
      <c r="L435" s="26">
        <v>193</v>
      </c>
      <c r="M435" s="26" t="s">
        <v>436</v>
      </c>
      <c r="N435" s="26">
        <v>77.098</v>
      </c>
      <c r="O435" s="26">
        <v>81.198</v>
      </c>
      <c r="P435" s="26">
        <f t="shared" si="485"/>
        <v>4.09999999999999</v>
      </c>
      <c r="Q435" s="26">
        <f t="shared" si="503"/>
        <v>4.09999999999999</v>
      </c>
      <c r="R435" s="26" t="s">
        <v>172</v>
      </c>
      <c r="S435" s="26">
        <v>6.5</v>
      </c>
      <c r="T435" s="26">
        <v>6.5</v>
      </c>
      <c r="U435" s="26">
        <v>7.5</v>
      </c>
      <c r="V435" s="26" t="s">
        <v>182</v>
      </c>
      <c r="W435" s="26" t="s">
        <v>160</v>
      </c>
      <c r="X435" s="26" t="s">
        <v>183</v>
      </c>
      <c r="Y435" s="26">
        <f t="shared" si="487"/>
        <v>6.5</v>
      </c>
      <c r="Z435" s="26"/>
      <c r="AA435" s="26" t="s">
        <v>184</v>
      </c>
      <c r="AB435" s="26"/>
      <c r="AC435" s="26"/>
      <c r="AD435" s="26" t="s">
        <v>145</v>
      </c>
      <c r="AE435" s="26">
        <v>4</v>
      </c>
      <c r="AF435" s="99"/>
      <c r="AG435" s="92">
        <v>70</v>
      </c>
      <c r="AH435" s="92">
        <f t="shared" si="488"/>
        <v>187</v>
      </c>
      <c r="AI435" s="92">
        <f t="shared" si="489"/>
        <v>187</v>
      </c>
      <c r="AJ435" s="26">
        <f t="shared" si="490"/>
        <v>187</v>
      </c>
      <c r="AK435" s="92">
        <v>1942</v>
      </c>
      <c r="AL435" s="26" t="str">
        <f>IF(AND(AK435&lt;&gt;"",AM435&lt;&gt;""),"确认折扣年度",IF($V435="大修",IF(AND($V435="大修",AK435="",AM435=""),1,IF(AK435&lt;&gt;"",LOOKUP(AK435,{1900,2016,2017,2018,2019,2020,2021,2022,2023,2024,2025},{1,0.9,0.8,0.7,0.6,0.5,0.4,0.3,0.2,0.1,0}),IF(AM435&lt;&gt;"",LOOKUP(AM435,{1900,2021,2022,2023,2024,2025},{1,0.8,0.6,0.4,0.2,0})))),""))</f>
        <v/>
      </c>
      <c r="AM435" s="92"/>
      <c r="AN435" s="26">
        <f>IF(AND(AK435&lt;&gt;"",AM435&lt;&gt;""),"确认折扣年度",IF($V435="中修",IF(AND($V435="中修",AK435="",AM435=""),1,IF(AK435&lt;&gt;"",LOOKUP(AK435,{1900,2021,2022,2023,2024,2025},{1,0.8,0.6,0.4,0.2,0}),IF(AM435&lt;&gt;"",LOOKUP(AM435,{1900,2021,2022,2023,2024,2025},{1,0.8,0.6,0.4,0.2,0})))),""))</f>
        <v>1</v>
      </c>
      <c r="AO435" s="26" t="s">
        <v>146</v>
      </c>
      <c r="AP435" s="26" t="s">
        <v>146</v>
      </c>
      <c r="AQ435" s="26" t="s">
        <v>147</v>
      </c>
      <c r="AR435" s="26" t="s">
        <v>1515</v>
      </c>
      <c r="AS435" s="101"/>
      <c r="AT435" s="26"/>
      <c r="AU435" s="26" t="s">
        <v>146</v>
      </c>
      <c r="AV435" s="26" t="s">
        <v>147</v>
      </c>
      <c r="AW435" s="26"/>
      <c r="AX435" s="110" t="s">
        <v>1516</v>
      </c>
      <c r="AY435" s="110"/>
      <c r="AZ435" s="111"/>
      <c r="BA435" s="26">
        <v>85</v>
      </c>
      <c r="BB435" s="26">
        <v>226.52</v>
      </c>
      <c r="BC435" s="26">
        <v>226.52</v>
      </c>
      <c r="BD435" s="26">
        <v>0</v>
      </c>
      <c r="BE435" s="26" t="s">
        <v>150</v>
      </c>
      <c r="BF435" s="26" t="s">
        <v>150</v>
      </c>
      <c r="BG435" s="26"/>
      <c r="BH435" s="26">
        <v>1942</v>
      </c>
      <c r="BI435" s="26" t="s">
        <v>150</v>
      </c>
      <c r="BJ435" s="26" t="s">
        <v>1512</v>
      </c>
      <c r="BK435" s="26" t="s">
        <v>150</v>
      </c>
      <c r="BL435" s="26" t="s">
        <v>150</v>
      </c>
      <c r="BM435" s="26"/>
      <c r="BN435" s="26"/>
      <c r="BO435" s="26"/>
      <c r="BP435" s="26"/>
      <c r="BQ435" s="26" t="s">
        <v>436</v>
      </c>
      <c r="BR435" s="26">
        <v>77.098</v>
      </c>
      <c r="BS435" s="26">
        <v>81.198</v>
      </c>
      <c r="BT435" s="26">
        <f t="shared" si="491"/>
        <v>4.09999999999999</v>
      </c>
      <c r="BU435" s="26"/>
      <c r="BV435" s="26"/>
      <c r="BW435" s="26">
        <f t="shared" si="504"/>
        <v>4.09999999999999</v>
      </c>
      <c r="BX435" s="26">
        <v>0</v>
      </c>
      <c r="BY435" s="26">
        <v>0</v>
      </c>
      <c r="BZ435" s="26"/>
      <c r="CA435" s="117"/>
      <c r="CB435" s="26" t="s">
        <v>166</v>
      </c>
      <c r="CC435" s="26">
        <v>1.09999999999999</v>
      </c>
      <c r="CD435" s="26">
        <v>2</v>
      </c>
      <c r="CE435" s="26">
        <v>1</v>
      </c>
      <c r="CF435" s="92">
        <f t="shared" si="505"/>
        <v>3.09999999999999</v>
      </c>
      <c r="CG435" s="84">
        <f t="shared" si="506"/>
        <v>4.44089209850063e-15</v>
      </c>
      <c r="CH435" s="124">
        <v>12</v>
      </c>
      <c r="CI435" s="84">
        <v>2</v>
      </c>
      <c r="CJ435" s="84"/>
      <c r="CK435" s="84">
        <v>439</v>
      </c>
      <c r="CL435" s="84"/>
      <c r="CM435" s="84"/>
      <c r="CN435" s="84"/>
      <c r="CO435" s="84"/>
      <c r="CP435" s="84"/>
      <c r="CQ435" s="84"/>
      <c r="CR435" s="84"/>
      <c r="CT435" s="84"/>
      <c r="CU435" s="84"/>
      <c r="CV435" s="84"/>
      <c r="CW435" s="84" t="str">
        <f t="shared" si="507"/>
        <v>S249188.9193</v>
      </c>
      <c r="CX435" s="84" t="s">
        <v>182</v>
      </c>
      <c r="CZ435" s="26"/>
      <c r="DA435" s="92">
        <v>4.09999999999999</v>
      </c>
      <c r="DB435" s="92"/>
      <c r="DC435" s="92"/>
      <c r="DD435" s="92"/>
      <c r="DE435" s="26"/>
      <c r="DF435" s="26"/>
      <c r="DG435" s="26"/>
      <c r="DH435" s="26"/>
      <c r="DI435" s="26"/>
      <c r="DJ435" s="26">
        <v>1942</v>
      </c>
      <c r="DK435" s="26"/>
      <c r="DL435" s="26" t="s">
        <v>172</v>
      </c>
      <c r="DM435" s="26">
        <v>6.5</v>
      </c>
      <c r="DN435" s="26">
        <v>6.5</v>
      </c>
      <c r="DO435" s="26">
        <v>7.5</v>
      </c>
      <c r="DP435" s="26" t="b">
        <v>1</v>
      </c>
      <c r="DQ435" s="26">
        <v>1</v>
      </c>
      <c r="DR435" s="26" t="s">
        <v>149</v>
      </c>
      <c r="DS435" s="26" t="s">
        <v>167</v>
      </c>
      <c r="DT435" s="26" t="s">
        <v>150</v>
      </c>
      <c r="DU435" s="26" t="s">
        <v>150</v>
      </c>
      <c r="DV435" s="26" t="s">
        <v>150</v>
      </c>
      <c r="DW435" s="26"/>
      <c r="DX435" s="26"/>
      <c r="DY435" s="26"/>
      <c r="DZ435" s="26">
        <f t="shared" si="496"/>
        <v>4.1</v>
      </c>
      <c r="EA435" s="26">
        <v>4.09999999999999</v>
      </c>
      <c r="EB435" s="26">
        <v>0</v>
      </c>
      <c r="EC435" s="26">
        <v>0</v>
      </c>
      <c r="ED435" s="26">
        <v>0</v>
      </c>
      <c r="EE435" s="26">
        <v>4.1</v>
      </c>
      <c r="EF435" s="26">
        <v>0</v>
      </c>
      <c r="EG435" s="26">
        <v>0</v>
      </c>
      <c r="EH435" s="26">
        <v>0</v>
      </c>
      <c r="EI435" s="146">
        <f t="shared" si="497"/>
        <v>-9.76996261670138e-15</v>
      </c>
      <c r="EJ435" s="84">
        <f t="shared" si="498"/>
        <v>4.09999999999999</v>
      </c>
      <c r="EK435" s="84">
        <f t="shared" si="499"/>
        <v>-9.76996261670138e-15</v>
      </c>
      <c r="EL435" s="84">
        <f t="shared" si="500"/>
        <v>9.76996261670138e-15</v>
      </c>
      <c r="EN435" s="84">
        <f t="shared" si="477"/>
        <v>0</v>
      </c>
    </row>
    <row r="436" ht="30" customHeight="1" spans="1:144">
      <c r="A436" s="87" t="str">
        <f t="shared" si="483"/>
        <v>S249195.476197</v>
      </c>
      <c r="B436" s="87">
        <f>VLOOKUP(A436,[1]大中修明细表!$A$10:$N$544,14,0)</f>
        <v>1.524</v>
      </c>
      <c r="C436" s="87" t="str">
        <f t="shared" si="484"/>
        <v>S22283.72485.248</v>
      </c>
      <c r="D436" s="87">
        <f>VLOOKUP(C436,[1]大中修明细表!$B$10:$N$544,13,0)</f>
        <v>1.524</v>
      </c>
      <c r="E436" s="87"/>
      <c r="F436" s="96">
        <v>394</v>
      </c>
      <c r="G436" s="26" t="s">
        <v>23</v>
      </c>
      <c r="H436" s="26" t="s">
        <v>1306</v>
      </c>
      <c r="I436" s="26">
        <v>431229</v>
      </c>
      <c r="J436" s="26" t="s">
        <v>1333</v>
      </c>
      <c r="K436" s="26">
        <v>195.476</v>
      </c>
      <c r="L436" s="26">
        <v>197</v>
      </c>
      <c r="M436" s="26" t="s">
        <v>436</v>
      </c>
      <c r="N436" s="26">
        <v>83.724</v>
      </c>
      <c r="O436" s="26">
        <v>85.248</v>
      </c>
      <c r="P436" s="26">
        <f t="shared" si="485"/>
        <v>1.524</v>
      </c>
      <c r="Q436" s="26">
        <f t="shared" si="503"/>
        <v>1.524</v>
      </c>
      <c r="R436" s="26" t="s">
        <v>172</v>
      </c>
      <c r="S436" s="26">
        <v>6.5</v>
      </c>
      <c r="T436" s="26">
        <v>6.5</v>
      </c>
      <c r="U436" s="26">
        <v>7.5</v>
      </c>
      <c r="V436" s="26" t="s">
        <v>182</v>
      </c>
      <c r="W436" s="26" t="s">
        <v>160</v>
      </c>
      <c r="X436" s="26" t="s">
        <v>183</v>
      </c>
      <c r="Y436" s="26">
        <f t="shared" si="487"/>
        <v>6.5</v>
      </c>
      <c r="Z436" s="26"/>
      <c r="AA436" s="26" t="s">
        <v>184</v>
      </c>
      <c r="AB436" s="26"/>
      <c r="AC436" s="26"/>
      <c r="AD436" s="26" t="s">
        <v>145</v>
      </c>
      <c r="AE436" s="26">
        <v>4</v>
      </c>
      <c r="AF436" s="99"/>
      <c r="AG436" s="92">
        <v>70</v>
      </c>
      <c r="AH436" s="92">
        <f t="shared" si="488"/>
        <v>69</v>
      </c>
      <c r="AI436" s="92">
        <f t="shared" si="489"/>
        <v>69</v>
      </c>
      <c r="AJ436" s="26">
        <f t="shared" si="490"/>
        <v>69</v>
      </c>
      <c r="AK436" s="92">
        <v>1970</v>
      </c>
      <c r="AL436" s="26" t="str">
        <f>IF(AND(AK436&lt;&gt;"",AM436&lt;&gt;""),"确认折扣年度",IF($V436="大修",IF(AND($V436="大修",AK436="",AM436=""),1,IF(AK436&lt;&gt;"",LOOKUP(AK436,{1900,2016,2017,2018,2019,2020,2021,2022,2023,2024,2025},{1,0.9,0.8,0.7,0.6,0.5,0.4,0.3,0.2,0.1,0}),IF(AM436&lt;&gt;"",LOOKUP(AM436,{1900,2021,2022,2023,2024,2025},{1,0.8,0.6,0.4,0.2,0})))),""))</f>
        <v/>
      </c>
      <c r="AM436" s="92"/>
      <c r="AN436" s="26">
        <f>IF(AND(AK436&lt;&gt;"",AM436&lt;&gt;""),"确认折扣年度",IF($V436="中修",IF(AND($V436="中修",AK436="",AM436=""),1,IF(AK436&lt;&gt;"",LOOKUP(AK436,{1900,2021,2022,2023,2024,2025},{1,0.8,0.6,0.4,0.2,0}),IF(AM436&lt;&gt;"",LOOKUP(AM436,{1900,2021,2022,2023,2024,2025},{1,0.8,0.6,0.4,0.2,0})))),""))</f>
        <v>1</v>
      </c>
      <c r="AO436" s="26" t="s">
        <v>146</v>
      </c>
      <c r="AP436" s="26" t="s">
        <v>146</v>
      </c>
      <c r="AQ436" s="26" t="s">
        <v>147</v>
      </c>
      <c r="AR436" s="26" t="s">
        <v>1517</v>
      </c>
      <c r="AS436" s="101"/>
      <c r="AT436" s="26"/>
      <c r="AU436" s="26" t="s">
        <v>146</v>
      </c>
      <c r="AV436" s="26" t="s">
        <v>147</v>
      </c>
      <c r="AW436" s="26"/>
      <c r="AX436" s="110" t="s">
        <v>1518</v>
      </c>
      <c r="AY436" s="110"/>
      <c r="AZ436" s="111"/>
      <c r="BA436" s="26">
        <v>85</v>
      </c>
      <c r="BB436" s="26">
        <v>84.2</v>
      </c>
      <c r="BC436" s="26">
        <v>84.2</v>
      </c>
      <c r="BD436" s="26">
        <v>0</v>
      </c>
      <c r="BE436" s="26" t="s">
        <v>150</v>
      </c>
      <c r="BF436" s="26" t="s">
        <v>150</v>
      </c>
      <c r="BG436" s="26"/>
      <c r="BH436" s="26">
        <v>1970</v>
      </c>
      <c r="BI436" s="26" t="s">
        <v>150</v>
      </c>
      <c r="BJ436" s="26" t="s">
        <v>1519</v>
      </c>
      <c r="BK436" s="26" t="s">
        <v>150</v>
      </c>
      <c r="BL436" s="26" t="s">
        <v>150</v>
      </c>
      <c r="BM436" s="26"/>
      <c r="BN436" s="26"/>
      <c r="BO436" s="26"/>
      <c r="BP436" s="26"/>
      <c r="BQ436" s="26" t="s">
        <v>436</v>
      </c>
      <c r="BR436" s="26">
        <v>83.724</v>
      </c>
      <c r="BS436" s="26">
        <v>85.248</v>
      </c>
      <c r="BT436" s="26">
        <f t="shared" si="491"/>
        <v>1.524</v>
      </c>
      <c r="BU436" s="26"/>
      <c r="BV436" s="26"/>
      <c r="BW436" s="26">
        <f t="shared" si="504"/>
        <v>1.524</v>
      </c>
      <c r="BX436" s="26">
        <v>0</v>
      </c>
      <c r="BY436" s="26">
        <v>0</v>
      </c>
      <c r="BZ436" s="26"/>
      <c r="CA436" s="117"/>
      <c r="CB436" s="26" t="s">
        <v>166</v>
      </c>
      <c r="CC436" s="26">
        <v>0</v>
      </c>
      <c r="CD436" s="26">
        <v>1.524</v>
      </c>
      <c r="CE436" s="26">
        <v>0</v>
      </c>
      <c r="CF436" s="92">
        <f t="shared" si="505"/>
        <v>1.524</v>
      </c>
      <c r="CG436" s="84">
        <f t="shared" si="506"/>
        <v>0</v>
      </c>
      <c r="CH436" s="124">
        <v>12</v>
      </c>
      <c r="CI436" s="84">
        <v>2</v>
      </c>
      <c r="CJ436" s="84"/>
      <c r="CK436" s="84">
        <v>457</v>
      </c>
      <c r="CL436" s="84"/>
      <c r="CM436" s="84"/>
      <c r="CN436" s="84"/>
      <c r="CO436" s="84"/>
      <c r="CP436" s="84"/>
      <c r="CQ436" s="84"/>
      <c r="CR436" s="84"/>
      <c r="CT436" s="84"/>
      <c r="CU436" s="84"/>
      <c r="CV436" s="84"/>
      <c r="CW436" s="84" t="str">
        <f t="shared" si="507"/>
        <v>S249195.476197</v>
      </c>
      <c r="CX436" s="84" t="s">
        <v>182</v>
      </c>
      <c r="CZ436" s="26"/>
      <c r="DA436" s="92">
        <v>1.524</v>
      </c>
      <c r="DB436" s="92"/>
      <c r="DC436" s="92"/>
      <c r="DD436" s="92"/>
      <c r="DE436" s="26"/>
      <c r="DF436" s="26"/>
      <c r="DG436" s="26"/>
      <c r="DH436" s="26"/>
      <c r="DI436" s="26"/>
      <c r="DJ436" s="26">
        <v>1970</v>
      </c>
      <c r="DK436" s="26"/>
      <c r="DL436" s="26" t="s">
        <v>172</v>
      </c>
      <c r="DM436" s="26">
        <v>6.5</v>
      </c>
      <c r="DN436" s="26">
        <v>6.5</v>
      </c>
      <c r="DO436" s="26">
        <v>7.5</v>
      </c>
      <c r="DP436" s="26" t="b">
        <v>1</v>
      </c>
      <c r="DQ436" s="26">
        <v>1</v>
      </c>
      <c r="DR436" s="26" t="s">
        <v>149</v>
      </c>
      <c r="DS436" s="26" t="s">
        <v>167</v>
      </c>
      <c r="DT436" s="26" t="s">
        <v>150</v>
      </c>
      <c r="DU436" s="26" t="s">
        <v>150</v>
      </c>
      <c r="DV436" s="26" t="s">
        <v>150</v>
      </c>
      <c r="DW436" s="26"/>
      <c r="DX436" s="26"/>
      <c r="DY436" s="26"/>
      <c r="DZ436" s="26">
        <f t="shared" si="496"/>
        <v>1.524</v>
      </c>
      <c r="EA436" s="26">
        <v>1.524</v>
      </c>
      <c r="EB436" s="26">
        <v>0</v>
      </c>
      <c r="EC436" s="26">
        <v>0</v>
      </c>
      <c r="ED436" s="26">
        <v>0</v>
      </c>
      <c r="EE436" s="26">
        <v>1.524</v>
      </c>
      <c r="EF436" s="26">
        <v>0</v>
      </c>
      <c r="EG436" s="26">
        <v>0</v>
      </c>
      <c r="EH436" s="26">
        <v>0</v>
      </c>
      <c r="EI436" s="146">
        <f t="shared" si="497"/>
        <v>0</v>
      </c>
      <c r="EJ436" s="84">
        <f t="shared" si="498"/>
        <v>1.524</v>
      </c>
      <c r="EK436" s="84">
        <f t="shared" si="499"/>
        <v>0</v>
      </c>
      <c r="EL436" s="84">
        <f t="shared" si="500"/>
        <v>0</v>
      </c>
      <c r="EN436" s="84">
        <f t="shared" si="477"/>
        <v>0</v>
      </c>
    </row>
    <row r="437" ht="30" customHeight="1" spans="1:144">
      <c r="A437" s="87" t="str">
        <f t="shared" si="483"/>
        <v>S249209212</v>
      </c>
      <c r="B437" s="87">
        <f>VLOOKUP(A437,[1]大中修明细表!$A$10:$N$544,14,0)</f>
        <v>3</v>
      </c>
      <c r="C437" s="87" t="str">
        <f t="shared" si="484"/>
        <v>S22296.599.5</v>
      </c>
      <c r="D437" s="87">
        <f>VLOOKUP(C437,[1]大中修明细表!$B$10:$N$544,13,0)</f>
        <v>3</v>
      </c>
      <c r="E437" s="87"/>
      <c r="F437" s="96">
        <v>395</v>
      </c>
      <c r="G437" s="26" t="s">
        <v>23</v>
      </c>
      <c r="H437" s="26" t="s">
        <v>1306</v>
      </c>
      <c r="I437" s="26">
        <v>431229</v>
      </c>
      <c r="J437" s="26" t="s">
        <v>1333</v>
      </c>
      <c r="K437" s="26">
        <v>209</v>
      </c>
      <c r="L437" s="26">
        <v>212</v>
      </c>
      <c r="M437" s="26" t="s">
        <v>436</v>
      </c>
      <c r="N437" s="26">
        <v>96.5</v>
      </c>
      <c r="O437" s="26">
        <v>99.5</v>
      </c>
      <c r="P437" s="26">
        <f t="shared" si="485"/>
        <v>3</v>
      </c>
      <c r="Q437" s="26">
        <f t="shared" si="503"/>
        <v>3</v>
      </c>
      <c r="R437" s="26" t="s">
        <v>172</v>
      </c>
      <c r="S437" s="26">
        <v>6.5</v>
      </c>
      <c r="T437" s="26">
        <v>6.5</v>
      </c>
      <c r="U437" s="26">
        <v>7.5</v>
      </c>
      <c r="V437" s="26" t="s">
        <v>182</v>
      </c>
      <c r="W437" s="26" t="s">
        <v>160</v>
      </c>
      <c r="X437" s="26" t="s">
        <v>183</v>
      </c>
      <c r="Y437" s="26">
        <f t="shared" si="487"/>
        <v>6.5</v>
      </c>
      <c r="Z437" s="26"/>
      <c r="AA437" s="26" t="s">
        <v>184</v>
      </c>
      <c r="AB437" s="26"/>
      <c r="AC437" s="26"/>
      <c r="AD437" s="26" t="s">
        <v>145</v>
      </c>
      <c r="AE437" s="26">
        <v>4</v>
      </c>
      <c r="AF437" s="99"/>
      <c r="AG437" s="92">
        <v>70</v>
      </c>
      <c r="AH437" s="92">
        <f t="shared" si="488"/>
        <v>137</v>
      </c>
      <c r="AI437" s="92">
        <f t="shared" si="489"/>
        <v>137</v>
      </c>
      <c r="AJ437" s="26">
        <f t="shared" si="490"/>
        <v>137</v>
      </c>
      <c r="AK437" s="92">
        <v>1970</v>
      </c>
      <c r="AL437" s="26" t="str">
        <f>IF(AND(AK437&lt;&gt;"",AM437&lt;&gt;""),"确认折扣年度",IF($V437="大修",IF(AND($V437="大修",AK437="",AM437=""),1,IF(AK437&lt;&gt;"",LOOKUP(AK437,{1900,2016,2017,2018,2019,2020,2021,2022,2023,2024,2025},{1,0.9,0.8,0.7,0.6,0.5,0.4,0.3,0.2,0.1,0}),IF(AM437&lt;&gt;"",LOOKUP(AM437,{1900,2021,2022,2023,2024,2025},{1,0.8,0.6,0.4,0.2,0})))),""))</f>
        <v/>
      </c>
      <c r="AM437" s="92"/>
      <c r="AN437" s="26">
        <f>IF(AND(AK437&lt;&gt;"",AM437&lt;&gt;""),"确认折扣年度",IF($V437="中修",IF(AND($V437="中修",AK437="",AM437=""),1,IF(AK437&lt;&gt;"",LOOKUP(AK437,{1900,2021,2022,2023,2024,2025},{1,0.8,0.6,0.4,0.2,0}),IF(AM437&lt;&gt;"",LOOKUP(AM437,{1900,2021,2022,2023,2024,2025},{1,0.8,0.6,0.4,0.2,0})))),""))</f>
        <v>1</v>
      </c>
      <c r="AO437" s="26" t="s">
        <v>146</v>
      </c>
      <c r="AP437" s="26" t="s">
        <v>146</v>
      </c>
      <c r="AQ437" s="26" t="s">
        <v>147</v>
      </c>
      <c r="AR437" s="26" t="s">
        <v>1517</v>
      </c>
      <c r="AS437" s="101"/>
      <c r="AT437" s="26"/>
      <c r="AU437" s="26" t="s">
        <v>146</v>
      </c>
      <c r="AV437" s="26" t="s">
        <v>147</v>
      </c>
      <c r="AW437" s="26"/>
      <c r="AX437" s="110" t="s">
        <v>1520</v>
      </c>
      <c r="AY437" s="110" t="s">
        <v>1521</v>
      </c>
      <c r="AZ437" s="111"/>
      <c r="BA437" s="26">
        <v>85</v>
      </c>
      <c r="BB437" s="26">
        <v>165.75</v>
      </c>
      <c r="BC437" s="26">
        <v>165.75</v>
      </c>
      <c r="BD437" s="26">
        <v>0</v>
      </c>
      <c r="BE437" s="26" t="s">
        <v>150</v>
      </c>
      <c r="BF437" s="26" t="s">
        <v>150</v>
      </c>
      <c r="BG437" s="26" t="s">
        <v>1522</v>
      </c>
      <c r="BH437" s="26">
        <v>1970</v>
      </c>
      <c r="BI437" s="26" t="s">
        <v>150</v>
      </c>
      <c r="BJ437" s="26" t="s">
        <v>1523</v>
      </c>
      <c r="BK437" s="26" t="s">
        <v>150</v>
      </c>
      <c r="BL437" s="26" t="s">
        <v>150</v>
      </c>
      <c r="BM437" s="26"/>
      <c r="BN437" s="26"/>
      <c r="BO437" s="26"/>
      <c r="BP437" s="26"/>
      <c r="BQ437" s="26" t="s">
        <v>436</v>
      </c>
      <c r="BR437" s="26">
        <v>96.5</v>
      </c>
      <c r="BS437" s="26">
        <v>99.5</v>
      </c>
      <c r="BT437" s="26">
        <f t="shared" si="491"/>
        <v>3</v>
      </c>
      <c r="BU437" s="26"/>
      <c r="BV437" s="26"/>
      <c r="BW437" s="26">
        <f t="shared" si="504"/>
        <v>3</v>
      </c>
      <c r="BX437" s="26">
        <v>0</v>
      </c>
      <c r="BY437" s="26">
        <v>0</v>
      </c>
      <c r="BZ437" s="26"/>
      <c r="CA437" s="117"/>
      <c r="CB437" s="26" t="s">
        <v>166</v>
      </c>
      <c r="CC437" s="26">
        <v>3</v>
      </c>
      <c r="CD437" s="26">
        <v>0</v>
      </c>
      <c r="CE437" s="26">
        <v>0</v>
      </c>
      <c r="CF437" s="92">
        <f t="shared" si="505"/>
        <v>3</v>
      </c>
      <c r="CG437" s="84">
        <f t="shared" si="506"/>
        <v>0</v>
      </c>
      <c r="CH437" s="124">
        <v>12</v>
      </c>
      <c r="CI437" s="84">
        <v>2</v>
      </c>
      <c r="CJ437" s="84"/>
      <c r="CK437" s="84">
        <v>458</v>
      </c>
      <c r="CL437" s="84"/>
      <c r="CM437" s="84"/>
      <c r="CN437" s="84"/>
      <c r="CO437" s="84"/>
      <c r="CP437" s="84"/>
      <c r="CQ437" s="84"/>
      <c r="CR437" s="84"/>
      <c r="CT437" s="84"/>
      <c r="CU437" s="84"/>
      <c r="CV437" s="84"/>
      <c r="CW437" s="84" t="str">
        <f t="shared" si="507"/>
        <v>S249209212</v>
      </c>
      <c r="CX437" s="84" t="s">
        <v>182</v>
      </c>
      <c r="CZ437" s="26"/>
      <c r="DA437" s="92">
        <v>3</v>
      </c>
      <c r="DB437" s="92"/>
      <c r="DC437" s="92"/>
      <c r="DD437" s="92"/>
      <c r="DE437" s="26"/>
      <c r="DF437" s="26"/>
      <c r="DG437" s="26"/>
      <c r="DH437" s="26"/>
      <c r="DI437" s="26"/>
      <c r="DJ437" s="26">
        <v>1970</v>
      </c>
      <c r="DK437" s="26"/>
      <c r="DL437" s="26" t="s">
        <v>172</v>
      </c>
      <c r="DM437" s="26">
        <v>6.5</v>
      </c>
      <c r="DN437" s="26">
        <v>6.5</v>
      </c>
      <c r="DO437" s="26">
        <v>7.5</v>
      </c>
      <c r="DP437" s="26" t="b">
        <v>1</v>
      </c>
      <c r="DQ437" s="26">
        <v>1</v>
      </c>
      <c r="DR437" s="26" t="s">
        <v>149</v>
      </c>
      <c r="DS437" s="26" t="s">
        <v>167</v>
      </c>
      <c r="DT437" s="26" t="s">
        <v>150</v>
      </c>
      <c r="DU437" s="26" t="s">
        <v>150</v>
      </c>
      <c r="DV437" s="26" t="s">
        <v>150</v>
      </c>
      <c r="DW437" s="26"/>
      <c r="DX437" s="26"/>
      <c r="DY437" s="26"/>
      <c r="DZ437" s="26">
        <f t="shared" si="496"/>
        <v>3</v>
      </c>
      <c r="EA437" s="26">
        <v>3</v>
      </c>
      <c r="EB437" s="26">
        <v>0</v>
      </c>
      <c r="EC437" s="26">
        <v>0</v>
      </c>
      <c r="ED437" s="26">
        <v>0</v>
      </c>
      <c r="EE437" s="26">
        <v>3</v>
      </c>
      <c r="EF437" s="26">
        <v>0</v>
      </c>
      <c r="EG437" s="26">
        <v>0</v>
      </c>
      <c r="EH437" s="26">
        <v>0</v>
      </c>
      <c r="EI437" s="146">
        <f t="shared" si="497"/>
        <v>0</v>
      </c>
      <c r="EJ437" s="84">
        <f t="shared" si="498"/>
        <v>3</v>
      </c>
      <c r="EK437" s="84">
        <f t="shared" si="499"/>
        <v>0</v>
      </c>
      <c r="EL437" s="84">
        <f t="shared" si="500"/>
        <v>0</v>
      </c>
      <c r="EN437" s="84">
        <f t="shared" si="477"/>
        <v>0</v>
      </c>
    </row>
    <row r="438" ht="30" customHeight="1" spans="1:144">
      <c r="A438" s="87" t="str">
        <f t="shared" si="483"/>
        <v>S249225228</v>
      </c>
      <c r="B438" s="87">
        <f>VLOOKUP(A438,[1]大中修明细表!$A$10:$N$544,14,0)</f>
        <v>3</v>
      </c>
      <c r="C438" s="87" t="str">
        <f t="shared" si="484"/>
        <v>S222112.5115.5</v>
      </c>
      <c r="D438" s="87">
        <f>VLOOKUP(C438,[1]大中修明细表!$B$10:$N$544,13,0)</f>
        <v>3</v>
      </c>
      <c r="E438" s="87"/>
      <c r="F438" s="96">
        <v>396</v>
      </c>
      <c r="G438" s="26" t="s">
        <v>23</v>
      </c>
      <c r="H438" s="26" t="s">
        <v>1306</v>
      </c>
      <c r="I438" s="26">
        <v>431229</v>
      </c>
      <c r="J438" s="26" t="s">
        <v>1333</v>
      </c>
      <c r="K438" s="26">
        <v>225</v>
      </c>
      <c r="L438" s="26">
        <v>228</v>
      </c>
      <c r="M438" s="26" t="s">
        <v>436</v>
      </c>
      <c r="N438" s="26">
        <v>112.5</v>
      </c>
      <c r="O438" s="26">
        <v>115.5</v>
      </c>
      <c r="P438" s="26">
        <f t="shared" si="485"/>
        <v>3</v>
      </c>
      <c r="Q438" s="26">
        <f t="shared" si="503"/>
        <v>3</v>
      </c>
      <c r="R438" s="26" t="s">
        <v>172</v>
      </c>
      <c r="S438" s="26">
        <v>6.5</v>
      </c>
      <c r="T438" s="26">
        <v>6.5</v>
      </c>
      <c r="U438" s="26">
        <v>7.5</v>
      </c>
      <c r="V438" s="26" t="s">
        <v>182</v>
      </c>
      <c r="W438" s="26" t="s">
        <v>160</v>
      </c>
      <c r="X438" s="26" t="s">
        <v>183</v>
      </c>
      <c r="Y438" s="26">
        <f t="shared" si="487"/>
        <v>6.5</v>
      </c>
      <c r="Z438" s="26"/>
      <c r="AA438" s="26" t="s">
        <v>184</v>
      </c>
      <c r="AB438" s="26"/>
      <c r="AC438" s="26"/>
      <c r="AD438" s="26" t="s">
        <v>145</v>
      </c>
      <c r="AE438" s="26">
        <v>4</v>
      </c>
      <c r="AF438" s="99"/>
      <c r="AG438" s="92">
        <v>70</v>
      </c>
      <c r="AH438" s="92">
        <f t="shared" si="488"/>
        <v>137</v>
      </c>
      <c r="AI438" s="92">
        <f t="shared" si="489"/>
        <v>137</v>
      </c>
      <c r="AJ438" s="26">
        <f t="shared" si="490"/>
        <v>137</v>
      </c>
      <c r="AK438" s="92">
        <v>1970</v>
      </c>
      <c r="AL438" s="26" t="str">
        <f>IF(AND(AK438&lt;&gt;"",AM438&lt;&gt;""),"确认折扣年度",IF($V438="大修",IF(AND($V438="大修",AK438="",AM438=""),1,IF(AK438&lt;&gt;"",LOOKUP(AK438,{1900,2016,2017,2018,2019,2020,2021,2022,2023,2024,2025},{1,0.9,0.8,0.7,0.6,0.5,0.4,0.3,0.2,0.1,0}),IF(AM438&lt;&gt;"",LOOKUP(AM438,{1900,2021,2022,2023,2024,2025},{1,0.8,0.6,0.4,0.2,0})))),""))</f>
        <v/>
      </c>
      <c r="AM438" s="92"/>
      <c r="AN438" s="26">
        <f>IF(AND(AK438&lt;&gt;"",AM438&lt;&gt;""),"确认折扣年度",IF($V438="中修",IF(AND($V438="中修",AK438="",AM438=""),1,IF(AK438&lt;&gt;"",LOOKUP(AK438,{1900,2021,2022,2023,2024,2025},{1,0.8,0.6,0.4,0.2,0}),IF(AM438&lt;&gt;"",LOOKUP(AM438,{1900,2021,2022,2023,2024,2025},{1,0.8,0.6,0.4,0.2,0})))),""))</f>
        <v>1</v>
      </c>
      <c r="AO438" s="26" t="s">
        <v>146</v>
      </c>
      <c r="AP438" s="26" t="s">
        <v>146</v>
      </c>
      <c r="AQ438" s="26" t="s">
        <v>147</v>
      </c>
      <c r="AR438" s="26" t="s">
        <v>1517</v>
      </c>
      <c r="AS438" s="101"/>
      <c r="AT438" s="26"/>
      <c r="AU438" s="26" t="s">
        <v>146</v>
      </c>
      <c r="AV438" s="26" t="s">
        <v>147</v>
      </c>
      <c r="AW438" s="26"/>
      <c r="AX438" s="110"/>
      <c r="AY438" s="110"/>
      <c r="AZ438" s="111"/>
      <c r="BA438" s="26">
        <v>85</v>
      </c>
      <c r="BB438" s="26">
        <v>165.75</v>
      </c>
      <c r="BC438" s="26">
        <v>165.75</v>
      </c>
      <c r="BD438" s="26">
        <v>0</v>
      </c>
      <c r="BE438" s="26" t="s">
        <v>150</v>
      </c>
      <c r="BF438" s="26" t="s">
        <v>150</v>
      </c>
      <c r="BG438" s="26" t="s">
        <v>1522</v>
      </c>
      <c r="BH438" s="26">
        <v>1970</v>
      </c>
      <c r="BI438" s="26" t="s">
        <v>150</v>
      </c>
      <c r="BJ438" s="26" t="s">
        <v>1523</v>
      </c>
      <c r="BK438" s="26" t="s">
        <v>150</v>
      </c>
      <c r="BL438" s="26" t="s">
        <v>150</v>
      </c>
      <c r="BM438" s="26"/>
      <c r="BN438" s="26"/>
      <c r="BO438" s="26"/>
      <c r="BP438" s="26"/>
      <c r="BQ438" s="26" t="s">
        <v>436</v>
      </c>
      <c r="BR438" s="26">
        <v>112.5</v>
      </c>
      <c r="BS438" s="26">
        <v>115.5</v>
      </c>
      <c r="BT438" s="26">
        <f t="shared" si="491"/>
        <v>3</v>
      </c>
      <c r="BU438" s="26"/>
      <c r="BV438" s="26"/>
      <c r="BW438" s="26">
        <f t="shared" si="504"/>
        <v>3</v>
      </c>
      <c r="BX438" s="26">
        <v>0</v>
      </c>
      <c r="BY438" s="26">
        <v>0</v>
      </c>
      <c r="BZ438" s="26"/>
      <c r="CA438" s="117"/>
      <c r="CB438" s="26" t="s">
        <v>166</v>
      </c>
      <c r="CC438" s="26">
        <v>2</v>
      </c>
      <c r="CD438" s="26">
        <v>1</v>
      </c>
      <c r="CE438" s="26">
        <v>0</v>
      </c>
      <c r="CF438" s="92">
        <f t="shared" si="505"/>
        <v>3</v>
      </c>
      <c r="CG438" s="84">
        <f t="shared" si="506"/>
        <v>0</v>
      </c>
      <c r="CH438" s="124">
        <v>12</v>
      </c>
      <c r="CI438" s="84">
        <v>2</v>
      </c>
      <c r="CJ438" s="84"/>
      <c r="CK438" s="84">
        <v>459</v>
      </c>
      <c r="CL438" s="84"/>
      <c r="CM438" s="84"/>
      <c r="CN438" s="84"/>
      <c r="CO438" s="84"/>
      <c r="CP438" s="84"/>
      <c r="CQ438" s="84"/>
      <c r="CR438" s="84"/>
      <c r="CT438" s="84"/>
      <c r="CU438" s="84"/>
      <c r="CV438" s="84"/>
      <c r="CW438" s="84" t="str">
        <f t="shared" si="507"/>
        <v>S249225228</v>
      </c>
      <c r="CX438" s="84" t="s">
        <v>182</v>
      </c>
      <c r="CZ438" s="26"/>
      <c r="DA438" s="92">
        <v>3</v>
      </c>
      <c r="DB438" s="92"/>
      <c r="DC438" s="92"/>
      <c r="DD438" s="92"/>
      <c r="DE438" s="26"/>
      <c r="DF438" s="26"/>
      <c r="DG438" s="26"/>
      <c r="DH438" s="26"/>
      <c r="DI438" s="26"/>
      <c r="DJ438" s="26">
        <v>1970</v>
      </c>
      <c r="DK438" s="26"/>
      <c r="DL438" s="26" t="s">
        <v>172</v>
      </c>
      <c r="DM438" s="26">
        <v>6.5</v>
      </c>
      <c r="DN438" s="26">
        <v>6.5</v>
      </c>
      <c r="DO438" s="26">
        <v>7.5</v>
      </c>
      <c r="DP438" s="26" t="b">
        <v>1</v>
      </c>
      <c r="DQ438" s="26">
        <v>1</v>
      </c>
      <c r="DR438" s="26" t="s">
        <v>149</v>
      </c>
      <c r="DS438" s="26" t="s">
        <v>167</v>
      </c>
      <c r="DT438" s="26" t="s">
        <v>150</v>
      </c>
      <c r="DU438" s="26" t="s">
        <v>150</v>
      </c>
      <c r="DV438" s="26" t="s">
        <v>150</v>
      </c>
      <c r="DW438" s="26"/>
      <c r="DX438" s="26"/>
      <c r="DY438" s="26"/>
      <c r="DZ438" s="26">
        <f t="shared" si="496"/>
        <v>3</v>
      </c>
      <c r="EA438" s="26">
        <v>3</v>
      </c>
      <c r="EB438" s="26">
        <v>0</v>
      </c>
      <c r="EC438" s="26">
        <v>0</v>
      </c>
      <c r="ED438" s="26">
        <v>0</v>
      </c>
      <c r="EE438" s="26">
        <v>3</v>
      </c>
      <c r="EF438" s="26">
        <v>0</v>
      </c>
      <c r="EG438" s="26">
        <v>0</v>
      </c>
      <c r="EH438" s="26">
        <v>0</v>
      </c>
      <c r="EI438" s="146">
        <f t="shared" si="497"/>
        <v>0</v>
      </c>
      <c r="EJ438" s="84">
        <f t="shared" si="498"/>
        <v>3</v>
      </c>
      <c r="EK438" s="84">
        <f t="shared" si="499"/>
        <v>0</v>
      </c>
      <c r="EL438" s="84">
        <f t="shared" si="500"/>
        <v>0</v>
      </c>
      <c r="EN438" s="84">
        <f t="shared" si="477"/>
        <v>0</v>
      </c>
    </row>
    <row r="439" ht="30" customHeight="1" spans="1:144">
      <c r="A439" s="87" t="str">
        <f t="shared" si="483"/>
        <v>S25033.88935.089</v>
      </c>
      <c r="B439" s="87">
        <f>VLOOKUP(A439,[1]大中修明细表!$A$10:$N$544,14,0)</f>
        <v>1.2</v>
      </c>
      <c r="C439" s="87" t="str">
        <f t="shared" si="484"/>
        <v>S22334.00235.202</v>
      </c>
      <c r="D439" s="87">
        <f>VLOOKUP(C439,[1]大中修明细表!$B$10:$N$544,13,0)</f>
        <v>1.2</v>
      </c>
      <c r="E439" s="87"/>
      <c r="F439" s="96">
        <v>397</v>
      </c>
      <c r="G439" s="26" t="s">
        <v>23</v>
      </c>
      <c r="H439" s="26" t="s">
        <v>1524</v>
      </c>
      <c r="I439" s="26">
        <v>431223</v>
      </c>
      <c r="J439" s="26" t="s">
        <v>1525</v>
      </c>
      <c r="K439" s="26">
        <v>33.889</v>
      </c>
      <c r="L439" s="26">
        <v>35.089</v>
      </c>
      <c r="M439" s="26" t="s">
        <v>1113</v>
      </c>
      <c r="N439" s="26">
        <v>34.002</v>
      </c>
      <c r="O439" s="26">
        <v>35.202</v>
      </c>
      <c r="P439" s="26">
        <f t="shared" si="485"/>
        <v>1.2</v>
      </c>
      <c r="Q439" s="26">
        <f t="shared" si="503"/>
        <v>1.2</v>
      </c>
      <c r="R439" s="26" t="s">
        <v>139</v>
      </c>
      <c r="S439" s="26">
        <v>10.5</v>
      </c>
      <c r="T439" s="26">
        <v>10.5</v>
      </c>
      <c r="U439" s="26">
        <v>12</v>
      </c>
      <c r="V439" s="26" t="s">
        <v>182</v>
      </c>
      <c r="W439" s="26" t="s">
        <v>160</v>
      </c>
      <c r="X439" s="26" t="s">
        <v>183</v>
      </c>
      <c r="Y439" s="26">
        <f t="shared" si="487"/>
        <v>10.5</v>
      </c>
      <c r="Z439" s="26"/>
      <c r="AA439" s="26" t="s">
        <v>184</v>
      </c>
      <c r="AB439" s="26"/>
      <c r="AC439" s="26"/>
      <c r="AD439" s="26" t="s">
        <v>145</v>
      </c>
      <c r="AE439" s="26">
        <v>4</v>
      </c>
      <c r="AF439" s="99"/>
      <c r="AG439" s="92">
        <v>70</v>
      </c>
      <c r="AH439" s="92">
        <f t="shared" si="488"/>
        <v>88</v>
      </c>
      <c r="AI439" s="92">
        <f t="shared" si="489"/>
        <v>88</v>
      </c>
      <c r="AJ439" s="26">
        <f t="shared" si="490"/>
        <v>88</v>
      </c>
      <c r="AK439" s="92"/>
      <c r="AL439" s="26" t="str">
        <f>IF(AND(AK439&lt;&gt;"",AM439&lt;&gt;""),"确认折扣年度",IF($V439="大修",IF(AND($V439="大修",AK439="",AM439=""),1,IF(AK439&lt;&gt;"",LOOKUP(AK439,{1900,2016,2017,2018,2019,2020,2021,2022,2023,2024,2025},{1,0.9,0.8,0.7,0.6,0.5,0.4,0.3,0.2,0.1,0}),IF(AM439&lt;&gt;"",LOOKUP(AM439,{1900,2021,2022,2023,2024,2025},{1,0.8,0.6,0.4,0.2,0})))),""))</f>
        <v/>
      </c>
      <c r="AM439" s="92">
        <v>2020</v>
      </c>
      <c r="AN439" s="26">
        <f>IF(AND(AK439&lt;&gt;"",AM439&lt;&gt;""),"确认折扣年度",IF($V439="中修",IF(AND($V439="中修",AK439="",AM439=""),1,IF(AK439&lt;&gt;"",LOOKUP(AK439,{1900,2021,2022,2023,2024,2025},{1,0.8,0.6,0.4,0.2,0}),IF(AM439&lt;&gt;"",LOOKUP(AM439,{1900,2021,2022,2023,2024,2025},{1,0.8,0.6,0.4,0.2,0})))),""))</f>
        <v>1</v>
      </c>
      <c r="AO439" s="26" t="s">
        <v>146</v>
      </c>
      <c r="AP439" s="26" t="s">
        <v>146</v>
      </c>
      <c r="AQ439" s="26" t="s">
        <v>147</v>
      </c>
      <c r="AR439" s="26" t="s">
        <v>1526</v>
      </c>
      <c r="AS439" s="101" t="s">
        <v>1527</v>
      </c>
      <c r="AT439" s="26"/>
      <c r="AU439" s="26" t="s">
        <v>146</v>
      </c>
      <c r="AV439" s="26" t="s">
        <v>147</v>
      </c>
      <c r="AW439" s="26"/>
      <c r="AX439" s="113" t="s">
        <v>1528</v>
      </c>
      <c r="AY439" s="110" t="s">
        <v>1529</v>
      </c>
      <c r="AZ439" s="111"/>
      <c r="BA439" s="26">
        <v>215</v>
      </c>
      <c r="BB439" s="26">
        <v>270.9</v>
      </c>
      <c r="BC439" s="26">
        <v>270.9</v>
      </c>
      <c r="BD439" s="26">
        <v>0</v>
      </c>
      <c r="BE439" s="26" t="s">
        <v>149</v>
      </c>
      <c r="BF439" s="26" t="s">
        <v>150</v>
      </c>
      <c r="BG439" s="26" t="s">
        <v>1530</v>
      </c>
      <c r="BH439" s="26">
        <v>2011</v>
      </c>
      <c r="BI439" s="26" t="s">
        <v>150</v>
      </c>
      <c r="BJ439" s="26" t="s">
        <v>1531</v>
      </c>
      <c r="BK439" s="26" t="s">
        <v>150</v>
      </c>
      <c r="BL439" s="26" t="s">
        <v>150</v>
      </c>
      <c r="BM439" s="26"/>
      <c r="BN439" s="26"/>
      <c r="BO439" s="26"/>
      <c r="BP439" s="26"/>
      <c r="BQ439" s="26" t="s">
        <v>1113</v>
      </c>
      <c r="BR439" s="26">
        <v>34</v>
      </c>
      <c r="BS439" s="26">
        <v>35.2</v>
      </c>
      <c r="BT439" s="26">
        <f t="shared" si="491"/>
        <v>1.2</v>
      </c>
      <c r="BU439" s="26"/>
      <c r="BV439" s="26"/>
      <c r="BW439" s="26">
        <f t="shared" si="504"/>
        <v>1.2</v>
      </c>
      <c r="BX439" s="26">
        <v>0</v>
      </c>
      <c r="BY439" s="26">
        <v>0</v>
      </c>
      <c r="BZ439" s="26"/>
      <c r="CA439" s="117"/>
      <c r="CB439" s="26" t="s">
        <v>166</v>
      </c>
      <c r="CC439" s="26">
        <v>1.2</v>
      </c>
      <c r="CD439" s="26">
        <v>0</v>
      </c>
      <c r="CE439" s="26">
        <v>0</v>
      </c>
      <c r="CF439" s="92">
        <f t="shared" si="505"/>
        <v>1.2</v>
      </c>
      <c r="CG439" s="84">
        <f t="shared" si="506"/>
        <v>-4.21884749357559e-15</v>
      </c>
      <c r="CH439" s="124">
        <v>12</v>
      </c>
      <c r="CI439" s="84">
        <v>2</v>
      </c>
      <c r="CJ439" s="84"/>
      <c r="CK439" s="84">
        <v>428</v>
      </c>
      <c r="CL439" s="84"/>
      <c r="CM439" s="84"/>
      <c r="CN439" s="84"/>
      <c r="CO439" s="84"/>
      <c r="CP439" s="84"/>
      <c r="CQ439" s="84"/>
      <c r="CR439" s="84"/>
      <c r="CT439" s="84"/>
      <c r="CU439" s="84"/>
      <c r="CV439" s="84"/>
      <c r="CW439" s="84" t="str">
        <f t="shared" si="507"/>
        <v>S25033.88935.089</v>
      </c>
      <c r="CX439" s="84" t="s">
        <v>182</v>
      </c>
      <c r="CZ439" s="26"/>
      <c r="DA439" s="92">
        <v>1.2</v>
      </c>
      <c r="DB439" s="92"/>
      <c r="DC439" s="92"/>
      <c r="DD439" s="92"/>
      <c r="DE439" s="26" t="s">
        <v>1532</v>
      </c>
      <c r="DF439" s="26" t="s">
        <v>1532</v>
      </c>
      <c r="DG439" s="26" t="s">
        <v>1532</v>
      </c>
      <c r="DH439" s="26" t="s">
        <v>1533</v>
      </c>
      <c r="DI439" s="26" t="s">
        <v>1534</v>
      </c>
      <c r="DJ439" s="26">
        <v>2011</v>
      </c>
      <c r="DK439" s="26"/>
      <c r="DL439" s="26" t="s">
        <v>139</v>
      </c>
      <c r="DM439" s="26">
        <v>10.5</v>
      </c>
      <c r="DN439" s="26">
        <v>10.5</v>
      </c>
      <c r="DO439" s="26">
        <v>12</v>
      </c>
      <c r="DP439" s="26" t="b">
        <v>1</v>
      </c>
      <c r="DQ439" s="26">
        <v>1</v>
      </c>
      <c r="DR439" s="26" t="s">
        <v>149</v>
      </c>
      <c r="DS439" s="26" t="s">
        <v>167</v>
      </c>
      <c r="DT439" s="26" t="s">
        <v>150</v>
      </c>
      <c r="DU439" s="26" t="s">
        <v>150</v>
      </c>
      <c r="DV439" s="26" t="s">
        <v>150</v>
      </c>
      <c r="DW439" s="26"/>
      <c r="DX439" s="26"/>
      <c r="DY439" s="26"/>
      <c r="DZ439" s="26">
        <f t="shared" si="496"/>
        <v>1.2</v>
      </c>
      <c r="EA439" s="26">
        <v>1.2</v>
      </c>
      <c r="EB439" s="26">
        <v>0</v>
      </c>
      <c r="EC439" s="26">
        <v>0</v>
      </c>
      <c r="ED439" s="26">
        <v>0</v>
      </c>
      <c r="EE439" s="26">
        <v>1.2</v>
      </c>
      <c r="EF439" s="26">
        <v>0</v>
      </c>
      <c r="EG439" s="26">
        <v>0</v>
      </c>
      <c r="EH439" s="26">
        <v>0</v>
      </c>
      <c r="EI439" s="146">
        <f t="shared" si="497"/>
        <v>0</v>
      </c>
      <c r="EJ439" s="84">
        <f t="shared" si="498"/>
        <v>1.2</v>
      </c>
      <c r="EK439" s="84">
        <f t="shared" si="499"/>
        <v>0</v>
      </c>
      <c r="EL439" s="84">
        <f t="shared" si="500"/>
        <v>0</v>
      </c>
      <c r="EN439" s="84">
        <f t="shared" si="477"/>
        <v>0</v>
      </c>
    </row>
    <row r="440" ht="30" customHeight="1" spans="1:144">
      <c r="A440" s="87" t="str">
        <f t="shared" si="483"/>
        <v>S25035.08935.128</v>
      </c>
      <c r="B440" s="87">
        <f>VLOOKUP(A440,[1]大中修明细表!$A$10:$N$544,14,0)</f>
        <v>0.0390000000000015</v>
      </c>
      <c r="C440" s="87" t="str">
        <f t="shared" si="484"/>
        <v>S22335.20235.241</v>
      </c>
      <c r="D440" s="87">
        <f>VLOOKUP(C440,[1]大中修明细表!$B$10:$N$544,13,0)</f>
        <v>0.0390000000000015</v>
      </c>
      <c r="E440" s="87"/>
      <c r="F440" s="96">
        <v>398</v>
      </c>
      <c r="G440" s="26" t="s">
        <v>23</v>
      </c>
      <c r="H440" s="26" t="s">
        <v>1524</v>
      </c>
      <c r="I440" s="26">
        <v>431223</v>
      </c>
      <c r="J440" s="26" t="s">
        <v>1525</v>
      </c>
      <c r="K440" s="26">
        <v>35.089</v>
      </c>
      <c r="L440" s="26">
        <v>35.128</v>
      </c>
      <c r="M440" s="26" t="s">
        <v>1113</v>
      </c>
      <c r="N440" s="26">
        <v>35.202</v>
      </c>
      <c r="O440" s="26">
        <v>35.241</v>
      </c>
      <c r="P440" s="26">
        <f t="shared" si="485"/>
        <v>0.0390000000000015</v>
      </c>
      <c r="Q440" s="26">
        <f t="shared" si="503"/>
        <v>0.0390000000000015</v>
      </c>
      <c r="R440" s="26" t="s">
        <v>139</v>
      </c>
      <c r="S440" s="26">
        <v>10.5</v>
      </c>
      <c r="T440" s="26">
        <v>10.5</v>
      </c>
      <c r="U440" s="26">
        <v>12</v>
      </c>
      <c r="V440" s="26" t="s">
        <v>182</v>
      </c>
      <c r="W440" s="26" t="s">
        <v>160</v>
      </c>
      <c r="X440" s="26" t="s">
        <v>183</v>
      </c>
      <c r="Y440" s="26">
        <f t="shared" si="487"/>
        <v>10.5</v>
      </c>
      <c r="Z440" s="26"/>
      <c r="AA440" s="26" t="s">
        <v>184</v>
      </c>
      <c r="AB440" s="26"/>
      <c r="AC440" s="26"/>
      <c r="AD440" s="26" t="s">
        <v>145</v>
      </c>
      <c r="AE440" s="26">
        <v>4</v>
      </c>
      <c r="AF440" s="99"/>
      <c r="AG440" s="92">
        <v>70</v>
      </c>
      <c r="AH440" s="92">
        <f t="shared" si="488"/>
        <v>3</v>
      </c>
      <c r="AI440" s="92">
        <f t="shared" si="489"/>
        <v>3</v>
      </c>
      <c r="AJ440" s="26">
        <f t="shared" si="490"/>
        <v>3</v>
      </c>
      <c r="AK440" s="92"/>
      <c r="AL440" s="26" t="str">
        <f>IF(AND(AK440&lt;&gt;"",AM440&lt;&gt;""),"确认折扣年度",IF($V440="大修",IF(AND($V440="大修",AK440="",AM440=""),1,IF(AK440&lt;&gt;"",LOOKUP(AK440,{1900,2016,2017,2018,2019,2020,2021,2022,2023,2024,2025},{1,0.9,0.8,0.7,0.6,0.5,0.4,0.3,0.2,0.1,0}),IF(AM440&lt;&gt;"",LOOKUP(AM440,{1900,2021,2022,2023,2024,2025},{1,0.8,0.6,0.4,0.2,0})))),""))</f>
        <v/>
      </c>
      <c r="AM440" s="92">
        <v>2020</v>
      </c>
      <c r="AN440" s="26">
        <f>IF(AND(AK440&lt;&gt;"",AM440&lt;&gt;""),"确认折扣年度",IF($V440="中修",IF(AND($V440="中修",AK440="",AM440=""),1,IF(AK440&lt;&gt;"",LOOKUP(AK440,{1900,2021,2022,2023,2024,2025},{1,0.8,0.6,0.4,0.2,0}),IF(AM440&lt;&gt;"",LOOKUP(AM440,{1900,2021,2022,2023,2024,2025},{1,0.8,0.6,0.4,0.2,0})))),""))</f>
        <v>1</v>
      </c>
      <c r="AO440" s="26" t="s">
        <v>146</v>
      </c>
      <c r="AP440" s="26" t="s">
        <v>146</v>
      </c>
      <c r="AQ440" s="26" t="s">
        <v>147</v>
      </c>
      <c r="AR440" s="26" t="s">
        <v>1526</v>
      </c>
      <c r="AS440" s="101" t="s">
        <v>1527</v>
      </c>
      <c r="AT440" s="26"/>
      <c r="AU440" s="26" t="s">
        <v>146</v>
      </c>
      <c r="AV440" s="26" t="s">
        <v>147</v>
      </c>
      <c r="AW440" s="26"/>
      <c r="AX440" s="113" t="s">
        <v>1535</v>
      </c>
      <c r="AY440" s="110" t="s">
        <v>1536</v>
      </c>
      <c r="AZ440" s="111"/>
      <c r="BA440" s="26">
        <v>215</v>
      </c>
      <c r="BB440" s="26">
        <v>8.8</v>
      </c>
      <c r="BC440" s="26">
        <v>8.8</v>
      </c>
      <c r="BD440" s="26">
        <v>0</v>
      </c>
      <c r="BE440" s="26" t="s">
        <v>149</v>
      </c>
      <c r="BF440" s="26" t="s">
        <v>150</v>
      </c>
      <c r="BG440" s="26" t="s">
        <v>1537</v>
      </c>
      <c r="BH440" s="26">
        <v>2011</v>
      </c>
      <c r="BI440" s="26" t="s">
        <v>150</v>
      </c>
      <c r="BJ440" s="26" t="s">
        <v>1531</v>
      </c>
      <c r="BK440" s="26" t="s">
        <v>150</v>
      </c>
      <c r="BL440" s="26" t="s">
        <v>150</v>
      </c>
      <c r="BM440" s="26"/>
      <c r="BN440" s="26"/>
      <c r="BO440" s="26"/>
      <c r="BP440" s="26"/>
      <c r="BQ440" s="26" t="s">
        <v>1113</v>
      </c>
      <c r="BR440" s="26">
        <v>35.2</v>
      </c>
      <c r="BS440" s="26">
        <v>35.239</v>
      </c>
      <c r="BT440" s="26">
        <f t="shared" si="491"/>
        <v>0.0390000000000015</v>
      </c>
      <c r="BU440" s="26"/>
      <c r="BV440" s="26"/>
      <c r="BW440" s="26">
        <f t="shared" si="504"/>
        <v>0.0390000000000015</v>
      </c>
      <c r="BX440" s="26">
        <v>0</v>
      </c>
      <c r="BY440" s="26">
        <v>0</v>
      </c>
      <c r="BZ440" s="26"/>
      <c r="CA440" s="117"/>
      <c r="CB440" s="26" t="s">
        <v>166</v>
      </c>
      <c r="CC440" s="26">
        <v>0.0390000000000015</v>
      </c>
      <c r="CD440" s="26">
        <v>0</v>
      </c>
      <c r="CE440" s="26">
        <v>0</v>
      </c>
      <c r="CF440" s="92">
        <f t="shared" si="505"/>
        <v>0.0390000000000015</v>
      </c>
      <c r="CG440" s="84">
        <f t="shared" si="506"/>
        <v>0</v>
      </c>
      <c r="CH440" s="124">
        <v>12</v>
      </c>
      <c r="CI440" s="84">
        <v>2</v>
      </c>
      <c r="CJ440" s="84"/>
      <c r="CK440" s="84">
        <v>429</v>
      </c>
      <c r="CL440" s="84"/>
      <c r="CM440" s="84"/>
      <c r="CN440" s="84"/>
      <c r="CO440" s="84"/>
      <c r="CP440" s="84"/>
      <c r="CQ440" s="84"/>
      <c r="CR440" s="84"/>
      <c r="CT440" s="84"/>
      <c r="CU440" s="84"/>
      <c r="CV440" s="84"/>
      <c r="CW440" s="84" t="str">
        <f t="shared" si="507"/>
        <v>S25035.08935.128</v>
      </c>
      <c r="CX440" s="84" t="s">
        <v>182</v>
      </c>
      <c r="CZ440" s="26"/>
      <c r="DA440" s="92">
        <v>0.0390000000000015</v>
      </c>
      <c r="DB440" s="92"/>
      <c r="DC440" s="92"/>
      <c r="DD440" s="92"/>
      <c r="DE440" s="26" t="s">
        <v>1538</v>
      </c>
      <c r="DF440" s="26" t="s">
        <v>1538</v>
      </c>
      <c r="DG440" s="26"/>
      <c r="DH440" s="26" t="s">
        <v>1539</v>
      </c>
      <c r="DI440" s="26" t="s">
        <v>1540</v>
      </c>
      <c r="DJ440" s="26">
        <v>2011</v>
      </c>
      <c r="DK440" s="26"/>
      <c r="DL440" s="26" t="s">
        <v>139</v>
      </c>
      <c r="DM440" s="26">
        <v>10.5</v>
      </c>
      <c r="DN440" s="26">
        <v>10.5</v>
      </c>
      <c r="DO440" s="26">
        <v>12</v>
      </c>
      <c r="DP440" s="26" t="b">
        <v>1</v>
      </c>
      <c r="DQ440" s="26">
        <v>1</v>
      </c>
      <c r="DR440" s="26" t="s">
        <v>149</v>
      </c>
      <c r="DS440" s="26" t="s">
        <v>167</v>
      </c>
      <c r="DT440" s="26" t="s">
        <v>150</v>
      </c>
      <c r="DU440" s="26" t="s">
        <v>150</v>
      </c>
      <c r="DV440" s="26" t="s">
        <v>150</v>
      </c>
      <c r="DW440" s="26"/>
      <c r="DX440" s="26"/>
      <c r="DY440" s="26"/>
      <c r="DZ440" s="26">
        <f t="shared" si="496"/>
        <v>0.039</v>
      </c>
      <c r="EA440" s="26">
        <v>0.0390000000000015</v>
      </c>
      <c r="EB440" s="26">
        <v>0</v>
      </c>
      <c r="EC440" s="26">
        <v>0</v>
      </c>
      <c r="ED440" s="26">
        <v>0</v>
      </c>
      <c r="EE440" s="26">
        <v>0.039</v>
      </c>
      <c r="EF440" s="26">
        <v>0</v>
      </c>
      <c r="EG440" s="26">
        <v>0</v>
      </c>
      <c r="EH440" s="26">
        <v>0</v>
      </c>
      <c r="EI440" s="146">
        <f t="shared" si="497"/>
        <v>1.49880108324396e-15</v>
      </c>
      <c r="EJ440" s="84">
        <f t="shared" si="498"/>
        <v>0.0390000000000015</v>
      </c>
      <c r="EK440" s="84">
        <f t="shared" si="499"/>
        <v>1.49880108324396e-15</v>
      </c>
      <c r="EL440" s="84">
        <f t="shared" si="500"/>
        <v>-1.49880108324396e-15</v>
      </c>
      <c r="EN440" s="84">
        <f t="shared" si="477"/>
        <v>0</v>
      </c>
    </row>
    <row r="441" ht="30" customHeight="1" spans="1:144">
      <c r="A441" s="87" t="str">
        <f t="shared" si="483"/>
        <v>S25076.177</v>
      </c>
      <c r="B441" s="87">
        <f>VLOOKUP(A441,[1]大中修明细表!$A$10:$N$544,14,0)</f>
        <v>0.900000000000006</v>
      </c>
      <c r="C441" s="87" t="str">
        <f t="shared" si="484"/>
        <v>S22375.85476.754</v>
      </c>
      <c r="D441" s="87">
        <f>VLOOKUP(C441,[1]大中修明细表!$B$10:$N$544,13,0)</f>
        <v>0.900000000000006</v>
      </c>
      <c r="E441" s="87"/>
      <c r="F441" s="96">
        <v>399</v>
      </c>
      <c r="G441" s="26" t="s">
        <v>23</v>
      </c>
      <c r="H441" s="26" t="s">
        <v>1332</v>
      </c>
      <c r="I441" s="26">
        <v>431221</v>
      </c>
      <c r="J441" s="26" t="s">
        <v>1525</v>
      </c>
      <c r="K441" s="26">
        <v>76.1</v>
      </c>
      <c r="L441" s="26">
        <v>77</v>
      </c>
      <c r="M441" s="26" t="s">
        <v>1113</v>
      </c>
      <c r="N441" s="26">
        <v>75.854</v>
      </c>
      <c r="O441" s="26">
        <v>76.754</v>
      </c>
      <c r="P441" s="26">
        <f t="shared" si="485"/>
        <v>0.900000000000006</v>
      </c>
      <c r="Q441" s="26">
        <f t="shared" si="503"/>
        <v>0.900000000000006</v>
      </c>
      <c r="R441" s="26" t="s">
        <v>139</v>
      </c>
      <c r="S441" s="26">
        <v>10.5</v>
      </c>
      <c r="T441" s="26">
        <v>10.5</v>
      </c>
      <c r="U441" s="26">
        <v>12</v>
      </c>
      <c r="V441" s="26" t="s">
        <v>182</v>
      </c>
      <c r="W441" s="26" t="s">
        <v>160</v>
      </c>
      <c r="X441" s="26" t="s">
        <v>183</v>
      </c>
      <c r="Y441" s="26">
        <f t="shared" si="487"/>
        <v>10.5</v>
      </c>
      <c r="Z441" s="26"/>
      <c r="AA441" s="26" t="s">
        <v>184</v>
      </c>
      <c r="AB441" s="26"/>
      <c r="AC441" s="26"/>
      <c r="AD441" s="26" t="s">
        <v>145</v>
      </c>
      <c r="AE441" s="26">
        <v>4</v>
      </c>
      <c r="AF441" s="99"/>
      <c r="AG441" s="92">
        <v>70</v>
      </c>
      <c r="AH441" s="92">
        <f t="shared" si="488"/>
        <v>66</v>
      </c>
      <c r="AI441" s="92">
        <f t="shared" si="489"/>
        <v>66</v>
      </c>
      <c r="AJ441" s="26">
        <f t="shared" si="490"/>
        <v>66</v>
      </c>
      <c r="AK441" s="92">
        <v>1947</v>
      </c>
      <c r="AL441" s="26" t="str">
        <f>IF(AND(AK441&lt;&gt;"",AM441&lt;&gt;""),"确认折扣年度",IF($V441="大修",IF(AND($V441="大修",AK441="",AM441=""),1,IF(AK441&lt;&gt;"",LOOKUP(AK441,{1900,2016,2017,2018,2019,2020,2021,2022,2023,2024,2025},{1,0.9,0.8,0.7,0.6,0.5,0.4,0.3,0.2,0.1,0}),IF(AM441&lt;&gt;"",LOOKUP(AM441,{1900,2021,2022,2023,2024,2025},{1,0.8,0.6,0.4,0.2,0})))),""))</f>
        <v/>
      </c>
      <c r="AM441" s="92"/>
      <c r="AN441" s="26">
        <f>IF(AND(AK441&lt;&gt;"",AM441&lt;&gt;""),"确认折扣年度",IF($V441="中修",IF(AND($V441="中修",AK441="",AM441=""),1,IF(AK441&lt;&gt;"",LOOKUP(AK441,{1900,2021,2022,2023,2024,2025},{1,0.8,0.6,0.4,0.2,0}),IF(AM441&lt;&gt;"",LOOKUP(AM441,{1900,2021,2022,2023,2024,2025},{1,0.8,0.6,0.4,0.2,0})))),""))</f>
        <v>1</v>
      </c>
      <c r="AO441" s="26" t="s">
        <v>146</v>
      </c>
      <c r="AP441" s="26" t="s">
        <v>146</v>
      </c>
      <c r="AQ441" s="26" t="s">
        <v>197</v>
      </c>
      <c r="AR441" s="26" t="s">
        <v>1541</v>
      </c>
      <c r="AS441" s="101"/>
      <c r="AT441" s="26"/>
      <c r="AU441" s="26" t="s">
        <v>146</v>
      </c>
      <c r="AV441" s="26" t="s">
        <v>197</v>
      </c>
      <c r="AW441" s="26"/>
      <c r="AX441" s="110" t="s">
        <v>1542</v>
      </c>
      <c r="AY441" s="110"/>
      <c r="AZ441" s="111"/>
      <c r="BA441" s="26">
        <v>85</v>
      </c>
      <c r="BB441" s="26">
        <v>80.33</v>
      </c>
      <c r="BC441" s="26">
        <v>80.33</v>
      </c>
      <c r="BD441" s="26">
        <v>0</v>
      </c>
      <c r="BE441" s="26" t="s">
        <v>149</v>
      </c>
      <c r="BF441" s="26" t="s">
        <v>150</v>
      </c>
      <c r="BG441" s="26" t="s">
        <v>1543</v>
      </c>
      <c r="BH441" s="26">
        <v>1947</v>
      </c>
      <c r="BI441" s="26" t="s">
        <v>150</v>
      </c>
      <c r="BJ441" s="26" t="s">
        <v>150</v>
      </c>
      <c r="BK441" s="26" t="s">
        <v>150</v>
      </c>
      <c r="BL441" s="26" t="s">
        <v>150</v>
      </c>
      <c r="BM441" s="26"/>
      <c r="BN441" s="26"/>
      <c r="BO441" s="26"/>
      <c r="BP441" s="26"/>
      <c r="BQ441" s="26" t="s">
        <v>1113</v>
      </c>
      <c r="BR441" s="26">
        <v>75.85</v>
      </c>
      <c r="BS441" s="26">
        <v>76.75</v>
      </c>
      <c r="BT441" s="26">
        <f t="shared" si="491"/>
        <v>0.900000000000006</v>
      </c>
      <c r="BU441" s="26"/>
      <c r="BV441" s="26"/>
      <c r="BW441" s="26">
        <f t="shared" si="504"/>
        <v>0.900000000000006</v>
      </c>
      <c r="BX441" s="26">
        <v>0</v>
      </c>
      <c r="BY441" s="26">
        <v>0</v>
      </c>
      <c r="BZ441" s="26"/>
      <c r="CA441" s="117"/>
      <c r="CB441" s="26" t="s">
        <v>166</v>
      </c>
      <c r="CC441" s="26">
        <v>0</v>
      </c>
      <c r="CD441" s="26">
        <v>0.900000000000006</v>
      </c>
      <c r="CE441" s="26">
        <v>0</v>
      </c>
      <c r="CF441" s="92">
        <f t="shared" si="505"/>
        <v>0.900000000000006</v>
      </c>
      <c r="CG441" s="84">
        <f t="shared" si="506"/>
        <v>0</v>
      </c>
      <c r="CH441" s="124">
        <v>12</v>
      </c>
      <c r="CI441" s="84">
        <v>2</v>
      </c>
      <c r="CJ441" s="84"/>
      <c r="CK441" s="84">
        <v>397</v>
      </c>
      <c r="CL441" s="84"/>
      <c r="CM441" s="84"/>
      <c r="CN441" s="84"/>
      <c r="CO441" s="84"/>
      <c r="CP441" s="84"/>
      <c r="CQ441" s="84"/>
      <c r="CR441" s="84"/>
      <c r="CT441" s="84"/>
      <c r="CU441" s="84"/>
      <c r="CV441" s="84"/>
      <c r="CW441" s="84" t="str">
        <f t="shared" si="507"/>
        <v>S25076.177</v>
      </c>
      <c r="CX441" s="84" t="s">
        <v>182</v>
      </c>
      <c r="CZ441" s="26"/>
      <c r="DA441" s="92">
        <v>0.900000000000006</v>
      </c>
      <c r="DB441" s="92"/>
      <c r="DC441" s="92"/>
      <c r="DD441" s="92"/>
      <c r="DE441" s="26"/>
      <c r="DF441" s="26" t="s">
        <v>1544</v>
      </c>
      <c r="DG441" s="26"/>
      <c r="DH441" s="26" t="s">
        <v>1545</v>
      </c>
      <c r="DI441" s="26"/>
      <c r="DJ441" s="26">
        <v>1947</v>
      </c>
      <c r="DK441" s="26"/>
      <c r="DL441" s="26" t="s">
        <v>139</v>
      </c>
      <c r="DM441" s="26">
        <v>10.5</v>
      </c>
      <c r="DN441" s="26">
        <v>10.5</v>
      </c>
      <c r="DO441" s="26">
        <v>12</v>
      </c>
      <c r="DP441" s="26" t="b">
        <v>1</v>
      </c>
      <c r="DQ441" s="26">
        <v>1</v>
      </c>
      <c r="DR441" s="26" t="s">
        <v>149</v>
      </c>
      <c r="DS441" s="26" t="s">
        <v>167</v>
      </c>
      <c r="DT441" s="26" t="s">
        <v>150</v>
      </c>
      <c r="DU441" s="26" t="s">
        <v>150</v>
      </c>
      <c r="DV441" s="26" t="s">
        <v>150</v>
      </c>
      <c r="DW441" s="26"/>
      <c r="DX441" s="26"/>
      <c r="DY441" s="26"/>
      <c r="DZ441" s="26">
        <f t="shared" si="496"/>
        <v>0.9</v>
      </c>
      <c r="EA441" s="26">
        <v>0.900000000000006</v>
      </c>
      <c r="EB441" s="26">
        <v>0</v>
      </c>
      <c r="EC441" s="26">
        <v>0</v>
      </c>
      <c r="ED441" s="26">
        <v>0</v>
      </c>
      <c r="EE441" s="26">
        <v>0.9</v>
      </c>
      <c r="EF441" s="26">
        <v>0</v>
      </c>
      <c r="EG441" s="26">
        <v>0</v>
      </c>
      <c r="EH441" s="26">
        <v>0</v>
      </c>
      <c r="EI441" s="146">
        <f t="shared" si="497"/>
        <v>5.99520433297585e-15</v>
      </c>
      <c r="EJ441" s="84">
        <f t="shared" si="498"/>
        <v>0.900000000000006</v>
      </c>
      <c r="EK441" s="84">
        <f t="shared" si="499"/>
        <v>5.99520433297585e-15</v>
      </c>
      <c r="EL441" s="84">
        <f t="shared" si="500"/>
        <v>-5.99520433297585e-15</v>
      </c>
      <c r="EN441" s="84">
        <f t="shared" si="477"/>
        <v>0</v>
      </c>
    </row>
    <row r="442" ht="30" customHeight="1" spans="1:144">
      <c r="A442" s="87" t="str">
        <f t="shared" si="483"/>
        <v>S2508585.87</v>
      </c>
      <c r="B442" s="87">
        <f>VLOOKUP(A442,[1]大中修明细表!$A$10:$N$544,14,0)</f>
        <v>0.870000000000005</v>
      </c>
      <c r="C442" s="87" t="str">
        <f t="shared" si="484"/>
        <v>S22384.75485.624</v>
      </c>
      <c r="D442" s="87">
        <f>VLOOKUP(C442,[1]大中修明细表!$B$10:$N$544,13,0)</f>
        <v>0.870000000000005</v>
      </c>
      <c r="E442" s="87"/>
      <c r="F442" s="96">
        <v>400</v>
      </c>
      <c r="G442" s="26" t="s">
        <v>23</v>
      </c>
      <c r="H442" s="26" t="s">
        <v>1332</v>
      </c>
      <c r="I442" s="26">
        <v>431221</v>
      </c>
      <c r="J442" s="26" t="s">
        <v>1525</v>
      </c>
      <c r="K442" s="26">
        <v>85</v>
      </c>
      <c r="L442" s="26">
        <v>85.87</v>
      </c>
      <c r="M442" s="26" t="s">
        <v>1113</v>
      </c>
      <c r="N442" s="26">
        <v>84.754</v>
      </c>
      <c r="O442" s="26">
        <v>85.624</v>
      </c>
      <c r="P442" s="26">
        <f t="shared" si="485"/>
        <v>0.870000000000005</v>
      </c>
      <c r="Q442" s="26">
        <f t="shared" si="503"/>
        <v>0.870000000000005</v>
      </c>
      <c r="R442" s="26" t="s">
        <v>139</v>
      </c>
      <c r="S442" s="26">
        <v>11</v>
      </c>
      <c r="T442" s="26">
        <v>10.5</v>
      </c>
      <c r="U442" s="26">
        <v>12</v>
      </c>
      <c r="V442" s="26" t="s">
        <v>182</v>
      </c>
      <c r="W442" s="26" t="s">
        <v>160</v>
      </c>
      <c r="X442" s="26" t="s">
        <v>183</v>
      </c>
      <c r="Y442" s="26">
        <f t="shared" si="487"/>
        <v>11</v>
      </c>
      <c r="Z442" s="26"/>
      <c r="AA442" s="26" t="s">
        <v>184</v>
      </c>
      <c r="AB442" s="26"/>
      <c r="AC442" s="26"/>
      <c r="AD442" s="26" t="s">
        <v>145</v>
      </c>
      <c r="AE442" s="26">
        <v>4</v>
      </c>
      <c r="AF442" s="99"/>
      <c r="AG442" s="92">
        <v>70</v>
      </c>
      <c r="AH442" s="92">
        <f t="shared" si="488"/>
        <v>67</v>
      </c>
      <c r="AI442" s="92">
        <f t="shared" si="489"/>
        <v>67</v>
      </c>
      <c r="AJ442" s="26">
        <f t="shared" si="490"/>
        <v>67</v>
      </c>
      <c r="AK442" s="92"/>
      <c r="AL442" s="26" t="str">
        <f>IF(AND(AK442&lt;&gt;"",AM442&lt;&gt;""),"确认折扣年度",IF($V442="大修",IF(AND($V442="大修",AK442="",AM442=""),1,IF(AK442&lt;&gt;"",LOOKUP(AK442,{1900,2016,2017,2018,2019,2020,2021,2022,2023,2024,2025},{1,0.9,0.8,0.7,0.6,0.5,0.4,0.3,0.2,0.1,0}),IF(AM442&lt;&gt;"",LOOKUP(AM442,{1900,2021,2022,2023,2024,2025},{1,0.8,0.6,0.4,0.2,0})))),""))</f>
        <v/>
      </c>
      <c r="AM442" s="92">
        <v>2020</v>
      </c>
      <c r="AN442" s="26">
        <f>IF(AND(AK442&lt;&gt;"",AM442&lt;&gt;""),"确认折扣年度",IF($V442="中修",IF(AND($V442="中修",AK442="",AM442=""),1,IF(AK442&lt;&gt;"",LOOKUP(AK442,{1900,2021,2022,2023,2024,2025},{1,0.8,0.6,0.4,0.2,0}),IF(AM442&lt;&gt;"",LOOKUP(AM442,{1900,2021,2022,2023,2024,2025},{1,0.8,0.6,0.4,0.2,0})))),""))</f>
        <v>1</v>
      </c>
      <c r="AO442" s="26" t="s">
        <v>146</v>
      </c>
      <c r="AP442" s="26" t="s">
        <v>146</v>
      </c>
      <c r="AQ442" s="26" t="s">
        <v>197</v>
      </c>
      <c r="AR442" s="26" t="s">
        <v>1541</v>
      </c>
      <c r="AS442" s="101"/>
      <c r="AT442" s="26"/>
      <c r="AU442" s="26" t="s">
        <v>146</v>
      </c>
      <c r="AV442" s="26" t="s">
        <v>197</v>
      </c>
      <c r="AW442" s="26"/>
      <c r="AX442" s="113" t="s">
        <v>1546</v>
      </c>
      <c r="AY442" s="110" t="s">
        <v>1547</v>
      </c>
      <c r="AZ442" s="109"/>
      <c r="BA442" s="26">
        <v>85</v>
      </c>
      <c r="BB442" s="26">
        <v>81.35</v>
      </c>
      <c r="BC442" s="26">
        <v>81.35</v>
      </c>
      <c r="BD442" s="26">
        <v>0</v>
      </c>
      <c r="BE442" s="26" t="s">
        <v>149</v>
      </c>
      <c r="BF442" s="26" t="s">
        <v>150</v>
      </c>
      <c r="BG442" s="26" t="s">
        <v>1548</v>
      </c>
      <c r="BH442" s="26">
        <v>1947</v>
      </c>
      <c r="BI442" s="26" t="s">
        <v>150</v>
      </c>
      <c r="BJ442" s="26" t="s">
        <v>150</v>
      </c>
      <c r="BK442" s="26" t="s">
        <v>150</v>
      </c>
      <c r="BL442" s="26" t="s">
        <v>150</v>
      </c>
      <c r="BM442" s="26"/>
      <c r="BN442" s="26"/>
      <c r="BO442" s="26"/>
      <c r="BP442" s="26"/>
      <c r="BQ442" s="26" t="s">
        <v>1113</v>
      </c>
      <c r="BR442" s="26">
        <v>84.754</v>
      </c>
      <c r="BS442" s="26">
        <v>85.624</v>
      </c>
      <c r="BT442" s="26">
        <f t="shared" si="491"/>
        <v>0.870000000000005</v>
      </c>
      <c r="BU442" s="26"/>
      <c r="BV442" s="26"/>
      <c r="BW442" s="26">
        <f t="shared" si="504"/>
        <v>0.870000000000005</v>
      </c>
      <c r="BX442" s="26">
        <v>0</v>
      </c>
      <c r="BY442" s="26">
        <v>0</v>
      </c>
      <c r="BZ442" s="26"/>
      <c r="CA442" s="117" t="s">
        <v>1549</v>
      </c>
      <c r="CB442" s="26" t="s">
        <v>166</v>
      </c>
      <c r="CC442" s="26">
        <v>0</v>
      </c>
      <c r="CD442" s="26">
        <v>0.870000000000005</v>
      </c>
      <c r="CE442" s="26">
        <v>0</v>
      </c>
      <c r="CF442" s="92">
        <f t="shared" si="505"/>
        <v>0.870000000000005</v>
      </c>
      <c r="CG442" s="84">
        <f t="shared" si="506"/>
        <v>0</v>
      </c>
      <c r="CH442" s="124">
        <v>12</v>
      </c>
      <c r="CI442" s="84">
        <v>2</v>
      </c>
      <c r="CJ442" s="84"/>
      <c r="CK442" s="84">
        <v>398</v>
      </c>
      <c r="CL442" s="84"/>
      <c r="CM442" s="84"/>
      <c r="CN442" s="84"/>
      <c r="CO442" s="84"/>
      <c r="CP442" s="84"/>
      <c r="CQ442" s="84"/>
      <c r="CR442" s="84"/>
      <c r="CT442" s="84"/>
      <c r="CU442" s="84"/>
      <c r="CV442" s="84"/>
      <c r="CW442" s="84" t="str">
        <f t="shared" si="507"/>
        <v>S2508585.87</v>
      </c>
      <c r="CX442" s="84" t="s">
        <v>182</v>
      </c>
      <c r="CZ442" s="26"/>
      <c r="DA442" s="92">
        <v>0.870000000000005</v>
      </c>
      <c r="DB442" s="92"/>
      <c r="DC442" s="92"/>
      <c r="DD442" s="92"/>
      <c r="DE442" s="26" t="s">
        <v>1550</v>
      </c>
      <c r="DF442" s="26" t="s">
        <v>1550</v>
      </c>
      <c r="DG442" s="26" t="s">
        <v>1550</v>
      </c>
      <c r="DH442" s="26" t="s">
        <v>1551</v>
      </c>
      <c r="DI442" s="26" t="s">
        <v>1552</v>
      </c>
      <c r="DJ442" s="26">
        <v>1947</v>
      </c>
      <c r="DK442" s="26"/>
      <c r="DL442" s="26" t="s">
        <v>139</v>
      </c>
      <c r="DM442" s="26">
        <v>10.5</v>
      </c>
      <c r="DN442" s="26">
        <v>11</v>
      </c>
      <c r="DO442" s="26">
        <v>12</v>
      </c>
      <c r="DP442" s="26" t="b">
        <v>0</v>
      </c>
      <c r="DQ442" s="26">
        <v>1</v>
      </c>
      <c r="DR442" s="26" t="s">
        <v>149</v>
      </c>
      <c r="DS442" s="26" t="s">
        <v>167</v>
      </c>
      <c r="DT442" s="26" t="s">
        <v>150</v>
      </c>
      <c r="DU442" s="26" t="s">
        <v>150</v>
      </c>
      <c r="DV442" s="26" t="s">
        <v>150</v>
      </c>
      <c r="DW442" s="26"/>
      <c r="DX442" s="26"/>
      <c r="DY442" s="26"/>
      <c r="DZ442" s="26">
        <f t="shared" si="496"/>
        <v>0.87</v>
      </c>
      <c r="EA442" s="26">
        <v>0.870000000000005</v>
      </c>
      <c r="EB442" s="26">
        <v>0</v>
      </c>
      <c r="EC442" s="26">
        <v>0</v>
      </c>
      <c r="ED442" s="26">
        <v>0</v>
      </c>
      <c r="EE442" s="26">
        <v>0.87</v>
      </c>
      <c r="EF442" s="26">
        <v>0</v>
      </c>
      <c r="EG442" s="26">
        <v>0</v>
      </c>
      <c r="EH442" s="26">
        <v>0</v>
      </c>
      <c r="EI442" s="146">
        <f t="shared" si="497"/>
        <v>4.9960036108132e-15</v>
      </c>
      <c r="EJ442" s="84">
        <f t="shared" si="498"/>
        <v>0.870000000000005</v>
      </c>
      <c r="EK442" s="84">
        <f t="shared" si="499"/>
        <v>4.9960036108132e-15</v>
      </c>
      <c r="EL442" s="84">
        <f t="shared" si="500"/>
        <v>-4.9960036108132e-15</v>
      </c>
      <c r="EN442" s="84">
        <f t="shared" si="477"/>
        <v>0</v>
      </c>
    </row>
    <row r="443" ht="30" customHeight="1" spans="1:144">
      <c r="A443" s="87" t="str">
        <f t="shared" si="483"/>
        <v>S25085.8785.999</v>
      </c>
      <c r="B443" s="87">
        <f>VLOOKUP(A443,[1]大中修明细表!$A$10:$N$544,14,0)</f>
        <v>0.128999999999991</v>
      </c>
      <c r="C443" s="87" t="str">
        <f t="shared" si="484"/>
        <v>S22385.62485.753</v>
      </c>
      <c r="D443" s="87">
        <f>VLOOKUP(C443,[1]大中修明细表!$B$10:$N$544,13,0)</f>
        <v>0.128999999999991</v>
      </c>
      <c r="E443" s="87"/>
      <c r="F443" s="96">
        <v>401</v>
      </c>
      <c r="G443" s="26" t="s">
        <v>23</v>
      </c>
      <c r="H443" s="26" t="s">
        <v>1332</v>
      </c>
      <c r="I443" s="26">
        <v>431221</v>
      </c>
      <c r="J443" s="26" t="s">
        <v>1525</v>
      </c>
      <c r="K443" s="26">
        <v>85.87</v>
      </c>
      <c r="L443" s="26">
        <v>85.999</v>
      </c>
      <c r="M443" s="26" t="s">
        <v>1113</v>
      </c>
      <c r="N443" s="26">
        <v>85.624</v>
      </c>
      <c r="O443" s="26">
        <v>85.753</v>
      </c>
      <c r="P443" s="26">
        <f t="shared" si="485"/>
        <v>0.128999999999991</v>
      </c>
      <c r="Q443" s="26">
        <f t="shared" si="503"/>
        <v>0.128999999999991</v>
      </c>
      <c r="R443" s="26" t="s">
        <v>139</v>
      </c>
      <c r="S443" s="26">
        <v>12</v>
      </c>
      <c r="T443" s="26">
        <v>10.5</v>
      </c>
      <c r="U443" s="26">
        <v>12</v>
      </c>
      <c r="V443" s="26" t="s">
        <v>182</v>
      </c>
      <c r="W443" s="26" t="s">
        <v>160</v>
      </c>
      <c r="X443" s="26" t="s">
        <v>183</v>
      </c>
      <c r="Y443" s="26">
        <f t="shared" si="487"/>
        <v>12</v>
      </c>
      <c r="Z443" s="26"/>
      <c r="AA443" s="26" t="s">
        <v>184</v>
      </c>
      <c r="AB443" s="26"/>
      <c r="AC443" s="26"/>
      <c r="AD443" s="26" t="s">
        <v>145</v>
      </c>
      <c r="AE443" s="26">
        <v>4</v>
      </c>
      <c r="AF443" s="99"/>
      <c r="AG443" s="92">
        <v>70</v>
      </c>
      <c r="AH443" s="92">
        <f t="shared" si="488"/>
        <v>11</v>
      </c>
      <c r="AI443" s="92">
        <f t="shared" si="489"/>
        <v>11</v>
      </c>
      <c r="AJ443" s="26">
        <f t="shared" si="490"/>
        <v>11</v>
      </c>
      <c r="AK443" s="92"/>
      <c r="AL443" s="26" t="str">
        <f>IF(AND(AK443&lt;&gt;"",AM443&lt;&gt;""),"确认折扣年度",IF($V443="大修",IF(AND($V443="大修",AK443="",AM443=""),1,IF(AK443&lt;&gt;"",LOOKUP(AK443,{1900,2016,2017,2018,2019,2020,2021,2022,2023,2024,2025},{1,0.9,0.8,0.7,0.6,0.5,0.4,0.3,0.2,0.1,0}),IF(AM443&lt;&gt;"",LOOKUP(AM443,{1900,2021,2022,2023,2024,2025},{1,0.8,0.6,0.4,0.2,0})))),""))</f>
        <v/>
      </c>
      <c r="AM443" s="92">
        <v>2020</v>
      </c>
      <c r="AN443" s="26">
        <f>IF(AND(AK443&lt;&gt;"",AM443&lt;&gt;""),"确认折扣年度",IF($V443="中修",IF(AND($V443="中修",AK443="",AM443=""),1,IF(AK443&lt;&gt;"",LOOKUP(AK443,{1900,2021,2022,2023,2024,2025},{1,0.8,0.6,0.4,0.2,0}),IF(AM443&lt;&gt;"",LOOKUP(AM443,{1900,2021,2022,2023,2024,2025},{1,0.8,0.6,0.4,0.2,0})))),""))</f>
        <v>1</v>
      </c>
      <c r="AO443" s="26" t="s">
        <v>146</v>
      </c>
      <c r="AP443" s="26" t="s">
        <v>146</v>
      </c>
      <c r="AQ443" s="26" t="s">
        <v>197</v>
      </c>
      <c r="AR443" s="26" t="s">
        <v>1541</v>
      </c>
      <c r="AS443" s="101"/>
      <c r="AT443" s="26"/>
      <c r="AU443" s="26" t="s">
        <v>146</v>
      </c>
      <c r="AV443" s="26" t="s">
        <v>197</v>
      </c>
      <c r="AW443" s="26"/>
      <c r="AX443" s="113" t="s">
        <v>1546</v>
      </c>
      <c r="AY443" s="110" t="s">
        <v>1553</v>
      </c>
      <c r="AZ443" s="111"/>
      <c r="BA443" s="26">
        <v>85</v>
      </c>
      <c r="BB443" s="26">
        <v>13.16</v>
      </c>
      <c r="BC443" s="26">
        <v>13.16</v>
      </c>
      <c r="BD443" s="26">
        <v>0</v>
      </c>
      <c r="BE443" s="26" t="s">
        <v>149</v>
      </c>
      <c r="BF443" s="26" t="s">
        <v>150</v>
      </c>
      <c r="BG443" s="26" t="s">
        <v>1554</v>
      </c>
      <c r="BH443" s="26">
        <v>1947</v>
      </c>
      <c r="BI443" s="26" t="s">
        <v>150</v>
      </c>
      <c r="BJ443" s="26" t="s">
        <v>150</v>
      </c>
      <c r="BK443" s="26" t="s">
        <v>150</v>
      </c>
      <c r="BL443" s="26" t="s">
        <v>150</v>
      </c>
      <c r="BM443" s="26"/>
      <c r="BN443" s="26"/>
      <c r="BO443" s="26"/>
      <c r="BP443" s="26"/>
      <c r="BQ443" s="26" t="s">
        <v>1113</v>
      </c>
      <c r="BR443" s="26">
        <v>85.624</v>
      </c>
      <c r="BS443" s="26">
        <v>85.753</v>
      </c>
      <c r="BT443" s="26">
        <f t="shared" si="491"/>
        <v>0.128999999999991</v>
      </c>
      <c r="BU443" s="26"/>
      <c r="BV443" s="26"/>
      <c r="BW443" s="26">
        <f t="shared" si="504"/>
        <v>0.128999999999991</v>
      </c>
      <c r="BX443" s="26">
        <v>0</v>
      </c>
      <c r="BY443" s="26">
        <v>0</v>
      </c>
      <c r="BZ443" s="26"/>
      <c r="CA443" s="117" t="s">
        <v>1555</v>
      </c>
      <c r="CB443" s="26" t="s">
        <v>166</v>
      </c>
      <c r="CC443" s="26">
        <v>0</v>
      </c>
      <c r="CD443" s="26">
        <v>0.128999999999991</v>
      </c>
      <c r="CE443" s="26">
        <v>0</v>
      </c>
      <c r="CF443" s="92">
        <f t="shared" si="505"/>
        <v>0.128999999999991</v>
      </c>
      <c r="CG443" s="84">
        <f t="shared" si="506"/>
        <v>-3.33066907387547e-16</v>
      </c>
      <c r="CH443" s="124">
        <v>12</v>
      </c>
      <c r="CI443" s="84">
        <v>2</v>
      </c>
      <c r="CJ443" s="84"/>
      <c r="CK443" s="84">
        <v>399</v>
      </c>
      <c r="CL443" s="84"/>
      <c r="CM443" s="84"/>
      <c r="CN443" s="84"/>
      <c r="CO443" s="84"/>
      <c r="CP443" s="84"/>
      <c r="CQ443" s="84"/>
      <c r="CR443" s="84"/>
      <c r="CT443" s="84"/>
      <c r="CU443" s="84"/>
      <c r="CV443" s="84"/>
      <c r="CW443" s="84" t="str">
        <f t="shared" si="507"/>
        <v>S25085.8785.999</v>
      </c>
      <c r="CX443" s="84" t="s">
        <v>182</v>
      </c>
      <c r="CZ443" s="26"/>
      <c r="DA443" s="92">
        <v>0.128999999999991</v>
      </c>
      <c r="DB443" s="92"/>
      <c r="DC443" s="92"/>
      <c r="DD443" s="92"/>
      <c r="DE443" s="26" t="s">
        <v>1556</v>
      </c>
      <c r="DF443" s="26" t="s">
        <v>1556</v>
      </c>
      <c r="DG443" s="26" t="s">
        <v>1556</v>
      </c>
      <c r="DH443" s="26" t="s">
        <v>1557</v>
      </c>
      <c r="DI443" s="26" t="s">
        <v>1552</v>
      </c>
      <c r="DJ443" s="26">
        <v>1947</v>
      </c>
      <c r="DK443" s="26"/>
      <c r="DL443" s="26" t="s">
        <v>139</v>
      </c>
      <c r="DM443" s="26">
        <v>10.5</v>
      </c>
      <c r="DN443" s="26">
        <v>12</v>
      </c>
      <c r="DO443" s="26">
        <v>12</v>
      </c>
      <c r="DP443" s="26" t="b">
        <v>0</v>
      </c>
      <c r="DQ443" s="26">
        <v>0</v>
      </c>
      <c r="DR443" s="26" t="s">
        <v>149</v>
      </c>
      <c r="DS443" s="26" t="s">
        <v>167</v>
      </c>
      <c r="DT443" s="26" t="s">
        <v>150</v>
      </c>
      <c r="DU443" s="26" t="s">
        <v>150</v>
      </c>
      <c r="DV443" s="26" t="s">
        <v>150</v>
      </c>
      <c r="DW443" s="26"/>
      <c r="DX443" s="26"/>
      <c r="DY443" s="26"/>
      <c r="DZ443" s="26">
        <f t="shared" si="496"/>
        <v>0.129</v>
      </c>
      <c r="EA443" s="26">
        <v>0.128999999999991</v>
      </c>
      <c r="EB443" s="26">
        <v>0</v>
      </c>
      <c r="EC443" s="26">
        <v>0</v>
      </c>
      <c r="ED443" s="26">
        <v>0</v>
      </c>
      <c r="EE443" s="26">
        <v>0.129</v>
      </c>
      <c r="EF443" s="26">
        <v>0</v>
      </c>
      <c r="EG443" s="26">
        <v>0</v>
      </c>
      <c r="EH443" s="26">
        <v>0</v>
      </c>
      <c r="EI443" s="146">
        <f t="shared" si="497"/>
        <v>-8.99280649946377e-15</v>
      </c>
      <c r="EJ443" s="84">
        <f t="shared" si="498"/>
        <v>0.128999999999991</v>
      </c>
      <c r="EK443" s="84">
        <f t="shared" si="499"/>
        <v>-8.99280649946377e-15</v>
      </c>
      <c r="EL443" s="84">
        <f t="shared" si="500"/>
        <v>8.99280649946377e-15</v>
      </c>
      <c r="EN443" s="84">
        <f t="shared" si="477"/>
        <v>0</v>
      </c>
    </row>
    <row r="444" s="84" customFormat="1" ht="30" customHeight="1" spans="1:144">
      <c r="A444" s="87" t="str">
        <f t="shared" si="483"/>
        <v>S332135.89144.236</v>
      </c>
      <c r="B444" s="87">
        <f>VLOOKUP(A444,[1]大中修明细表!$A$10:$N$544,14,0)</f>
        <v>8.346</v>
      </c>
      <c r="C444" s="87" t="str">
        <f t="shared" si="484"/>
        <v>S33808.346</v>
      </c>
      <c r="D444" s="87">
        <f>VLOOKUP(C444,[1]大中修明细表!$B$10:$N$544,13,0)</f>
        <v>8.346</v>
      </c>
      <c r="E444" s="87"/>
      <c r="F444" s="96">
        <v>402</v>
      </c>
      <c r="G444" s="26" t="s">
        <v>23</v>
      </c>
      <c r="H444" s="26" t="s">
        <v>1314</v>
      </c>
      <c r="I444" s="26">
        <v>431224</v>
      </c>
      <c r="J444" s="26" t="s">
        <v>1558</v>
      </c>
      <c r="K444" s="26">
        <v>135.89</v>
      </c>
      <c r="L444" s="26">
        <v>144.236</v>
      </c>
      <c r="M444" s="26" t="s">
        <v>1559</v>
      </c>
      <c r="N444" s="26">
        <v>0</v>
      </c>
      <c r="O444" s="26">
        <v>8.346</v>
      </c>
      <c r="P444" s="26">
        <f t="shared" si="485"/>
        <v>8.346</v>
      </c>
      <c r="Q444" s="26">
        <f t="shared" ref="Q444:Q449" si="508">L444-K444</f>
        <v>8.346</v>
      </c>
      <c r="R444" s="26" t="s">
        <v>139</v>
      </c>
      <c r="S444" s="26">
        <v>7.5</v>
      </c>
      <c r="T444" s="26">
        <v>8.5</v>
      </c>
      <c r="U444" s="26">
        <v>10</v>
      </c>
      <c r="V444" s="26" t="s">
        <v>182</v>
      </c>
      <c r="W444" s="26" t="s">
        <v>160</v>
      </c>
      <c r="X444" s="26"/>
      <c r="Y444" s="26">
        <f t="shared" si="487"/>
        <v>7.5</v>
      </c>
      <c r="Z444" s="26"/>
      <c r="AA444" s="26" t="s">
        <v>184</v>
      </c>
      <c r="AB444" s="26"/>
      <c r="AC444" s="26"/>
      <c r="AD444" s="26" t="s">
        <v>145</v>
      </c>
      <c r="AE444" s="26">
        <v>4</v>
      </c>
      <c r="AF444" s="99"/>
      <c r="AG444" s="92">
        <v>70</v>
      </c>
      <c r="AH444" s="92">
        <f t="shared" si="488"/>
        <v>438</v>
      </c>
      <c r="AI444" s="92">
        <f t="shared" si="489"/>
        <v>438</v>
      </c>
      <c r="AJ444" s="26">
        <f t="shared" si="490"/>
        <v>438</v>
      </c>
      <c r="AK444" s="92">
        <v>2006</v>
      </c>
      <c r="AL444" s="26" t="str">
        <f>IF(AND(AK444&lt;&gt;"",AM444&lt;&gt;""),"确认折扣年度",IF($V444="大修",IF(AND($V444="大修",AK444="",AM444=""),1,IF(AK444&lt;&gt;"",LOOKUP(AK444,{1900,2016,2017,2018,2019,2020,2021,2022,2023,2024,2025},{1,0.9,0.8,0.7,0.6,0.5,0.4,0.3,0.2,0.1,0}),IF(AM444&lt;&gt;"",LOOKUP(AM444,{1900,2021,2022,2023,2024,2025},{1,0.8,0.6,0.4,0.2,0})))),""))</f>
        <v/>
      </c>
      <c r="AM444" s="92"/>
      <c r="AN444" s="26">
        <f>IF(AND(AK444&lt;&gt;"",AM444&lt;&gt;""),"确认折扣年度",IF($V444="中修",IF(AND($V444="中修",AK444="",AM444=""),1,IF(AK444&lt;&gt;"",LOOKUP(AK444,{1900,2021,2022,2023,2024,2025},{1,0.8,0.6,0.4,0.2,0}),IF(AM444&lt;&gt;"",LOOKUP(AM444,{1900,2021,2022,2023,2024,2025},{1,0.8,0.6,0.4,0.2,0})))),""))</f>
        <v>1</v>
      </c>
      <c r="AO444" s="26" t="s">
        <v>146</v>
      </c>
      <c r="AP444" s="26" t="s">
        <v>146</v>
      </c>
      <c r="AQ444" s="26" t="s">
        <v>147</v>
      </c>
      <c r="AR444" s="26"/>
      <c r="AS444" s="101" t="s">
        <v>1288</v>
      </c>
      <c r="AT444" s="26" t="s">
        <v>1560</v>
      </c>
      <c r="AU444" s="26" t="s">
        <v>146</v>
      </c>
      <c r="AV444" s="26" t="s">
        <v>147</v>
      </c>
      <c r="AW444" s="26"/>
      <c r="AX444" s="110"/>
      <c r="AY444" s="110"/>
      <c r="AZ444" s="111"/>
      <c r="BA444" s="26">
        <v>215</v>
      </c>
      <c r="BB444" s="26">
        <v>1345.79</v>
      </c>
      <c r="BC444" s="26">
        <v>1345.79</v>
      </c>
      <c r="BD444" s="26">
        <v>0</v>
      </c>
      <c r="BE444" s="26" t="s">
        <v>149</v>
      </c>
      <c r="BF444" s="26" t="s">
        <v>150</v>
      </c>
      <c r="BG444" s="26"/>
      <c r="BH444" s="26">
        <v>2006</v>
      </c>
      <c r="BI444" s="26" t="s">
        <v>150</v>
      </c>
      <c r="BJ444" s="26" t="s">
        <v>150</v>
      </c>
      <c r="BK444" s="26" t="s">
        <v>150</v>
      </c>
      <c r="BL444" s="26" t="s">
        <v>150</v>
      </c>
      <c r="BM444" s="26"/>
      <c r="BN444" s="26"/>
      <c r="BO444" s="26"/>
      <c r="BP444" s="26"/>
      <c r="BQ444" s="26" t="s">
        <v>1559</v>
      </c>
      <c r="BR444" s="26"/>
      <c r="BS444" s="26">
        <v>8.346</v>
      </c>
      <c r="BT444" s="26">
        <f t="shared" si="491"/>
        <v>8.346</v>
      </c>
      <c r="BU444" s="26"/>
      <c r="BV444" s="26"/>
      <c r="BW444" s="26">
        <f t="shared" ref="BW444:BW449" si="509">CE444+CF444</f>
        <v>8.346</v>
      </c>
      <c r="BX444" s="26">
        <v>0</v>
      </c>
      <c r="BY444" s="26">
        <v>0</v>
      </c>
      <c r="BZ444" s="26"/>
      <c r="CA444" s="117"/>
      <c r="CB444" s="26" t="s">
        <v>166</v>
      </c>
      <c r="CC444" s="26">
        <v>5.23599999999999</v>
      </c>
      <c r="CD444" s="26">
        <v>3.11000000000001</v>
      </c>
      <c r="CE444" s="26">
        <v>0</v>
      </c>
      <c r="CF444" s="92">
        <f t="shared" ref="CF444:CF449" si="510">CC444+CD444</f>
        <v>8.346</v>
      </c>
      <c r="CG444" s="84">
        <f t="shared" ref="CG444:CG449" si="511">Q444-BU444-BV444-BW444-BX444-BY444-BZ444</f>
        <v>0</v>
      </c>
      <c r="CH444" s="124">
        <v>12</v>
      </c>
      <c r="CI444" s="84">
        <v>1</v>
      </c>
      <c r="CK444" s="84">
        <v>435</v>
      </c>
      <c r="CW444" s="84" t="str">
        <f t="shared" ref="CW444:CW449" si="512">J444&amp;K444&amp;L444</f>
        <v>S332135.89144.236</v>
      </c>
      <c r="CX444" s="84" t="s">
        <v>140</v>
      </c>
      <c r="CZ444" s="26" t="s">
        <v>182</v>
      </c>
      <c r="DA444" s="92">
        <v>8.346</v>
      </c>
      <c r="DB444" s="92"/>
      <c r="DC444" s="92" t="s">
        <v>1508</v>
      </c>
      <c r="DD444" s="92"/>
      <c r="DE444" s="26" t="s">
        <v>662</v>
      </c>
      <c r="DF444" s="26"/>
      <c r="DG444" s="26"/>
      <c r="DH444" s="26"/>
      <c r="DI444" s="26"/>
      <c r="DJ444" s="26">
        <v>2006</v>
      </c>
      <c r="DK444" s="26"/>
      <c r="DL444" s="26" t="s">
        <v>139</v>
      </c>
      <c r="DM444" s="26">
        <v>8.5</v>
      </c>
      <c r="DN444" s="26">
        <v>7.5</v>
      </c>
      <c r="DO444" s="26">
        <v>10</v>
      </c>
      <c r="DP444" s="26" t="b">
        <v>0</v>
      </c>
      <c r="DQ444" s="26">
        <v>1</v>
      </c>
      <c r="DR444" s="26" t="s">
        <v>149</v>
      </c>
      <c r="DS444" s="26" t="s">
        <v>167</v>
      </c>
      <c r="DT444" s="26" t="s">
        <v>150</v>
      </c>
      <c r="DU444" s="26" t="s">
        <v>150</v>
      </c>
      <c r="DV444" s="26" t="s">
        <v>150</v>
      </c>
      <c r="DW444" s="26"/>
      <c r="DX444" s="26"/>
      <c r="DY444" s="26"/>
      <c r="DZ444" s="26">
        <f t="shared" si="496"/>
        <v>8.346</v>
      </c>
      <c r="EA444" s="26">
        <v>8.346</v>
      </c>
      <c r="EB444" s="26">
        <v>0</v>
      </c>
      <c r="EC444" s="26">
        <v>0</v>
      </c>
      <c r="ED444" s="26">
        <v>0</v>
      </c>
      <c r="EE444" s="26">
        <v>8.346</v>
      </c>
      <c r="EF444" s="26">
        <v>0</v>
      </c>
      <c r="EG444" s="26">
        <v>0</v>
      </c>
      <c r="EH444" s="26">
        <v>0</v>
      </c>
      <c r="EI444" s="146">
        <f t="shared" si="497"/>
        <v>0</v>
      </c>
      <c r="EJ444" s="84">
        <f t="shared" si="498"/>
        <v>8.346</v>
      </c>
      <c r="EK444" s="84">
        <f t="shared" si="499"/>
        <v>0</v>
      </c>
      <c r="EL444" s="84">
        <f t="shared" si="500"/>
        <v>0</v>
      </c>
      <c r="EN444" s="84">
        <f t="shared" si="477"/>
        <v>0</v>
      </c>
    </row>
    <row r="445" s="84" customFormat="1" ht="30" customHeight="1" spans="1:144">
      <c r="A445" s="87" t="str">
        <f t="shared" si="483"/>
        <v>S332144.236146.498</v>
      </c>
      <c r="B445" s="87" t="e">
        <f>VLOOKUP(A445,[1]大中修明细表!$A$10:$N$544,14,0)</f>
        <v>#N/A</v>
      </c>
      <c r="C445" s="87" t="str">
        <f t="shared" si="484"/>
        <v>S3388.34610.608</v>
      </c>
      <c r="D445" s="87" t="e">
        <f>VLOOKUP(C445,[1]大中修明细表!$B$10:$N$544,13,0)</f>
        <v>#N/A</v>
      </c>
      <c r="E445" s="87"/>
      <c r="F445" s="96">
        <v>403</v>
      </c>
      <c r="G445" s="26" t="s">
        <v>23</v>
      </c>
      <c r="H445" s="26" t="s">
        <v>1314</v>
      </c>
      <c r="I445" s="26">
        <v>431224</v>
      </c>
      <c r="J445" s="26" t="s">
        <v>1558</v>
      </c>
      <c r="K445" s="26">
        <v>144.236</v>
      </c>
      <c r="L445" s="26">
        <v>146.498</v>
      </c>
      <c r="M445" s="26" t="s">
        <v>1559</v>
      </c>
      <c r="N445" s="26">
        <v>8.346</v>
      </c>
      <c r="O445" s="26">
        <v>10.608</v>
      </c>
      <c r="P445" s="26">
        <f t="shared" si="485"/>
        <v>2.262</v>
      </c>
      <c r="Q445" s="26">
        <f t="shared" si="508"/>
        <v>2.262</v>
      </c>
      <c r="R445" s="26" t="s">
        <v>139</v>
      </c>
      <c r="S445" s="26">
        <v>7.5</v>
      </c>
      <c r="T445" s="26">
        <v>8.5</v>
      </c>
      <c r="U445" s="26">
        <v>12</v>
      </c>
      <c r="V445" s="26" t="s">
        <v>182</v>
      </c>
      <c r="W445" s="26" t="s">
        <v>160</v>
      </c>
      <c r="X445" s="26"/>
      <c r="Y445" s="26">
        <f t="shared" si="487"/>
        <v>7.5</v>
      </c>
      <c r="Z445" s="26"/>
      <c r="AA445" s="26" t="s">
        <v>184</v>
      </c>
      <c r="AB445" s="26"/>
      <c r="AC445" s="26"/>
      <c r="AD445" s="26" t="s">
        <v>145</v>
      </c>
      <c r="AE445" s="26">
        <v>4</v>
      </c>
      <c r="AF445" s="99"/>
      <c r="AG445" s="92">
        <v>70</v>
      </c>
      <c r="AH445" s="92">
        <f t="shared" si="488"/>
        <v>119</v>
      </c>
      <c r="AI445" s="92">
        <f t="shared" si="489"/>
        <v>119</v>
      </c>
      <c r="AJ445" s="26">
        <f t="shared" si="490"/>
        <v>119</v>
      </c>
      <c r="AK445" s="92">
        <v>2006</v>
      </c>
      <c r="AL445" s="26" t="str">
        <f>IF(AND(AK445&lt;&gt;"",AM445&lt;&gt;""),"确认折扣年度",IF($V445="大修",IF(AND($V445="大修",AK445="",AM445=""),1,IF(AK445&lt;&gt;"",LOOKUP(AK445,{1900,2016,2017,2018,2019,2020,2021,2022,2023,2024,2025},{1,0.9,0.8,0.7,0.6,0.5,0.4,0.3,0.2,0.1,0}),IF(AM445&lt;&gt;"",LOOKUP(AM445,{1900,2021,2022,2023,2024,2025},{1,0.8,0.6,0.4,0.2,0})))),""))</f>
        <v/>
      </c>
      <c r="AM445" s="92"/>
      <c r="AN445" s="26">
        <f>IF(AND(AK445&lt;&gt;"",AM445&lt;&gt;""),"确认折扣年度",IF($V445="中修",IF(AND($V445="中修",AK445="",AM445=""),1,IF(AK445&lt;&gt;"",LOOKUP(AK445,{1900,2021,2022,2023,2024,2025},{1,0.8,0.6,0.4,0.2,0}),IF(AM445&lt;&gt;"",LOOKUP(AM445,{1900,2021,2022,2023,2024,2025},{1,0.8,0.6,0.4,0.2,0})))),""))</f>
        <v>1</v>
      </c>
      <c r="AO445" s="26" t="s">
        <v>146</v>
      </c>
      <c r="AP445" s="26" t="s">
        <v>146</v>
      </c>
      <c r="AQ445" s="26" t="s">
        <v>147</v>
      </c>
      <c r="AR445" s="26"/>
      <c r="AS445" s="101" t="s">
        <v>1561</v>
      </c>
      <c r="AT445" s="26" t="s">
        <v>1562</v>
      </c>
      <c r="AU445" s="26" t="s">
        <v>146</v>
      </c>
      <c r="AV445" s="26" t="s">
        <v>147</v>
      </c>
      <c r="AW445" s="26"/>
      <c r="AX445" s="110"/>
      <c r="AY445" s="110"/>
      <c r="AZ445" s="109"/>
      <c r="BA445" s="26">
        <v>215</v>
      </c>
      <c r="BB445" s="26">
        <v>882.68</v>
      </c>
      <c r="BC445" s="26">
        <v>882.68</v>
      </c>
      <c r="BD445" s="26">
        <v>0</v>
      </c>
      <c r="BE445" s="26" t="s">
        <v>149</v>
      </c>
      <c r="BF445" s="26" t="s">
        <v>150</v>
      </c>
      <c r="BG445" s="26"/>
      <c r="BH445" s="26">
        <v>2006</v>
      </c>
      <c r="BI445" s="26" t="s">
        <v>150</v>
      </c>
      <c r="BJ445" s="26" t="s">
        <v>150</v>
      </c>
      <c r="BK445" s="26" t="s">
        <v>150</v>
      </c>
      <c r="BL445" s="26" t="s">
        <v>150</v>
      </c>
      <c r="BM445" s="26"/>
      <c r="BN445" s="26"/>
      <c r="BO445" s="26"/>
      <c r="BP445" s="26"/>
      <c r="BQ445" s="26" t="s">
        <v>1559</v>
      </c>
      <c r="BR445" s="26">
        <v>8.346</v>
      </c>
      <c r="BS445" s="26">
        <v>13.82</v>
      </c>
      <c r="BT445" s="26">
        <f t="shared" si="491"/>
        <v>2.262</v>
      </c>
      <c r="BU445" s="26"/>
      <c r="BV445" s="26"/>
      <c r="BW445" s="26">
        <f t="shared" si="509"/>
        <v>2.262</v>
      </c>
      <c r="BX445" s="26">
        <v>0</v>
      </c>
      <c r="BY445" s="26">
        <v>0</v>
      </c>
      <c r="BZ445" s="26"/>
      <c r="CA445" s="117"/>
      <c r="CB445" s="26" t="s">
        <v>166</v>
      </c>
      <c r="CC445" s="26">
        <v>2.262</v>
      </c>
      <c r="CD445" s="26">
        <v>0</v>
      </c>
      <c r="CE445" s="26">
        <v>0</v>
      </c>
      <c r="CF445" s="92">
        <f t="shared" si="510"/>
        <v>2.262</v>
      </c>
      <c r="CG445" s="84">
        <f t="shared" si="511"/>
        <v>0</v>
      </c>
      <c r="CH445" s="124">
        <v>12</v>
      </c>
      <c r="CI445" s="84">
        <v>1</v>
      </c>
      <c r="CK445" s="84">
        <v>436</v>
      </c>
      <c r="CW445" s="84" t="str">
        <f t="shared" si="512"/>
        <v>S332144.236146.498</v>
      </c>
      <c r="CX445" s="84" t="s">
        <v>140</v>
      </c>
      <c r="CZ445" s="26" t="s">
        <v>182</v>
      </c>
      <c r="DA445" s="92">
        <v>2.262</v>
      </c>
      <c r="DB445" s="92"/>
      <c r="DC445" s="26" t="s">
        <v>1563</v>
      </c>
      <c r="DD445" s="92"/>
      <c r="DE445" s="26" t="s">
        <v>662</v>
      </c>
      <c r="DF445" s="26"/>
      <c r="DG445" s="26"/>
      <c r="DH445" s="26"/>
      <c r="DI445" s="26"/>
      <c r="DJ445" s="26">
        <v>2006</v>
      </c>
      <c r="DK445" s="26"/>
      <c r="DL445" s="26" t="s">
        <v>139</v>
      </c>
      <c r="DM445" s="26">
        <v>8.5</v>
      </c>
      <c r="DN445" s="26">
        <v>7.5</v>
      </c>
      <c r="DO445" s="26">
        <v>12</v>
      </c>
      <c r="DP445" s="26" t="e">
        <v>#N/A</v>
      </c>
      <c r="DQ445" s="26" t="e">
        <v>#N/A</v>
      </c>
      <c r="DR445" s="26" t="s">
        <v>149</v>
      </c>
      <c r="DS445" s="26" t="s">
        <v>167</v>
      </c>
      <c r="DT445" s="26" t="s">
        <v>150</v>
      </c>
      <c r="DU445" s="26" t="s">
        <v>150</v>
      </c>
      <c r="DV445" s="26" t="s">
        <v>150</v>
      </c>
      <c r="DW445" s="26"/>
      <c r="DX445" s="26"/>
      <c r="DY445" s="26"/>
      <c r="DZ445" s="26">
        <f t="shared" si="496"/>
        <v>2.262</v>
      </c>
      <c r="EA445" s="26" t="e">
        <v>#N/A</v>
      </c>
      <c r="EB445" s="26" t="e">
        <v>#N/A</v>
      </c>
      <c r="EC445" s="26">
        <v>0</v>
      </c>
      <c r="ED445" s="26">
        <v>0</v>
      </c>
      <c r="EE445" s="26">
        <v>2.262</v>
      </c>
      <c r="EF445" s="26">
        <v>0</v>
      </c>
      <c r="EG445" s="26">
        <v>0</v>
      </c>
      <c r="EH445" s="26">
        <v>0</v>
      </c>
      <c r="EI445" s="146">
        <f t="shared" si="497"/>
        <v>0</v>
      </c>
      <c r="EJ445" s="84">
        <f t="shared" si="498"/>
        <v>2.262</v>
      </c>
      <c r="EK445" s="84">
        <f t="shared" si="499"/>
        <v>0</v>
      </c>
      <c r="EL445" s="84">
        <f t="shared" si="500"/>
        <v>0</v>
      </c>
      <c r="EN445" s="84">
        <f t="shared" si="477"/>
        <v>0</v>
      </c>
    </row>
    <row r="446" s="84" customFormat="1" ht="30" customHeight="1" spans="1:144">
      <c r="A446" s="87" t="str">
        <f t="shared" si="483"/>
        <v>S332147.498149.71</v>
      </c>
      <c r="B446" s="87" t="e">
        <f>VLOOKUP(A446,[1]大中修明细表!$A$10:$N$544,14,0)</f>
        <v>#N/A</v>
      </c>
      <c r="C446" s="87" t="str">
        <f t="shared" si="484"/>
        <v>S33811.60813.82</v>
      </c>
      <c r="D446" s="87" t="e">
        <f>VLOOKUP(C446,[1]大中修明细表!$B$10:$N$544,13,0)</f>
        <v>#N/A</v>
      </c>
      <c r="E446" s="87"/>
      <c r="F446" s="96">
        <v>404</v>
      </c>
      <c r="G446" s="26" t="s">
        <v>23</v>
      </c>
      <c r="H446" s="26" t="s">
        <v>1314</v>
      </c>
      <c r="I446" s="26">
        <v>431224</v>
      </c>
      <c r="J446" s="26" t="s">
        <v>1558</v>
      </c>
      <c r="K446" s="26">
        <v>147.498</v>
      </c>
      <c r="L446" s="26">
        <v>149.71</v>
      </c>
      <c r="M446" s="26" t="s">
        <v>1559</v>
      </c>
      <c r="N446" s="26">
        <v>11.608</v>
      </c>
      <c r="O446" s="26">
        <v>13.82</v>
      </c>
      <c r="P446" s="26">
        <f t="shared" si="485"/>
        <v>2.21200000000002</v>
      </c>
      <c r="Q446" s="26">
        <f t="shared" si="508"/>
        <v>2.21200000000002</v>
      </c>
      <c r="R446" s="26" t="s">
        <v>139</v>
      </c>
      <c r="S446" s="26">
        <v>7.5</v>
      </c>
      <c r="T446" s="26">
        <v>8.5</v>
      </c>
      <c r="U446" s="26">
        <v>12</v>
      </c>
      <c r="V446" s="26" t="s">
        <v>182</v>
      </c>
      <c r="W446" s="26" t="s">
        <v>160</v>
      </c>
      <c r="X446" s="26"/>
      <c r="Y446" s="26">
        <f t="shared" si="487"/>
        <v>7.5</v>
      </c>
      <c r="Z446" s="26"/>
      <c r="AA446" s="26" t="s">
        <v>184</v>
      </c>
      <c r="AB446" s="26"/>
      <c r="AC446" s="26"/>
      <c r="AD446" s="26" t="s">
        <v>145</v>
      </c>
      <c r="AE446" s="26">
        <v>4</v>
      </c>
      <c r="AF446" s="99"/>
      <c r="AG446" s="92">
        <v>70</v>
      </c>
      <c r="AH446" s="92">
        <f t="shared" si="488"/>
        <v>116</v>
      </c>
      <c r="AI446" s="92">
        <f t="shared" si="489"/>
        <v>116</v>
      </c>
      <c r="AJ446" s="26">
        <f t="shared" si="490"/>
        <v>116</v>
      </c>
      <c r="AK446" s="92">
        <v>2006</v>
      </c>
      <c r="AL446" s="26" t="str">
        <f>IF(AND(AK446&lt;&gt;"",AM446&lt;&gt;""),"确认折扣年度",IF($V446="大修",IF(AND($V446="大修",AK446="",AM446=""),1,IF(AK446&lt;&gt;"",LOOKUP(AK446,{1900,2016,2017,2018,2019,2020,2021,2022,2023,2024,2025},{1,0.9,0.8,0.7,0.6,0.5,0.4,0.3,0.2,0.1,0}),IF(AM446&lt;&gt;"",LOOKUP(AM446,{1900,2021,2022,2023,2024,2025},{1,0.8,0.6,0.4,0.2,0})))),""))</f>
        <v/>
      </c>
      <c r="AM446" s="92"/>
      <c r="AN446" s="26">
        <f>IF(AND(AK446&lt;&gt;"",AM446&lt;&gt;""),"确认折扣年度",IF($V446="中修",IF(AND($V446="中修",AK446="",AM446=""),1,IF(AK446&lt;&gt;"",LOOKUP(AK446,{1900,2021,2022,2023,2024,2025},{1,0.8,0.6,0.4,0.2,0}),IF(AM446&lt;&gt;"",LOOKUP(AM446,{1900,2021,2022,2023,2024,2025},{1,0.8,0.6,0.4,0.2,0})))),""))</f>
        <v>1</v>
      </c>
      <c r="AO446" s="26" t="s">
        <v>146</v>
      </c>
      <c r="AP446" s="26" t="s">
        <v>146</v>
      </c>
      <c r="AQ446" s="26" t="s">
        <v>147</v>
      </c>
      <c r="AR446" s="26"/>
      <c r="AS446" s="101" t="s">
        <v>1561</v>
      </c>
      <c r="AT446" s="26" t="s">
        <v>1562</v>
      </c>
      <c r="AU446" s="26" t="s">
        <v>146</v>
      </c>
      <c r="AV446" s="26" t="s">
        <v>147</v>
      </c>
      <c r="AW446" s="26"/>
      <c r="AX446" s="110"/>
      <c r="AY446" s="110"/>
      <c r="AZ446" s="109"/>
      <c r="BA446" s="26">
        <v>215</v>
      </c>
      <c r="BB446" s="26">
        <v>882.68</v>
      </c>
      <c r="BC446" s="26">
        <v>882.68</v>
      </c>
      <c r="BD446" s="26">
        <v>0</v>
      </c>
      <c r="BE446" s="26" t="s">
        <v>149</v>
      </c>
      <c r="BF446" s="26" t="s">
        <v>150</v>
      </c>
      <c r="BG446" s="26"/>
      <c r="BH446" s="26">
        <v>2006</v>
      </c>
      <c r="BI446" s="26" t="s">
        <v>150</v>
      </c>
      <c r="BJ446" s="26" t="s">
        <v>150</v>
      </c>
      <c r="BK446" s="26" t="s">
        <v>150</v>
      </c>
      <c r="BL446" s="26" t="s">
        <v>150</v>
      </c>
      <c r="BM446" s="26"/>
      <c r="BN446" s="26"/>
      <c r="BO446" s="26"/>
      <c r="BP446" s="26"/>
      <c r="BQ446" s="26" t="s">
        <v>1559</v>
      </c>
      <c r="BR446" s="26">
        <v>8.346</v>
      </c>
      <c r="BS446" s="26">
        <v>13.82</v>
      </c>
      <c r="BT446" s="26">
        <f t="shared" si="491"/>
        <v>2.21200000000002</v>
      </c>
      <c r="BU446" s="26"/>
      <c r="BV446" s="26"/>
      <c r="BW446" s="26">
        <f t="shared" si="509"/>
        <v>2.21200000000002</v>
      </c>
      <c r="BX446" s="26">
        <v>0</v>
      </c>
      <c r="BY446" s="26">
        <v>0</v>
      </c>
      <c r="BZ446" s="26"/>
      <c r="CA446" s="117"/>
      <c r="CB446" s="26" t="s">
        <v>166</v>
      </c>
      <c r="CC446" s="26">
        <v>0</v>
      </c>
      <c r="CD446" s="26">
        <v>2.21200000000002</v>
      </c>
      <c r="CE446" s="26">
        <v>0</v>
      </c>
      <c r="CF446" s="88">
        <f t="shared" si="510"/>
        <v>2.21200000000002</v>
      </c>
      <c r="CG446" s="84">
        <f t="shared" si="511"/>
        <v>-2.66453525910038e-15</v>
      </c>
      <c r="CH446" s="124">
        <v>12</v>
      </c>
      <c r="CI446" s="84">
        <v>1</v>
      </c>
      <c r="CK446" s="84">
        <v>436</v>
      </c>
      <c r="CW446" s="84" t="str">
        <f t="shared" si="512"/>
        <v>S332147.498149.71</v>
      </c>
      <c r="CX446" s="84" t="s">
        <v>140</v>
      </c>
      <c r="CZ446" s="26" t="s">
        <v>182</v>
      </c>
      <c r="DA446" s="92">
        <v>2.21200000000002</v>
      </c>
      <c r="DB446" s="92"/>
      <c r="DC446" s="26" t="s">
        <v>1563</v>
      </c>
      <c r="DD446" s="92"/>
      <c r="DE446" s="26" t="s">
        <v>662</v>
      </c>
      <c r="DF446" s="26"/>
      <c r="DG446" s="26"/>
      <c r="DH446" s="26"/>
      <c r="DI446" s="26"/>
      <c r="DJ446" s="26">
        <v>2006</v>
      </c>
      <c r="DK446" s="26"/>
      <c r="DL446" s="26" t="s">
        <v>139</v>
      </c>
      <c r="DM446" s="26">
        <v>8.5</v>
      </c>
      <c r="DN446" s="26">
        <v>7.5</v>
      </c>
      <c r="DO446" s="26">
        <v>12</v>
      </c>
      <c r="DP446" s="26" t="e">
        <v>#N/A</v>
      </c>
      <c r="DQ446" s="26" t="e">
        <v>#N/A</v>
      </c>
      <c r="DR446" s="26" t="s">
        <v>149</v>
      </c>
      <c r="DS446" s="26" t="s">
        <v>167</v>
      </c>
      <c r="DT446" s="26" t="s">
        <v>150</v>
      </c>
      <c r="DU446" s="26" t="s">
        <v>150</v>
      </c>
      <c r="DV446" s="26" t="s">
        <v>150</v>
      </c>
      <c r="DW446" s="26"/>
      <c r="DX446" s="26"/>
      <c r="DY446" s="26"/>
      <c r="DZ446" s="26">
        <f t="shared" si="496"/>
        <v>2.212</v>
      </c>
      <c r="EA446" s="26" t="e">
        <v>#N/A</v>
      </c>
      <c r="EB446" s="26" t="e">
        <v>#N/A</v>
      </c>
      <c r="EC446" s="26">
        <v>0</v>
      </c>
      <c r="ED446" s="26">
        <v>0</v>
      </c>
      <c r="EE446" s="26">
        <v>2.212</v>
      </c>
      <c r="EF446" s="26">
        <v>0</v>
      </c>
      <c r="EG446" s="26">
        <v>0</v>
      </c>
      <c r="EH446" s="26">
        <v>0</v>
      </c>
      <c r="EI446" s="146">
        <f t="shared" si="497"/>
        <v>1.99840144432528e-14</v>
      </c>
      <c r="EJ446" s="84">
        <f t="shared" si="498"/>
        <v>2.21200000000002</v>
      </c>
      <c r="EK446" s="84">
        <f t="shared" si="499"/>
        <v>1.99840144432528e-14</v>
      </c>
      <c r="EL446" s="84">
        <f t="shared" si="500"/>
        <v>-1.99840144432528e-14</v>
      </c>
      <c r="EN446" s="84">
        <f t="shared" si="477"/>
        <v>0</v>
      </c>
    </row>
    <row r="447" ht="30" customHeight="1" spans="1:144">
      <c r="A447" s="87" t="str">
        <f t="shared" si="483"/>
        <v>S322189191.921</v>
      </c>
      <c r="B447" s="87">
        <f>VLOOKUP(A447,[1]大中修明细表!$A$10:$N$544,14,0)</f>
        <v>2.92099999999999</v>
      </c>
      <c r="C447" s="87" t="str">
        <f t="shared" si="484"/>
        <v>S312275.121278.042</v>
      </c>
      <c r="D447" s="87">
        <f>VLOOKUP(C447,[1]大中修明细表!$B$10:$N$544,13,0)</f>
        <v>2.92099999999999</v>
      </c>
      <c r="E447" s="87"/>
      <c r="F447" s="96">
        <v>405</v>
      </c>
      <c r="G447" s="26" t="s">
        <v>23</v>
      </c>
      <c r="H447" s="26" t="s">
        <v>1332</v>
      </c>
      <c r="I447" s="26">
        <v>431221</v>
      </c>
      <c r="J447" s="26" t="s">
        <v>727</v>
      </c>
      <c r="K447" s="26">
        <v>189</v>
      </c>
      <c r="L447" s="26">
        <v>191.921</v>
      </c>
      <c r="M447" s="26" t="s">
        <v>728</v>
      </c>
      <c r="N447" s="26">
        <v>275.121</v>
      </c>
      <c r="O447" s="26">
        <v>278.042</v>
      </c>
      <c r="P447" s="26">
        <f t="shared" si="485"/>
        <v>2.92099999999999</v>
      </c>
      <c r="Q447" s="26">
        <f t="shared" si="508"/>
        <v>2.92099999999999</v>
      </c>
      <c r="R447" s="26" t="s">
        <v>341</v>
      </c>
      <c r="S447" s="26">
        <v>7</v>
      </c>
      <c r="T447" s="26">
        <v>7</v>
      </c>
      <c r="U447" s="26">
        <v>8.5</v>
      </c>
      <c r="V447" s="26" t="s">
        <v>182</v>
      </c>
      <c r="W447" s="26" t="s">
        <v>160</v>
      </c>
      <c r="X447" s="26" t="s">
        <v>183</v>
      </c>
      <c r="Y447" s="26">
        <f t="shared" si="487"/>
        <v>7</v>
      </c>
      <c r="Z447" s="26"/>
      <c r="AA447" s="26" t="s">
        <v>184</v>
      </c>
      <c r="AB447" s="26"/>
      <c r="AC447" s="26"/>
      <c r="AD447" s="26" t="s">
        <v>145</v>
      </c>
      <c r="AE447" s="26">
        <v>4</v>
      </c>
      <c r="AF447" s="99"/>
      <c r="AG447" s="92">
        <v>70</v>
      </c>
      <c r="AH447" s="92">
        <f t="shared" si="488"/>
        <v>143</v>
      </c>
      <c r="AI447" s="92">
        <f t="shared" si="489"/>
        <v>143</v>
      </c>
      <c r="AJ447" s="26">
        <f t="shared" si="490"/>
        <v>143</v>
      </c>
      <c r="AK447" s="92">
        <v>1950</v>
      </c>
      <c r="AL447" s="26" t="str">
        <f>IF(AND(AK447&lt;&gt;"",AM447&lt;&gt;""),"确认折扣年度",IF($V447="大修",IF(AND($V447="大修",AK447="",AM447=""),1,IF(AK447&lt;&gt;"",LOOKUP(AK447,{1900,2016,2017,2018,2019,2020,2021,2022,2023,2024,2025},{1,0.9,0.8,0.7,0.6,0.5,0.4,0.3,0.2,0.1,0}),IF(AM447&lt;&gt;"",LOOKUP(AM447,{1900,2021,2022,2023,2024,2025},{1,0.8,0.6,0.4,0.2,0})))),""))</f>
        <v/>
      </c>
      <c r="AM447" s="92"/>
      <c r="AN447" s="26">
        <f>IF(AND(AK447&lt;&gt;"",AM447&lt;&gt;""),"确认折扣年度",IF($V447="中修",IF(AND($V447="中修",AK447="",AM447=""),1,IF(AK447&lt;&gt;"",LOOKUP(AK447,{1900,2021,2022,2023,2024,2025},{1,0.8,0.6,0.4,0.2,0}),IF(AM447&lt;&gt;"",LOOKUP(AM447,{1900,2021,2022,2023,2024,2025},{1,0.8,0.6,0.4,0.2,0})))),""))</f>
        <v>1</v>
      </c>
      <c r="AO447" s="26" t="s">
        <v>146</v>
      </c>
      <c r="AP447" s="26" t="s">
        <v>146</v>
      </c>
      <c r="AQ447" s="26" t="s">
        <v>197</v>
      </c>
      <c r="AR447" s="26" t="s">
        <v>1349</v>
      </c>
      <c r="AS447" s="101"/>
      <c r="AT447" s="26"/>
      <c r="AU447" s="26" t="s">
        <v>146</v>
      </c>
      <c r="AV447" s="26" t="s">
        <v>197</v>
      </c>
      <c r="AW447" s="26"/>
      <c r="AX447" s="110"/>
      <c r="AY447" s="110"/>
      <c r="AZ447" s="111"/>
      <c r="BA447" s="26">
        <v>85</v>
      </c>
      <c r="BB447" s="26">
        <v>173.8</v>
      </c>
      <c r="BC447" s="26">
        <v>173.8</v>
      </c>
      <c r="BD447" s="26">
        <v>0</v>
      </c>
      <c r="BE447" s="26" t="s">
        <v>150</v>
      </c>
      <c r="BF447" s="26" t="s">
        <v>150</v>
      </c>
      <c r="BG447" s="26" t="s">
        <v>1564</v>
      </c>
      <c r="BH447" s="26">
        <v>1950</v>
      </c>
      <c r="BI447" s="26" t="s">
        <v>150</v>
      </c>
      <c r="BJ447" s="26" t="s">
        <v>1565</v>
      </c>
      <c r="BK447" s="26" t="s">
        <v>150</v>
      </c>
      <c r="BL447" s="26" t="s">
        <v>150</v>
      </c>
      <c r="BM447" s="26"/>
      <c r="BN447" s="26"/>
      <c r="BO447" s="26"/>
      <c r="BP447" s="26"/>
      <c r="BQ447" s="26" t="s">
        <v>728</v>
      </c>
      <c r="BR447" s="26">
        <v>273.143</v>
      </c>
      <c r="BS447" s="26">
        <v>276.064</v>
      </c>
      <c r="BT447" s="26">
        <f t="shared" si="491"/>
        <v>2.92099999999999</v>
      </c>
      <c r="BU447" s="26"/>
      <c r="BV447" s="26"/>
      <c r="BW447" s="26">
        <f t="shared" si="509"/>
        <v>2.92099999999999</v>
      </c>
      <c r="BX447" s="26">
        <v>0</v>
      </c>
      <c r="BY447" s="26">
        <v>0</v>
      </c>
      <c r="BZ447" s="26"/>
      <c r="CA447" s="117"/>
      <c r="CB447" s="26" t="s">
        <v>166</v>
      </c>
      <c r="CC447" s="26">
        <v>0.920999999999992</v>
      </c>
      <c r="CD447" s="26">
        <v>2</v>
      </c>
      <c r="CE447" s="26">
        <v>0</v>
      </c>
      <c r="CF447" s="92">
        <f t="shared" si="510"/>
        <v>2.92099999999999</v>
      </c>
      <c r="CG447" s="84">
        <f t="shared" si="511"/>
        <v>0</v>
      </c>
      <c r="CH447" s="124">
        <v>12</v>
      </c>
      <c r="CI447" s="84">
        <v>2</v>
      </c>
      <c r="CJ447" s="84"/>
      <c r="CK447" s="84">
        <v>400</v>
      </c>
      <c r="CL447" s="84"/>
      <c r="CM447" s="84"/>
      <c r="CN447" s="84"/>
      <c r="CO447" s="84"/>
      <c r="CP447" s="84"/>
      <c r="CQ447" s="84"/>
      <c r="CR447" s="84"/>
      <c r="CT447" s="84"/>
      <c r="CU447" s="84"/>
      <c r="CV447" s="84"/>
      <c r="CW447" s="84" t="str">
        <f t="shared" si="512"/>
        <v>S322189191.921</v>
      </c>
      <c r="CX447" s="84" t="s">
        <v>182</v>
      </c>
      <c r="CZ447" s="26"/>
      <c r="DA447" s="92">
        <v>2.92099999999999</v>
      </c>
      <c r="DB447" s="92"/>
      <c r="DC447" s="92"/>
      <c r="DD447" s="92"/>
      <c r="DE447" s="26"/>
      <c r="DF447" s="26"/>
      <c r="DG447" s="26"/>
      <c r="DH447" s="26"/>
      <c r="DI447" s="26"/>
      <c r="DJ447" s="26">
        <v>1950</v>
      </c>
      <c r="DK447" s="26"/>
      <c r="DL447" s="26" t="s">
        <v>341</v>
      </c>
      <c r="DM447" s="26">
        <v>7</v>
      </c>
      <c r="DN447" s="26">
        <v>7</v>
      </c>
      <c r="DO447" s="26">
        <v>8.5</v>
      </c>
      <c r="DP447" s="26" t="b">
        <v>1</v>
      </c>
      <c r="DQ447" s="26">
        <v>1</v>
      </c>
      <c r="DR447" s="26" t="s">
        <v>149</v>
      </c>
      <c r="DS447" s="26" t="s">
        <v>167</v>
      </c>
      <c r="DT447" s="26" t="s">
        <v>150</v>
      </c>
      <c r="DU447" s="26" t="s">
        <v>150</v>
      </c>
      <c r="DV447" s="26" t="s">
        <v>150</v>
      </c>
      <c r="DW447" s="26"/>
      <c r="DX447" s="26"/>
      <c r="DY447" s="26"/>
      <c r="DZ447" s="26">
        <f t="shared" si="496"/>
        <v>2.921</v>
      </c>
      <c r="EA447" s="26">
        <v>2.92099999999999</v>
      </c>
      <c r="EB447" s="26">
        <v>0</v>
      </c>
      <c r="EC447" s="26">
        <v>0</v>
      </c>
      <c r="ED447" s="26">
        <v>0</v>
      </c>
      <c r="EE447" s="26">
        <v>2.921</v>
      </c>
      <c r="EF447" s="26">
        <v>0</v>
      </c>
      <c r="EG447" s="26">
        <v>0</v>
      </c>
      <c r="EH447" s="26">
        <v>0</v>
      </c>
      <c r="EI447" s="146">
        <f t="shared" si="497"/>
        <v>-9.76996261670138e-15</v>
      </c>
      <c r="EJ447" s="84">
        <f t="shared" si="498"/>
        <v>2.92099999999999</v>
      </c>
      <c r="EK447" s="84">
        <f t="shared" si="499"/>
        <v>-9.76996261670138e-15</v>
      </c>
      <c r="EL447" s="84">
        <f t="shared" si="500"/>
        <v>7.54951656745106e-15</v>
      </c>
      <c r="EN447" s="84">
        <f t="shared" si="477"/>
        <v>0</v>
      </c>
    </row>
    <row r="448" ht="30" customHeight="1" spans="1:144">
      <c r="A448" s="87" t="str">
        <f t="shared" si="483"/>
        <v>S322191.921192</v>
      </c>
      <c r="B448" s="87">
        <f>VLOOKUP(A448,[1]大中修明细表!$A$10:$N$544,14,0)</f>
        <v>0.0790000000000077</v>
      </c>
      <c r="C448" s="87" t="str">
        <f t="shared" si="484"/>
        <v>S312278.042278.121</v>
      </c>
      <c r="D448" s="87">
        <f>VLOOKUP(C448,[1]大中修明细表!$B$10:$N$544,13,0)</f>
        <v>0.0790000000000077</v>
      </c>
      <c r="E448" s="87"/>
      <c r="F448" s="96">
        <v>406</v>
      </c>
      <c r="G448" s="26" t="s">
        <v>23</v>
      </c>
      <c r="H448" s="26" t="s">
        <v>1332</v>
      </c>
      <c r="I448" s="26">
        <v>431221</v>
      </c>
      <c r="J448" s="26" t="s">
        <v>727</v>
      </c>
      <c r="K448" s="26">
        <v>191.921</v>
      </c>
      <c r="L448" s="26">
        <v>192</v>
      </c>
      <c r="M448" s="26" t="s">
        <v>728</v>
      </c>
      <c r="N448" s="26">
        <v>278.042</v>
      </c>
      <c r="O448" s="26">
        <v>278.121</v>
      </c>
      <c r="P448" s="26">
        <f t="shared" si="485"/>
        <v>0.0790000000000077</v>
      </c>
      <c r="Q448" s="26">
        <f t="shared" si="508"/>
        <v>0.0790000000000077</v>
      </c>
      <c r="R448" s="26" t="s">
        <v>341</v>
      </c>
      <c r="S448" s="26">
        <v>7</v>
      </c>
      <c r="T448" s="26">
        <v>7</v>
      </c>
      <c r="U448" s="26">
        <v>8</v>
      </c>
      <c r="V448" s="26" t="s">
        <v>182</v>
      </c>
      <c r="W448" s="26" t="s">
        <v>160</v>
      </c>
      <c r="X448" s="26" t="s">
        <v>183</v>
      </c>
      <c r="Y448" s="26">
        <f t="shared" si="487"/>
        <v>7</v>
      </c>
      <c r="Z448" s="26"/>
      <c r="AA448" s="26" t="s">
        <v>184</v>
      </c>
      <c r="AB448" s="26"/>
      <c r="AC448" s="26"/>
      <c r="AD448" s="26" t="s">
        <v>145</v>
      </c>
      <c r="AE448" s="26">
        <v>4</v>
      </c>
      <c r="AF448" s="99"/>
      <c r="AG448" s="92">
        <v>70</v>
      </c>
      <c r="AH448" s="92">
        <f t="shared" si="488"/>
        <v>4</v>
      </c>
      <c r="AI448" s="92">
        <f t="shared" si="489"/>
        <v>4</v>
      </c>
      <c r="AJ448" s="26">
        <f t="shared" si="490"/>
        <v>4</v>
      </c>
      <c r="AK448" s="92">
        <v>1950</v>
      </c>
      <c r="AL448" s="26" t="str">
        <f>IF(AND(AK448&lt;&gt;"",AM448&lt;&gt;""),"确认折扣年度",IF($V448="大修",IF(AND($V448="大修",AK448="",AM448=""),1,IF(AK448&lt;&gt;"",LOOKUP(AK448,{1900,2016,2017,2018,2019,2020,2021,2022,2023,2024,2025},{1,0.9,0.8,0.7,0.6,0.5,0.4,0.3,0.2,0.1,0}),IF(AM448&lt;&gt;"",LOOKUP(AM448,{1900,2021,2022,2023,2024,2025},{1,0.8,0.6,0.4,0.2,0})))),""))</f>
        <v/>
      </c>
      <c r="AM448" s="92"/>
      <c r="AN448" s="26">
        <f>IF(AND(AK448&lt;&gt;"",AM448&lt;&gt;""),"确认折扣年度",IF($V448="中修",IF(AND($V448="中修",AK448="",AM448=""),1,IF(AK448&lt;&gt;"",LOOKUP(AK448,{1900,2021,2022,2023,2024,2025},{1,0.8,0.6,0.4,0.2,0}),IF(AM448&lt;&gt;"",LOOKUP(AM448,{1900,2021,2022,2023,2024,2025},{1,0.8,0.6,0.4,0.2,0})))),""))</f>
        <v>1</v>
      </c>
      <c r="AO448" s="26" t="s">
        <v>146</v>
      </c>
      <c r="AP448" s="26" t="s">
        <v>146</v>
      </c>
      <c r="AQ448" s="26" t="s">
        <v>197</v>
      </c>
      <c r="AR448" s="26" t="s">
        <v>1349</v>
      </c>
      <c r="AS448" s="101"/>
      <c r="AT448" s="26"/>
      <c r="AU448" s="26" t="s">
        <v>146</v>
      </c>
      <c r="AV448" s="26" t="s">
        <v>197</v>
      </c>
      <c r="AW448" s="26"/>
      <c r="AX448" s="110"/>
      <c r="AY448" s="110"/>
      <c r="AZ448" s="111"/>
      <c r="BA448" s="26">
        <v>85</v>
      </c>
      <c r="BB448" s="26">
        <v>4.7</v>
      </c>
      <c r="BC448" s="26">
        <v>4.7</v>
      </c>
      <c r="BD448" s="26">
        <v>0</v>
      </c>
      <c r="BE448" s="26" t="s">
        <v>150</v>
      </c>
      <c r="BF448" s="26" t="s">
        <v>150</v>
      </c>
      <c r="BG448" s="26" t="s">
        <v>1566</v>
      </c>
      <c r="BH448" s="26">
        <v>1950</v>
      </c>
      <c r="BI448" s="26" t="s">
        <v>150</v>
      </c>
      <c r="BJ448" s="26" t="s">
        <v>1567</v>
      </c>
      <c r="BK448" s="26" t="s">
        <v>150</v>
      </c>
      <c r="BL448" s="26" t="s">
        <v>150</v>
      </c>
      <c r="BM448" s="26"/>
      <c r="BN448" s="26"/>
      <c r="BO448" s="26"/>
      <c r="BP448" s="26"/>
      <c r="BQ448" s="26" t="s">
        <v>728</v>
      </c>
      <c r="BR448" s="26">
        <v>276.064</v>
      </c>
      <c r="BS448" s="26">
        <v>276.143</v>
      </c>
      <c r="BT448" s="26">
        <f t="shared" si="491"/>
        <v>0.0790000000000077</v>
      </c>
      <c r="BU448" s="26"/>
      <c r="BV448" s="26"/>
      <c r="BW448" s="26">
        <f t="shared" si="509"/>
        <v>0.0790000000000077</v>
      </c>
      <c r="BX448" s="26">
        <v>0</v>
      </c>
      <c r="BY448" s="26">
        <v>0</v>
      </c>
      <c r="BZ448" s="26"/>
      <c r="CA448" s="117"/>
      <c r="CB448" s="26" t="s">
        <v>166</v>
      </c>
      <c r="CC448" s="26">
        <v>0.0790000000000077</v>
      </c>
      <c r="CD448" s="26">
        <v>0</v>
      </c>
      <c r="CE448" s="26">
        <v>0</v>
      </c>
      <c r="CF448" s="92">
        <f t="shared" si="510"/>
        <v>0.0790000000000077</v>
      </c>
      <c r="CG448" s="84">
        <f t="shared" si="511"/>
        <v>0</v>
      </c>
      <c r="CH448" s="124">
        <v>12</v>
      </c>
      <c r="CI448" s="84">
        <v>2</v>
      </c>
      <c r="CJ448" s="84"/>
      <c r="CK448" s="84">
        <v>401</v>
      </c>
      <c r="CL448" s="84"/>
      <c r="CM448" s="84"/>
      <c r="CN448" s="84"/>
      <c r="CO448" s="84"/>
      <c r="CP448" s="84"/>
      <c r="CQ448" s="84"/>
      <c r="CR448" s="84"/>
      <c r="CT448" s="84"/>
      <c r="CU448" s="84"/>
      <c r="CV448" s="84"/>
      <c r="CW448" s="84" t="str">
        <f t="shared" si="512"/>
        <v>S322191.921192</v>
      </c>
      <c r="CX448" s="84" t="s">
        <v>182</v>
      </c>
      <c r="CZ448" s="26"/>
      <c r="DA448" s="92">
        <v>0.0790000000000077</v>
      </c>
      <c r="DB448" s="92"/>
      <c r="DC448" s="92"/>
      <c r="DD448" s="92"/>
      <c r="DE448" s="26"/>
      <c r="DF448" s="26"/>
      <c r="DG448" s="26"/>
      <c r="DH448" s="26"/>
      <c r="DI448" s="26"/>
      <c r="DJ448" s="26">
        <v>1950</v>
      </c>
      <c r="DK448" s="26"/>
      <c r="DL448" s="26" t="s">
        <v>341</v>
      </c>
      <c r="DM448" s="26">
        <v>7</v>
      </c>
      <c r="DN448" s="26">
        <v>7</v>
      </c>
      <c r="DO448" s="26">
        <v>8</v>
      </c>
      <c r="DP448" s="26" t="b">
        <v>1</v>
      </c>
      <c r="DQ448" s="26">
        <v>1</v>
      </c>
      <c r="DR448" s="26" t="s">
        <v>149</v>
      </c>
      <c r="DS448" s="26" t="s">
        <v>167</v>
      </c>
      <c r="DT448" s="26" t="s">
        <v>150</v>
      </c>
      <c r="DU448" s="26" t="s">
        <v>150</v>
      </c>
      <c r="DV448" s="26" t="s">
        <v>150</v>
      </c>
      <c r="DW448" s="26"/>
      <c r="DX448" s="26"/>
      <c r="DY448" s="26"/>
      <c r="DZ448" s="26">
        <f t="shared" si="496"/>
        <v>0.079</v>
      </c>
      <c r="EA448" s="26">
        <v>0.0790000000000077</v>
      </c>
      <c r="EB448" s="26">
        <v>0</v>
      </c>
      <c r="EC448" s="26">
        <v>0</v>
      </c>
      <c r="ED448" s="26">
        <v>0</v>
      </c>
      <c r="EE448" s="26">
        <v>0.079</v>
      </c>
      <c r="EF448" s="26">
        <v>0</v>
      </c>
      <c r="EG448" s="26">
        <v>0</v>
      </c>
      <c r="EH448" s="26">
        <v>0</v>
      </c>
      <c r="EI448" s="146">
        <f t="shared" si="497"/>
        <v>7.70217223333702e-15</v>
      </c>
      <c r="EJ448" s="84">
        <f t="shared" si="498"/>
        <v>0.0790000000000077</v>
      </c>
      <c r="EK448" s="84">
        <f t="shared" si="499"/>
        <v>7.70217223333702e-15</v>
      </c>
      <c r="EL448" s="84">
        <f t="shared" si="500"/>
        <v>-7.70217223333702e-15</v>
      </c>
      <c r="EN448" s="84">
        <f t="shared" si="477"/>
        <v>0</v>
      </c>
    </row>
    <row r="449" ht="30" customHeight="1" spans="1:144">
      <c r="A449" s="87" t="str">
        <f t="shared" si="483"/>
        <v>S322194195</v>
      </c>
      <c r="B449" s="87">
        <f>VLOOKUP(A449,[1]大中修明细表!$A$10:$N$544,14,0)</f>
        <v>1</v>
      </c>
      <c r="C449" s="87" t="str">
        <f t="shared" si="484"/>
        <v>S312280.121281.121</v>
      </c>
      <c r="D449" s="87">
        <f>VLOOKUP(C449,[1]大中修明细表!$B$10:$N$544,13,0)</f>
        <v>1</v>
      </c>
      <c r="E449" s="87"/>
      <c r="F449" s="96">
        <v>407</v>
      </c>
      <c r="G449" s="26" t="s">
        <v>23</v>
      </c>
      <c r="H449" s="26" t="s">
        <v>1332</v>
      </c>
      <c r="I449" s="26">
        <v>431221</v>
      </c>
      <c r="J449" s="26" t="s">
        <v>727</v>
      </c>
      <c r="K449" s="26">
        <v>194</v>
      </c>
      <c r="L449" s="26">
        <v>195</v>
      </c>
      <c r="M449" s="26" t="s">
        <v>728</v>
      </c>
      <c r="N449" s="26">
        <v>280.121</v>
      </c>
      <c r="O449" s="26">
        <v>281.121</v>
      </c>
      <c r="P449" s="26">
        <f t="shared" si="485"/>
        <v>1</v>
      </c>
      <c r="Q449" s="26">
        <f t="shared" si="508"/>
        <v>1</v>
      </c>
      <c r="R449" s="26" t="s">
        <v>341</v>
      </c>
      <c r="S449" s="26">
        <v>7</v>
      </c>
      <c r="T449" s="26">
        <v>7</v>
      </c>
      <c r="U449" s="26">
        <v>8</v>
      </c>
      <c r="V449" s="26" t="s">
        <v>182</v>
      </c>
      <c r="W449" s="26" t="s">
        <v>160</v>
      </c>
      <c r="X449" s="26" t="s">
        <v>183</v>
      </c>
      <c r="Y449" s="26">
        <f t="shared" si="487"/>
        <v>7</v>
      </c>
      <c r="Z449" s="26"/>
      <c r="AA449" s="26" t="s">
        <v>184</v>
      </c>
      <c r="AB449" s="26"/>
      <c r="AC449" s="26"/>
      <c r="AD449" s="26" t="s">
        <v>145</v>
      </c>
      <c r="AE449" s="26">
        <v>4</v>
      </c>
      <c r="AF449" s="99"/>
      <c r="AG449" s="92">
        <v>70</v>
      </c>
      <c r="AH449" s="92">
        <f t="shared" si="488"/>
        <v>49</v>
      </c>
      <c r="AI449" s="92">
        <f t="shared" si="489"/>
        <v>49</v>
      </c>
      <c r="AJ449" s="26">
        <f t="shared" si="490"/>
        <v>49</v>
      </c>
      <c r="AK449" s="92">
        <v>1950</v>
      </c>
      <c r="AL449" s="26" t="str">
        <f>IF(AND(AK449&lt;&gt;"",AM449&lt;&gt;""),"确认折扣年度",IF($V449="大修",IF(AND($V449="大修",AK449="",AM449=""),1,IF(AK449&lt;&gt;"",LOOKUP(AK449,{1900,2016,2017,2018,2019,2020,2021,2022,2023,2024,2025},{1,0.9,0.8,0.7,0.6,0.5,0.4,0.3,0.2,0.1,0}),IF(AM449&lt;&gt;"",LOOKUP(AM449,{1900,2021,2022,2023,2024,2025},{1,0.8,0.6,0.4,0.2,0})))),""))</f>
        <v/>
      </c>
      <c r="AM449" s="92"/>
      <c r="AN449" s="26">
        <f>IF(AND(AK449&lt;&gt;"",AM449&lt;&gt;""),"确认折扣年度",IF($V449="中修",IF(AND($V449="中修",AK449="",AM449=""),1,IF(AK449&lt;&gt;"",LOOKUP(AK449,{1900,2021,2022,2023,2024,2025},{1,0.8,0.6,0.4,0.2,0}),IF(AM449&lt;&gt;"",LOOKUP(AM449,{1900,2021,2022,2023,2024,2025},{1,0.8,0.6,0.4,0.2,0})))),""))</f>
        <v>1</v>
      </c>
      <c r="AO449" s="26" t="s">
        <v>146</v>
      </c>
      <c r="AP449" s="26" t="s">
        <v>146</v>
      </c>
      <c r="AQ449" s="26" t="s">
        <v>197</v>
      </c>
      <c r="AR449" s="26" t="s">
        <v>1349</v>
      </c>
      <c r="AS449" s="101"/>
      <c r="AT449" s="26"/>
      <c r="AU449" s="26" t="s">
        <v>146</v>
      </c>
      <c r="AV449" s="26" t="s">
        <v>197</v>
      </c>
      <c r="AW449" s="26"/>
      <c r="AX449" s="110"/>
      <c r="AY449" s="110"/>
      <c r="AZ449" s="111"/>
      <c r="BA449" s="26">
        <v>85</v>
      </c>
      <c r="BB449" s="26">
        <v>59.5</v>
      </c>
      <c r="BC449" s="26">
        <v>59.5</v>
      </c>
      <c r="BD449" s="26">
        <v>0</v>
      </c>
      <c r="BE449" s="26" t="s">
        <v>150</v>
      </c>
      <c r="BF449" s="26" t="s">
        <v>150</v>
      </c>
      <c r="BG449" s="26" t="s">
        <v>1568</v>
      </c>
      <c r="BH449" s="26">
        <v>1950</v>
      </c>
      <c r="BI449" s="26" t="s">
        <v>150</v>
      </c>
      <c r="BJ449" s="26" t="s">
        <v>1569</v>
      </c>
      <c r="BK449" s="26" t="s">
        <v>150</v>
      </c>
      <c r="BL449" s="26" t="s">
        <v>150</v>
      </c>
      <c r="BM449" s="26"/>
      <c r="BN449" s="26"/>
      <c r="BO449" s="26"/>
      <c r="BP449" s="26"/>
      <c r="BQ449" s="26" t="s">
        <v>728</v>
      </c>
      <c r="BR449" s="26">
        <v>278.143</v>
      </c>
      <c r="BS449" s="26">
        <v>279.143</v>
      </c>
      <c r="BT449" s="26">
        <f t="shared" si="491"/>
        <v>1</v>
      </c>
      <c r="BU449" s="26"/>
      <c r="BV449" s="26"/>
      <c r="BW449" s="26">
        <f t="shared" si="509"/>
        <v>1</v>
      </c>
      <c r="BX449" s="26">
        <v>0</v>
      </c>
      <c r="BY449" s="26">
        <v>0</v>
      </c>
      <c r="BZ449" s="26"/>
      <c r="CA449" s="117"/>
      <c r="CB449" s="26" t="s">
        <v>166</v>
      </c>
      <c r="CC449" s="26">
        <v>0</v>
      </c>
      <c r="CD449" s="26">
        <v>1</v>
      </c>
      <c r="CE449" s="26">
        <v>0</v>
      </c>
      <c r="CF449" s="92">
        <f t="shared" si="510"/>
        <v>1</v>
      </c>
      <c r="CG449" s="84">
        <f t="shared" si="511"/>
        <v>0</v>
      </c>
      <c r="CH449" s="124">
        <v>12</v>
      </c>
      <c r="CI449" s="84">
        <v>2</v>
      </c>
      <c r="CJ449" s="84"/>
      <c r="CK449" s="84">
        <v>402</v>
      </c>
      <c r="CL449" s="84"/>
      <c r="CM449" s="84"/>
      <c r="CN449" s="84"/>
      <c r="CO449" s="84"/>
      <c r="CP449" s="84"/>
      <c r="CQ449" s="84"/>
      <c r="CR449" s="84"/>
      <c r="CT449" s="84"/>
      <c r="CU449" s="84"/>
      <c r="CV449" s="84"/>
      <c r="CW449" s="84" t="str">
        <f t="shared" si="512"/>
        <v>S322194195</v>
      </c>
      <c r="CX449" s="84" t="s">
        <v>182</v>
      </c>
      <c r="CZ449" s="26"/>
      <c r="DA449" s="92">
        <v>1</v>
      </c>
      <c r="DB449" s="92"/>
      <c r="DC449" s="92"/>
      <c r="DD449" s="92"/>
      <c r="DE449" s="26"/>
      <c r="DF449" s="26"/>
      <c r="DG449" s="26"/>
      <c r="DH449" s="26"/>
      <c r="DI449" s="26"/>
      <c r="DJ449" s="26">
        <v>1950</v>
      </c>
      <c r="DK449" s="26"/>
      <c r="DL449" s="26" t="s">
        <v>341</v>
      </c>
      <c r="DM449" s="26">
        <v>7</v>
      </c>
      <c r="DN449" s="26">
        <v>7</v>
      </c>
      <c r="DO449" s="26">
        <v>8</v>
      </c>
      <c r="DP449" s="26" t="b">
        <v>1</v>
      </c>
      <c r="DQ449" s="26">
        <v>1</v>
      </c>
      <c r="DR449" s="26" t="s">
        <v>149</v>
      </c>
      <c r="DS449" s="26" t="s">
        <v>167</v>
      </c>
      <c r="DT449" s="26" t="s">
        <v>150</v>
      </c>
      <c r="DU449" s="26" t="s">
        <v>150</v>
      </c>
      <c r="DV449" s="26" t="s">
        <v>150</v>
      </c>
      <c r="DW449" s="26"/>
      <c r="DX449" s="26"/>
      <c r="DY449" s="26"/>
      <c r="DZ449" s="26">
        <f t="shared" si="496"/>
        <v>1</v>
      </c>
      <c r="EA449" s="26">
        <v>1</v>
      </c>
      <c r="EB449" s="26">
        <v>0</v>
      </c>
      <c r="EC449" s="26">
        <v>0</v>
      </c>
      <c r="ED449" s="26">
        <v>0</v>
      </c>
      <c r="EE449" s="26">
        <v>1</v>
      </c>
      <c r="EF449" s="26">
        <v>0</v>
      </c>
      <c r="EG449" s="26">
        <v>0</v>
      </c>
      <c r="EH449" s="26">
        <v>0</v>
      </c>
      <c r="EI449" s="146">
        <f t="shared" si="497"/>
        <v>0</v>
      </c>
      <c r="EJ449" s="84">
        <f t="shared" si="498"/>
        <v>1</v>
      </c>
      <c r="EK449" s="84">
        <f t="shared" si="499"/>
        <v>0</v>
      </c>
      <c r="EL449" s="84">
        <f t="shared" si="500"/>
        <v>0</v>
      </c>
      <c r="EN449" s="84">
        <f t="shared" si="477"/>
        <v>0</v>
      </c>
    </row>
    <row r="450" ht="30" customHeight="1" spans="1:144">
      <c r="A450" s="87" t="str">
        <f t="shared" ref="A450:A459" si="513">J450&amp;K450&amp;L450</f>
        <v>S322209210</v>
      </c>
      <c r="B450" s="87">
        <f>VLOOKUP(A450,[1]大中修明细表!$A$10:$N$544,14,0)</f>
        <v>1</v>
      </c>
      <c r="C450" s="87" t="str">
        <f t="shared" ref="C450:C459" si="514">M450&amp;N450&amp;O450</f>
        <v>S312294.121295.121</v>
      </c>
      <c r="D450" s="87">
        <f>VLOOKUP(C450,[1]大中修明细表!$B$10:$N$544,13,0)</f>
        <v>1</v>
      </c>
      <c r="E450" s="87"/>
      <c r="F450" s="96">
        <v>408</v>
      </c>
      <c r="G450" s="26" t="s">
        <v>23</v>
      </c>
      <c r="H450" s="26" t="s">
        <v>1332</v>
      </c>
      <c r="I450" s="26">
        <v>431221</v>
      </c>
      <c r="J450" s="26" t="s">
        <v>727</v>
      </c>
      <c r="K450" s="26">
        <v>209</v>
      </c>
      <c r="L450" s="26">
        <v>210</v>
      </c>
      <c r="M450" s="26" t="s">
        <v>728</v>
      </c>
      <c r="N450" s="26">
        <v>294.121</v>
      </c>
      <c r="O450" s="26">
        <v>295.121</v>
      </c>
      <c r="P450" s="26">
        <f t="shared" ref="P450:P456" si="515">L450-K450</f>
        <v>1</v>
      </c>
      <c r="Q450" s="26">
        <f t="shared" ref="Q450:Q456" si="516">L450-K450</f>
        <v>1</v>
      </c>
      <c r="R450" s="26" t="s">
        <v>341</v>
      </c>
      <c r="S450" s="26">
        <v>7</v>
      </c>
      <c r="T450" s="26">
        <v>7</v>
      </c>
      <c r="U450" s="26">
        <v>8</v>
      </c>
      <c r="V450" s="26" t="s">
        <v>182</v>
      </c>
      <c r="W450" s="26" t="s">
        <v>160</v>
      </c>
      <c r="X450" s="26" t="s">
        <v>183</v>
      </c>
      <c r="Y450" s="26">
        <f t="shared" ref="Y450:Y456" si="517">IF(V450="中修",MIN(24,MIN(S450,U450)),IF(V450="大修",MIN(24,MIN(S450,U450)),""))</f>
        <v>7</v>
      </c>
      <c r="Z450" s="26"/>
      <c r="AA450" s="26" t="s">
        <v>184</v>
      </c>
      <c r="AB450" s="26"/>
      <c r="AC450" s="26"/>
      <c r="AD450" s="26" t="s">
        <v>145</v>
      </c>
      <c r="AE450" s="26">
        <v>4</v>
      </c>
      <c r="AF450" s="99"/>
      <c r="AG450" s="92">
        <v>70</v>
      </c>
      <c r="AH450" s="92">
        <f t="shared" ref="AH450:AH456" si="518">ROUND(P450*1000*Y450*AG450/10000,0)</f>
        <v>49</v>
      </c>
      <c r="AI450" s="92">
        <f t="shared" ref="AI450:AI456" si="519">ROUND(Q450*1000*Y450*AG450/10000,0)</f>
        <v>49</v>
      </c>
      <c r="AJ450" s="26">
        <f t="shared" ref="AJ450:AJ456" si="520">IF(AL450&lt;&gt;"",ROUND(AI450*AL450,0),IF(AN450&lt;&gt;"",ROUND(AI450*AN450,0),"缺折扣系数"))</f>
        <v>49</v>
      </c>
      <c r="AK450" s="92">
        <v>1950</v>
      </c>
      <c r="AL450" s="26" t="str">
        <f>IF(AND(AK450&lt;&gt;"",AM450&lt;&gt;""),"确认折扣年度",IF($V450="大修",IF(AND($V450="大修",AK450="",AM450=""),1,IF(AK450&lt;&gt;"",LOOKUP(AK450,{1900,2016,2017,2018,2019,2020,2021,2022,2023,2024,2025},{1,0.9,0.8,0.7,0.6,0.5,0.4,0.3,0.2,0.1,0}),IF(AM450&lt;&gt;"",LOOKUP(AM450,{1900,2021,2022,2023,2024,2025},{1,0.8,0.6,0.4,0.2,0})))),""))</f>
        <v/>
      </c>
      <c r="AM450" s="92"/>
      <c r="AN450" s="26">
        <f>IF(AND(AK450&lt;&gt;"",AM450&lt;&gt;""),"确认折扣年度",IF($V450="中修",IF(AND($V450="中修",AK450="",AM450=""),1,IF(AK450&lt;&gt;"",LOOKUP(AK450,{1900,2021,2022,2023,2024,2025},{1,0.8,0.6,0.4,0.2,0}),IF(AM450&lt;&gt;"",LOOKUP(AM450,{1900,2021,2022,2023,2024,2025},{1,0.8,0.6,0.4,0.2,0})))),""))</f>
        <v>1</v>
      </c>
      <c r="AO450" s="26" t="s">
        <v>146</v>
      </c>
      <c r="AP450" s="26" t="s">
        <v>146</v>
      </c>
      <c r="AQ450" s="26" t="s">
        <v>197</v>
      </c>
      <c r="AR450" s="26" t="s">
        <v>1349</v>
      </c>
      <c r="AS450" s="101"/>
      <c r="AT450" s="26"/>
      <c r="AU450" s="26" t="s">
        <v>146</v>
      </c>
      <c r="AV450" s="26" t="s">
        <v>197</v>
      </c>
      <c r="AW450" s="26"/>
      <c r="AX450" s="110"/>
      <c r="AY450" s="110"/>
      <c r="AZ450" s="111"/>
      <c r="BA450" s="26">
        <v>85</v>
      </c>
      <c r="BB450" s="26">
        <v>59.5</v>
      </c>
      <c r="BC450" s="26">
        <v>59.5</v>
      </c>
      <c r="BD450" s="26">
        <v>0</v>
      </c>
      <c r="BE450" s="26" t="s">
        <v>150</v>
      </c>
      <c r="BF450" s="26" t="s">
        <v>150</v>
      </c>
      <c r="BG450" s="26"/>
      <c r="BH450" s="26">
        <v>1950</v>
      </c>
      <c r="BI450" s="26" t="s">
        <v>150</v>
      </c>
      <c r="BJ450" s="26" t="s">
        <v>1570</v>
      </c>
      <c r="BK450" s="26" t="s">
        <v>150</v>
      </c>
      <c r="BL450" s="26" t="s">
        <v>150</v>
      </c>
      <c r="BM450" s="26"/>
      <c r="BN450" s="26"/>
      <c r="BO450" s="26"/>
      <c r="BP450" s="26"/>
      <c r="BQ450" s="26" t="s">
        <v>728</v>
      </c>
      <c r="BR450" s="26">
        <v>293.143</v>
      </c>
      <c r="BS450" s="26">
        <v>294.143</v>
      </c>
      <c r="BT450" s="26">
        <f t="shared" ref="BT450:BT456" si="521">SUM(BU450:BZ450)</f>
        <v>1</v>
      </c>
      <c r="BU450" s="26"/>
      <c r="BV450" s="26"/>
      <c r="BW450" s="26">
        <f t="shared" ref="BW450:BW456" si="522">CE450+CF450</f>
        <v>1</v>
      </c>
      <c r="BX450" s="26">
        <v>0</v>
      </c>
      <c r="BY450" s="26">
        <v>0</v>
      </c>
      <c r="BZ450" s="26"/>
      <c r="CA450" s="117"/>
      <c r="CB450" s="26" t="s">
        <v>166</v>
      </c>
      <c r="CC450" s="26">
        <v>0</v>
      </c>
      <c r="CD450" s="26">
        <v>1</v>
      </c>
      <c r="CE450" s="26">
        <v>0</v>
      </c>
      <c r="CF450" s="92">
        <f t="shared" ref="CF450:CF456" si="523">CC450+CD450</f>
        <v>1</v>
      </c>
      <c r="CG450" s="84">
        <f t="shared" ref="CG450:CG456" si="524">Q450-BU450-BV450-BW450-BX450-BY450-BZ450</f>
        <v>0</v>
      </c>
      <c r="CH450" s="124">
        <v>12</v>
      </c>
      <c r="CI450" s="84">
        <v>2</v>
      </c>
      <c r="CJ450" s="84"/>
      <c r="CK450" s="84">
        <v>404</v>
      </c>
      <c r="CL450" s="84"/>
      <c r="CM450" s="84"/>
      <c r="CN450" s="84"/>
      <c r="CO450" s="84"/>
      <c r="CP450" s="84"/>
      <c r="CQ450" s="84"/>
      <c r="CR450" s="84"/>
      <c r="CT450" s="84"/>
      <c r="CU450" s="84"/>
      <c r="CV450" s="84"/>
      <c r="CW450" s="84" t="str">
        <f t="shared" ref="CW450:CW456" si="525">J450&amp;K450&amp;L450</f>
        <v>S322209210</v>
      </c>
      <c r="CX450" s="84" t="s">
        <v>182</v>
      </c>
      <c r="CZ450" s="26"/>
      <c r="DA450" s="92">
        <v>1</v>
      </c>
      <c r="DB450" s="92"/>
      <c r="DC450" s="92"/>
      <c r="DD450" s="92"/>
      <c r="DE450" s="26"/>
      <c r="DF450" s="26"/>
      <c r="DG450" s="26"/>
      <c r="DH450" s="26"/>
      <c r="DI450" s="26"/>
      <c r="DJ450" s="26">
        <v>1950</v>
      </c>
      <c r="DK450" s="26"/>
      <c r="DL450" s="26" t="s">
        <v>341</v>
      </c>
      <c r="DM450" s="26">
        <v>7</v>
      </c>
      <c r="DN450" s="26">
        <v>7</v>
      </c>
      <c r="DO450" s="26">
        <v>8</v>
      </c>
      <c r="DP450" s="26" t="b">
        <v>1</v>
      </c>
      <c r="DQ450" s="26">
        <v>1</v>
      </c>
      <c r="DR450" s="26" t="s">
        <v>149</v>
      </c>
      <c r="DS450" s="26" t="s">
        <v>167</v>
      </c>
      <c r="DT450" s="26" t="s">
        <v>150</v>
      </c>
      <c r="DU450" s="26" t="s">
        <v>150</v>
      </c>
      <c r="DV450" s="26" t="s">
        <v>150</v>
      </c>
      <c r="DW450" s="26"/>
      <c r="DX450" s="26"/>
      <c r="DY450" s="26"/>
      <c r="DZ450" s="26">
        <f t="shared" si="496"/>
        <v>1</v>
      </c>
      <c r="EA450" s="26">
        <v>1</v>
      </c>
      <c r="EB450" s="26">
        <v>0</v>
      </c>
      <c r="EC450" s="26">
        <v>0</v>
      </c>
      <c r="ED450" s="26">
        <v>0</v>
      </c>
      <c r="EE450" s="26">
        <v>1</v>
      </c>
      <c r="EF450" s="26">
        <v>0</v>
      </c>
      <c r="EG450" s="26">
        <v>0</v>
      </c>
      <c r="EH450" s="26">
        <v>0</v>
      </c>
      <c r="EI450" s="146">
        <f t="shared" ref="EI450:EI456" si="526">P450-DZ450</f>
        <v>0</v>
      </c>
      <c r="EJ450" s="84">
        <f t="shared" ref="EJ450:EJ456" si="527">L450-K450</f>
        <v>1</v>
      </c>
      <c r="EK450" s="84">
        <f t="shared" ref="EK450:EK456" si="528">EJ450-DZ450</f>
        <v>0</v>
      </c>
      <c r="EL450" s="84">
        <f t="shared" ref="EL450:EL459" si="529">EE450-BW450</f>
        <v>0</v>
      </c>
      <c r="EN450" s="84">
        <f t="shared" si="477"/>
        <v>0</v>
      </c>
    </row>
    <row r="451" ht="30" customHeight="1" spans="1:144">
      <c r="A451" s="87" t="str">
        <f t="shared" si="513"/>
        <v>S322240240.517</v>
      </c>
      <c r="B451" s="87">
        <f>VLOOKUP(A451,[1]大中修明细表!$A$10:$N$544,14,0)</f>
        <v>0.516999999999996</v>
      </c>
      <c r="C451" s="87" t="str">
        <f t="shared" si="514"/>
        <v>S312326.121326.638</v>
      </c>
      <c r="D451" s="87">
        <f>VLOOKUP(C451,[1]大中修明细表!$B$10:$N$544,13,0)</f>
        <v>0.516999999999996</v>
      </c>
      <c r="E451" s="87"/>
      <c r="F451" s="96">
        <v>409</v>
      </c>
      <c r="G451" s="26" t="s">
        <v>23</v>
      </c>
      <c r="H451" s="26" t="s">
        <v>1332</v>
      </c>
      <c r="I451" s="26">
        <v>431221</v>
      </c>
      <c r="J451" s="26" t="s">
        <v>727</v>
      </c>
      <c r="K451" s="26">
        <v>240</v>
      </c>
      <c r="L451" s="26">
        <v>240.517</v>
      </c>
      <c r="M451" s="26" t="s">
        <v>728</v>
      </c>
      <c r="N451" s="26">
        <v>326.121</v>
      </c>
      <c r="O451" s="26">
        <v>326.638</v>
      </c>
      <c r="P451" s="26">
        <f t="shared" si="515"/>
        <v>0.516999999999996</v>
      </c>
      <c r="Q451" s="26">
        <f t="shared" si="516"/>
        <v>0.516999999999996</v>
      </c>
      <c r="R451" s="26" t="s">
        <v>172</v>
      </c>
      <c r="S451" s="26">
        <v>7</v>
      </c>
      <c r="T451" s="26">
        <v>7</v>
      </c>
      <c r="U451" s="26">
        <v>8</v>
      </c>
      <c r="V451" s="26" t="s">
        <v>182</v>
      </c>
      <c r="W451" s="26" t="s">
        <v>160</v>
      </c>
      <c r="X451" s="26" t="s">
        <v>183</v>
      </c>
      <c r="Y451" s="26">
        <f t="shared" si="517"/>
        <v>7</v>
      </c>
      <c r="Z451" s="26"/>
      <c r="AA451" s="26" t="s">
        <v>184</v>
      </c>
      <c r="AB451" s="26"/>
      <c r="AC451" s="26"/>
      <c r="AD451" s="26" t="s">
        <v>145</v>
      </c>
      <c r="AE451" s="26">
        <v>4</v>
      </c>
      <c r="AF451" s="99"/>
      <c r="AG451" s="92">
        <v>70</v>
      </c>
      <c r="AH451" s="92">
        <f t="shared" si="518"/>
        <v>25</v>
      </c>
      <c r="AI451" s="92">
        <f t="shared" si="519"/>
        <v>25</v>
      </c>
      <c r="AJ451" s="26">
        <f t="shared" si="520"/>
        <v>25</v>
      </c>
      <c r="AK451" s="92"/>
      <c r="AL451" s="26" t="str">
        <f>IF(AND(AK451&lt;&gt;"",AM451&lt;&gt;""),"确认折扣年度",IF($V451="大修",IF(AND($V451="大修",AK451="",AM451=""),1,IF(AK451&lt;&gt;"",LOOKUP(AK451,{1900,2016,2017,2018,2019,2020,2021,2022,2023,2024,2025},{1,0.9,0.8,0.7,0.6,0.5,0.4,0.3,0.2,0.1,0}),IF(AM451&lt;&gt;"",LOOKUP(AM451,{1900,2021,2022,2023,2024,2025},{1,0.8,0.6,0.4,0.2,0})))),""))</f>
        <v/>
      </c>
      <c r="AM451" s="92">
        <v>2020</v>
      </c>
      <c r="AN451" s="26">
        <f>IF(AND(AK451&lt;&gt;"",AM451&lt;&gt;""),"确认折扣年度",IF($V451="中修",IF(AND($V451="中修",AK451="",AM451=""),1,IF(AK451&lt;&gt;"",LOOKUP(AK451,{1900,2021,2022,2023,2024,2025},{1,0.8,0.6,0.4,0.2,0}),IF(AM451&lt;&gt;"",LOOKUP(AM451,{1900,2021,2022,2023,2024,2025},{1,0.8,0.6,0.4,0.2,0})))),""))</f>
        <v>1</v>
      </c>
      <c r="AO451" s="26" t="s">
        <v>146</v>
      </c>
      <c r="AP451" s="26" t="s">
        <v>146</v>
      </c>
      <c r="AQ451" s="26" t="s">
        <v>197</v>
      </c>
      <c r="AR451" s="26" t="s">
        <v>1349</v>
      </c>
      <c r="AS451" s="101"/>
      <c r="AT451" s="26"/>
      <c r="AU451" s="26" t="s">
        <v>146</v>
      </c>
      <c r="AV451" s="26" t="s">
        <v>197</v>
      </c>
      <c r="AW451" s="26"/>
      <c r="AX451" s="113" t="s">
        <v>1571</v>
      </c>
      <c r="AY451" s="110" t="s">
        <v>1572</v>
      </c>
      <c r="AZ451" s="111"/>
      <c r="BA451" s="26">
        <v>85</v>
      </c>
      <c r="BB451" s="26">
        <v>30.76</v>
      </c>
      <c r="BC451" s="26">
        <v>30.76</v>
      </c>
      <c r="BD451" s="26">
        <v>0</v>
      </c>
      <c r="BE451" s="26" t="s">
        <v>150</v>
      </c>
      <c r="BF451" s="26" t="s">
        <v>150</v>
      </c>
      <c r="BG451" s="26" t="s">
        <v>1573</v>
      </c>
      <c r="BH451" s="26">
        <v>1950</v>
      </c>
      <c r="BI451" s="26" t="s">
        <v>150</v>
      </c>
      <c r="BJ451" s="26" t="s">
        <v>1574</v>
      </c>
      <c r="BK451" s="26" t="s">
        <v>150</v>
      </c>
      <c r="BL451" s="26" t="s">
        <v>150</v>
      </c>
      <c r="BM451" s="26"/>
      <c r="BN451" s="26"/>
      <c r="BO451" s="26"/>
      <c r="BP451" s="26"/>
      <c r="BQ451" s="26" t="s">
        <v>727</v>
      </c>
      <c r="BR451" s="26">
        <v>240</v>
      </c>
      <c r="BS451" s="26">
        <v>240.517</v>
      </c>
      <c r="BT451" s="26">
        <f t="shared" si="521"/>
        <v>0.516999999999996</v>
      </c>
      <c r="BU451" s="26"/>
      <c r="BV451" s="26"/>
      <c r="BW451" s="26">
        <f t="shared" si="522"/>
        <v>0.516999999999996</v>
      </c>
      <c r="BX451" s="26">
        <v>0</v>
      </c>
      <c r="BY451" s="26">
        <v>0</v>
      </c>
      <c r="BZ451" s="26"/>
      <c r="CA451" s="117"/>
      <c r="CB451" s="26" t="s">
        <v>166</v>
      </c>
      <c r="CC451" s="26">
        <v>0</v>
      </c>
      <c r="CD451" s="26">
        <v>0.516999999999996</v>
      </c>
      <c r="CE451" s="26">
        <v>0</v>
      </c>
      <c r="CF451" s="92">
        <f t="shared" si="523"/>
        <v>0.516999999999996</v>
      </c>
      <c r="CG451" s="84">
        <f t="shared" si="524"/>
        <v>0</v>
      </c>
      <c r="CH451" s="124">
        <v>12</v>
      </c>
      <c r="CI451" s="84">
        <v>2</v>
      </c>
      <c r="CJ451" s="84"/>
      <c r="CK451" s="84">
        <v>405</v>
      </c>
      <c r="CL451" s="84"/>
      <c r="CM451" s="84"/>
      <c r="CN451" s="84"/>
      <c r="CO451" s="84"/>
      <c r="CP451" s="84"/>
      <c r="CQ451" s="84"/>
      <c r="CR451" s="84"/>
      <c r="CT451" s="84"/>
      <c r="CU451" s="84"/>
      <c r="CV451" s="84"/>
      <c r="CW451" s="84" t="str">
        <f t="shared" si="525"/>
        <v>S322240240.517</v>
      </c>
      <c r="CX451" s="84" t="s">
        <v>182</v>
      </c>
      <c r="CZ451" s="26"/>
      <c r="DA451" s="92">
        <v>0.516999999999996</v>
      </c>
      <c r="DB451" s="92"/>
      <c r="DC451" s="92"/>
      <c r="DD451" s="92"/>
      <c r="DE451" s="26" t="s">
        <v>1575</v>
      </c>
      <c r="DF451" s="26"/>
      <c r="DG451" s="26"/>
      <c r="DH451" s="26"/>
      <c r="DI451" s="26" t="s">
        <v>1575</v>
      </c>
      <c r="DJ451" s="26">
        <v>1950</v>
      </c>
      <c r="DK451" s="26"/>
      <c r="DL451" s="26" t="s">
        <v>172</v>
      </c>
      <c r="DM451" s="26">
        <v>7</v>
      </c>
      <c r="DN451" s="26">
        <v>7</v>
      </c>
      <c r="DO451" s="26">
        <v>8</v>
      </c>
      <c r="DP451" s="26" t="b">
        <v>1</v>
      </c>
      <c r="DQ451" s="26">
        <v>1</v>
      </c>
      <c r="DR451" s="26" t="s">
        <v>149</v>
      </c>
      <c r="DS451" s="26" t="s">
        <v>167</v>
      </c>
      <c r="DT451" s="26" t="s">
        <v>150</v>
      </c>
      <c r="DU451" s="26" t="s">
        <v>150</v>
      </c>
      <c r="DV451" s="26" t="s">
        <v>150</v>
      </c>
      <c r="DW451" s="26"/>
      <c r="DX451" s="26"/>
      <c r="DY451" s="26"/>
      <c r="DZ451" s="26">
        <f t="shared" si="496"/>
        <v>0.517</v>
      </c>
      <c r="EA451" s="26">
        <v>0.516999999999996</v>
      </c>
      <c r="EB451" s="26">
        <v>0</v>
      </c>
      <c r="EC451" s="26">
        <v>0</v>
      </c>
      <c r="ED451" s="26">
        <v>0</v>
      </c>
      <c r="EE451" s="26">
        <v>0.517</v>
      </c>
      <c r="EF451" s="26">
        <v>0</v>
      </c>
      <c r="EG451" s="26">
        <v>0</v>
      </c>
      <c r="EH451" s="26">
        <v>0</v>
      </c>
      <c r="EI451" s="146">
        <f t="shared" si="526"/>
        <v>-3.99680288865056e-15</v>
      </c>
      <c r="EJ451" s="84">
        <f t="shared" si="527"/>
        <v>0.516999999999996</v>
      </c>
      <c r="EK451" s="84">
        <f t="shared" si="528"/>
        <v>-3.99680288865056e-15</v>
      </c>
      <c r="EL451" s="84">
        <f t="shared" si="529"/>
        <v>3.99680288865056e-15</v>
      </c>
      <c r="EN451" s="84">
        <f t="shared" si="477"/>
        <v>0</v>
      </c>
    </row>
    <row r="452" ht="30" customHeight="1" spans="1:144">
      <c r="A452" s="87" t="str">
        <f t="shared" si="513"/>
        <v>S322245.8247.724</v>
      </c>
      <c r="B452" s="87">
        <f>VLOOKUP(A452,[1]大中修明细表!$A$10:$N$544,14,0)</f>
        <v>1.92399999999998</v>
      </c>
      <c r="C452" s="87" t="str">
        <f t="shared" si="514"/>
        <v>S312332.146334.07</v>
      </c>
      <c r="D452" s="87">
        <f>VLOOKUP(C452,[1]大中修明细表!$B$10:$N$544,13,0)</f>
        <v>1.92399999999998</v>
      </c>
      <c r="E452" s="87"/>
      <c r="F452" s="96">
        <v>410</v>
      </c>
      <c r="G452" s="26" t="s">
        <v>23</v>
      </c>
      <c r="H452" s="26" t="s">
        <v>1576</v>
      </c>
      <c r="I452" s="26">
        <v>431202</v>
      </c>
      <c r="J452" s="26" t="s">
        <v>727</v>
      </c>
      <c r="K452" s="26">
        <v>245.8</v>
      </c>
      <c r="L452" s="26">
        <v>247.724</v>
      </c>
      <c r="M452" s="26" t="s">
        <v>728</v>
      </c>
      <c r="N452" s="26">
        <v>332.146</v>
      </c>
      <c r="O452" s="26">
        <v>334.07</v>
      </c>
      <c r="P452" s="26">
        <f t="shared" si="515"/>
        <v>1.92399999999998</v>
      </c>
      <c r="Q452" s="26">
        <f t="shared" si="516"/>
        <v>1.92399999999998</v>
      </c>
      <c r="R452" s="26" t="s">
        <v>172</v>
      </c>
      <c r="S452" s="26">
        <v>7</v>
      </c>
      <c r="T452" s="26">
        <v>7</v>
      </c>
      <c r="U452" s="26">
        <v>8</v>
      </c>
      <c r="V452" s="26" t="s">
        <v>182</v>
      </c>
      <c r="W452" s="26" t="s">
        <v>160</v>
      </c>
      <c r="X452" s="26" t="s">
        <v>183</v>
      </c>
      <c r="Y452" s="26">
        <f t="shared" si="517"/>
        <v>7</v>
      </c>
      <c r="Z452" s="26"/>
      <c r="AA452" s="26" t="s">
        <v>184</v>
      </c>
      <c r="AB452" s="26"/>
      <c r="AC452" s="26"/>
      <c r="AD452" s="26" t="s">
        <v>145</v>
      </c>
      <c r="AE452" s="26">
        <v>4</v>
      </c>
      <c r="AF452" s="99"/>
      <c r="AG452" s="92">
        <v>70</v>
      </c>
      <c r="AH452" s="92">
        <f t="shared" si="518"/>
        <v>94</v>
      </c>
      <c r="AI452" s="92">
        <f t="shared" si="519"/>
        <v>94</v>
      </c>
      <c r="AJ452" s="26">
        <f t="shared" si="520"/>
        <v>94</v>
      </c>
      <c r="AK452" s="92"/>
      <c r="AL452" s="26" t="str">
        <f>IF(AND(AK452&lt;&gt;"",AM452&lt;&gt;""),"确认折扣年度",IF($V452="大修",IF(AND($V452="大修",AK452="",AM452=""),1,IF(AK452&lt;&gt;"",LOOKUP(AK452,{1900,2016,2017,2018,2019,2020,2021,2022,2023,2024,2025},{1,0.9,0.8,0.7,0.6,0.5,0.4,0.3,0.2,0.1,0}),IF(AM452&lt;&gt;"",LOOKUP(AM452,{1900,2021,2022,2023,2024,2025},{1,0.8,0.6,0.4,0.2,0})))),""))</f>
        <v/>
      </c>
      <c r="AM452" s="92">
        <v>2020</v>
      </c>
      <c r="AN452" s="26">
        <f>IF(AND(AK452&lt;&gt;"",AM452&lt;&gt;""),"确认折扣年度",IF($V452="中修",IF(AND($V452="中修",AK452="",AM452=""),1,IF(AK452&lt;&gt;"",LOOKUP(AK452,{1900,2021,2022,2023,2024,2025},{1,0.8,0.6,0.4,0.2,0}),IF(AM452&lt;&gt;"",LOOKUP(AM452,{1900,2021,2022,2023,2024,2025},{1,0.8,0.6,0.4,0.2,0})))),""))</f>
        <v>1</v>
      </c>
      <c r="AO452" s="26" t="s">
        <v>146</v>
      </c>
      <c r="AP452" s="26" t="s">
        <v>146</v>
      </c>
      <c r="AQ452" s="26" t="s">
        <v>1363</v>
      </c>
      <c r="AR452" s="26" t="s">
        <v>1577</v>
      </c>
      <c r="AS452" s="101" t="s">
        <v>1370</v>
      </c>
      <c r="AT452" s="26"/>
      <c r="AU452" s="26" t="s">
        <v>175</v>
      </c>
      <c r="AV452" s="26" t="s">
        <v>176</v>
      </c>
      <c r="AW452" s="26"/>
      <c r="AX452" s="113" t="s">
        <v>1578</v>
      </c>
      <c r="AY452" s="110" t="s">
        <v>1579</v>
      </c>
      <c r="AZ452" s="111"/>
      <c r="BA452" s="26">
        <v>85</v>
      </c>
      <c r="BB452" s="26">
        <v>114.48</v>
      </c>
      <c r="BC452" s="26">
        <v>114.48</v>
      </c>
      <c r="BD452" s="26">
        <v>0</v>
      </c>
      <c r="BE452" s="26" t="s">
        <v>150</v>
      </c>
      <c r="BF452" s="26" t="s">
        <v>150</v>
      </c>
      <c r="BG452" s="26" t="s">
        <v>1580</v>
      </c>
      <c r="BH452" s="26">
        <v>2003</v>
      </c>
      <c r="BI452" s="26" t="s">
        <v>150</v>
      </c>
      <c r="BJ452" s="26" t="s">
        <v>1581</v>
      </c>
      <c r="BK452" s="26" t="s">
        <v>150</v>
      </c>
      <c r="BL452" s="26" t="s">
        <v>150</v>
      </c>
      <c r="BM452" s="26"/>
      <c r="BN452" s="26"/>
      <c r="BO452" s="26"/>
      <c r="BP452" s="26"/>
      <c r="BQ452" s="26" t="s">
        <v>727</v>
      </c>
      <c r="BR452" s="26">
        <v>245.8</v>
      </c>
      <c r="BS452" s="26">
        <v>247.724</v>
      </c>
      <c r="BT452" s="26">
        <f t="shared" si="521"/>
        <v>1.92399999999998</v>
      </c>
      <c r="BU452" s="26">
        <v>1.92399999999998</v>
      </c>
      <c r="BV452" s="26">
        <v>0</v>
      </c>
      <c r="BW452" s="26">
        <v>0</v>
      </c>
      <c r="BX452" s="26">
        <v>0</v>
      </c>
      <c r="BY452" s="26">
        <v>0</v>
      </c>
      <c r="BZ452" s="26"/>
      <c r="CA452" s="117"/>
      <c r="CB452" s="26" t="s">
        <v>166</v>
      </c>
      <c r="CC452" s="26">
        <v>1.92399999999998</v>
      </c>
      <c r="CD452" s="26">
        <v>0</v>
      </c>
      <c r="CE452" s="26">
        <v>0</v>
      </c>
      <c r="CF452" s="92">
        <f t="shared" si="523"/>
        <v>1.92399999999998</v>
      </c>
      <c r="CG452" s="84">
        <f t="shared" si="524"/>
        <v>-1.77635683940025e-15</v>
      </c>
      <c r="CH452" s="124">
        <v>12</v>
      </c>
      <c r="CI452" s="84">
        <v>2</v>
      </c>
      <c r="CJ452" s="84"/>
      <c r="CK452" s="84">
        <v>386</v>
      </c>
      <c r="CL452" s="84"/>
      <c r="CM452" s="84"/>
      <c r="CN452" s="84"/>
      <c r="CO452" s="84"/>
      <c r="CP452" s="84"/>
      <c r="CQ452" s="84"/>
      <c r="CR452" s="84"/>
      <c r="CT452" s="84"/>
      <c r="CU452" s="84"/>
      <c r="CV452" s="84"/>
      <c r="CW452" s="84" t="str">
        <f t="shared" si="525"/>
        <v>S322245.8247.724</v>
      </c>
      <c r="CX452" s="84" t="s">
        <v>182</v>
      </c>
      <c r="CZ452" s="26" t="s">
        <v>1368</v>
      </c>
      <c r="DA452" s="92">
        <v>0</v>
      </c>
      <c r="DB452" s="92"/>
      <c r="DC452" s="26" t="s">
        <v>1368</v>
      </c>
      <c r="DD452" s="92"/>
      <c r="DE452" s="26" t="s">
        <v>1582</v>
      </c>
      <c r="DF452" s="26" t="s">
        <v>1582</v>
      </c>
      <c r="DG452" s="26" t="s">
        <v>1582</v>
      </c>
      <c r="DH452" s="26" t="s">
        <v>1583</v>
      </c>
      <c r="DI452" s="26" t="s">
        <v>1584</v>
      </c>
      <c r="DJ452" s="26">
        <v>2003</v>
      </c>
      <c r="DK452" s="26"/>
      <c r="DL452" s="26" t="s">
        <v>172</v>
      </c>
      <c r="DM452" s="26">
        <v>7</v>
      </c>
      <c r="DN452" s="26">
        <v>7</v>
      </c>
      <c r="DO452" s="26">
        <v>8</v>
      </c>
      <c r="DP452" s="26" t="b">
        <v>1</v>
      </c>
      <c r="DQ452" s="26">
        <v>1</v>
      </c>
      <c r="DR452" s="26" t="s">
        <v>149</v>
      </c>
      <c r="DS452" s="26" t="s">
        <v>167</v>
      </c>
      <c r="DT452" s="26" t="s">
        <v>150</v>
      </c>
      <c r="DU452" s="26" t="s">
        <v>150</v>
      </c>
      <c r="DV452" s="26" t="s">
        <v>150</v>
      </c>
      <c r="DW452" s="26"/>
      <c r="DX452" s="26"/>
      <c r="DY452" s="26"/>
      <c r="DZ452" s="26">
        <f t="shared" si="496"/>
        <v>1.92399999999998</v>
      </c>
      <c r="EA452" s="26">
        <v>1.92399999999998</v>
      </c>
      <c r="EB452" s="26">
        <v>0</v>
      </c>
      <c r="EC452" s="26">
        <v>1.92399999999998</v>
      </c>
      <c r="ED452" s="26">
        <v>0</v>
      </c>
      <c r="EE452" s="26">
        <v>0</v>
      </c>
      <c r="EF452" s="26">
        <v>0</v>
      </c>
      <c r="EG452" s="26">
        <v>0</v>
      </c>
      <c r="EH452" s="26">
        <v>0</v>
      </c>
      <c r="EI452" s="146">
        <f t="shared" si="526"/>
        <v>0</v>
      </c>
      <c r="EJ452" s="84">
        <f t="shared" si="527"/>
        <v>1.92399999999998</v>
      </c>
      <c r="EK452" s="84">
        <f t="shared" si="528"/>
        <v>0</v>
      </c>
      <c r="EL452" s="84">
        <f t="shared" si="529"/>
        <v>0</v>
      </c>
      <c r="EN452" s="84">
        <f t="shared" si="477"/>
        <v>0</v>
      </c>
    </row>
    <row r="453" ht="30" customHeight="1" spans="1:144">
      <c r="A453" s="87" t="str">
        <f t="shared" si="513"/>
        <v>S322247.724248.438</v>
      </c>
      <c r="B453" s="87">
        <f>VLOOKUP(A453,[1]大中修明细表!$A$10:$N$544,14,0)</f>
        <v>0.713999999999999</v>
      </c>
      <c r="C453" s="87" t="str">
        <f t="shared" si="514"/>
        <v>S312334.07334.784</v>
      </c>
      <c r="D453" s="87">
        <f>VLOOKUP(C453,[1]大中修明细表!$B$10:$N$544,13,0)</f>
        <v>0.713999999999999</v>
      </c>
      <c r="E453" s="87"/>
      <c r="F453" s="96">
        <v>411</v>
      </c>
      <c r="G453" s="26" t="s">
        <v>23</v>
      </c>
      <c r="H453" s="26" t="s">
        <v>1576</v>
      </c>
      <c r="I453" s="26">
        <v>431202</v>
      </c>
      <c r="J453" s="26" t="s">
        <v>727</v>
      </c>
      <c r="K453" s="26">
        <v>247.724</v>
      </c>
      <c r="L453" s="26">
        <v>248.438</v>
      </c>
      <c r="M453" s="26" t="s">
        <v>728</v>
      </c>
      <c r="N453" s="26">
        <v>334.07</v>
      </c>
      <c r="O453" s="26">
        <v>334.784</v>
      </c>
      <c r="P453" s="26">
        <f t="shared" si="515"/>
        <v>0.713999999999999</v>
      </c>
      <c r="Q453" s="26">
        <f t="shared" si="516"/>
        <v>0.713999999999999</v>
      </c>
      <c r="R453" s="26" t="s">
        <v>172</v>
      </c>
      <c r="S453" s="26">
        <v>7</v>
      </c>
      <c r="T453" s="26">
        <v>7</v>
      </c>
      <c r="U453" s="26">
        <v>8</v>
      </c>
      <c r="V453" s="26" t="s">
        <v>182</v>
      </c>
      <c r="W453" s="26" t="s">
        <v>160</v>
      </c>
      <c r="X453" s="26" t="s">
        <v>183</v>
      </c>
      <c r="Y453" s="26">
        <f t="shared" si="517"/>
        <v>7</v>
      </c>
      <c r="Z453" s="26"/>
      <c r="AA453" s="26" t="s">
        <v>184</v>
      </c>
      <c r="AB453" s="26"/>
      <c r="AC453" s="26"/>
      <c r="AD453" s="26" t="s">
        <v>145</v>
      </c>
      <c r="AE453" s="26">
        <v>4</v>
      </c>
      <c r="AF453" s="99"/>
      <c r="AG453" s="92">
        <v>70</v>
      </c>
      <c r="AH453" s="92">
        <f t="shared" si="518"/>
        <v>35</v>
      </c>
      <c r="AI453" s="92">
        <f t="shared" si="519"/>
        <v>35</v>
      </c>
      <c r="AJ453" s="26">
        <f t="shared" si="520"/>
        <v>35</v>
      </c>
      <c r="AK453" s="92"/>
      <c r="AL453" s="26" t="str">
        <f>IF(AND(AK453&lt;&gt;"",AM453&lt;&gt;""),"确认折扣年度",IF($V453="大修",IF(AND($V453="大修",AK453="",AM453=""),1,IF(AK453&lt;&gt;"",LOOKUP(AK453,{1900,2016,2017,2018,2019,2020,2021,2022,2023,2024,2025},{1,0.9,0.8,0.7,0.6,0.5,0.4,0.3,0.2,0.1,0}),IF(AM453&lt;&gt;"",LOOKUP(AM453,{1900,2021,2022,2023,2024,2025},{1,0.8,0.6,0.4,0.2,0})))),""))</f>
        <v/>
      </c>
      <c r="AM453" s="92">
        <v>2020</v>
      </c>
      <c r="AN453" s="26">
        <f>IF(AND(AK453&lt;&gt;"",AM453&lt;&gt;""),"确认折扣年度",IF($V453="中修",IF(AND($V453="中修",AK453="",AM453=""),1,IF(AK453&lt;&gt;"",LOOKUP(AK453,{1900,2021,2022,2023,2024,2025},{1,0.8,0.6,0.4,0.2,0}),IF(AM453&lt;&gt;"",LOOKUP(AM453,{1900,2021,2022,2023,2024,2025},{1,0.8,0.6,0.4,0.2,0})))),""))</f>
        <v>1</v>
      </c>
      <c r="AO453" s="26" t="s">
        <v>146</v>
      </c>
      <c r="AP453" s="26" t="s">
        <v>146</v>
      </c>
      <c r="AQ453" s="26" t="s">
        <v>1363</v>
      </c>
      <c r="AR453" s="26" t="s">
        <v>1465</v>
      </c>
      <c r="AS453" s="101" t="s">
        <v>1370</v>
      </c>
      <c r="AT453" s="26"/>
      <c r="AU453" s="26" t="s">
        <v>175</v>
      </c>
      <c r="AV453" s="26" t="s">
        <v>176</v>
      </c>
      <c r="AW453" s="26"/>
      <c r="AX453" s="113" t="s">
        <v>1585</v>
      </c>
      <c r="AY453" s="110" t="s">
        <v>1586</v>
      </c>
      <c r="AZ453" s="111"/>
      <c r="BA453" s="26">
        <v>85</v>
      </c>
      <c r="BB453" s="26">
        <v>42.48</v>
      </c>
      <c r="BC453" s="26">
        <v>42.48</v>
      </c>
      <c r="BD453" s="26">
        <v>0</v>
      </c>
      <c r="BE453" s="26" t="s">
        <v>150</v>
      </c>
      <c r="BF453" s="26" t="s">
        <v>150</v>
      </c>
      <c r="BG453" s="26" t="s">
        <v>1587</v>
      </c>
      <c r="BH453" s="26">
        <v>2002</v>
      </c>
      <c r="BI453" s="26" t="s">
        <v>150</v>
      </c>
      <c r="BJ453" s="26" t="s">
        <v>1588</v>
      </c>
      <c r="BK453" s="26" t="s">
        <v>150</v>
      </c>
      <c r="BL453" s="26" t="s">
        <v>150</v>
      </c>
      <c r="BM453" s="26"/>
      <c r="BN453" s="26"/>
      <c r="BO453" s="26"/>
      <c r="BP453" s="26"/>
      <c r="BQ453" s="26" t="s">
        <v>728</v>
      </c>
      <c r="BR453" s="26">
        <v>334.07</v>
      </c>
      <c r="BS453" s="26">
        <v>334.784</v>
      </c>
      <c r="BT453" s="26">
        <f t="shared" si="521"/>
        <v>0.713999999999999</v>
      </c>
      <c r="BU453" s="26">
        <v>0.713999999999999</v>
      </c>
      <c r="BV453" s="26">
        <v>0</v>
      </c>
      <c r="BW453" s="26">
        <v>0</v>
      </c>
      <c r="BX453" s="26">
        <v>0</v>
      </c>
      <c r="BY453" s="26">
        <v>0</v>
      </c>
      <c r="BZ453" s="26"/>
      <c r="CA453" s="117"/>
      <c r="CB453" s="26" t="s">
        <v>166</v>
      </c>
      <c r="CC453" s="26">
        <v>0.713999999999999</v>
      </c>
      <c r="CD453" s="26">
        <v>0</v>
      </c>
      <c r="CE453" s="26">
        <v>0</v>
      </c>
      <c r="CF453" s="92">
        <f t="shared" si="523"/>
        <v>0.713999999999999</v>
      </c>
      <c r="CG453" s="84">
        <f t="shared" si="524"/>
        <v>0</v>
      </c>
      <c r="CH453" s="124">
        <v>12</v>
      </c>
      <c r="CI453" s="84">
        <v>2</v>
      </c>
      <c r="CJ453" s="84"/>
      <c r="CK453" s="84">
        <v>387</v>
      </c>
      <c r="CL453" s="84"/>
      <c r="CM453" s="84"/>
      <c r="CN453" s="84"/>
      <c r="CO453" s="84"/>
      <c r="CP453" s="84"/>
      <c r="CQ453" s="84"/>
      <c r="CR453" s="84"/>
      <c r="CT453" s="84"/>
      <c r="CU453" s="84"/>
      <c r="CV453" s="84"/>
      <c r="CW453" s="84" t="str">
        <f t="shared" si="525"/>
        <v>S322247.724248.438</v>
      </c>
      <c r="CX453" s="84" t="s">
        <v>182</v>
      </c>
      <c r="CZ453" s="26" t="s">
        <v>1368</v>
      </c>
      <c r="DA453" s="92">
        <v>0</v>
      </c>
      <c r="DB453" s="92"/>
      <c r="DC453" s="26" t="s">
        <v>1368</v>
      </c>
      <c r="DD453" s="92"/>
      <c r="DE453" s="26" t="s">
        <v>1589</v>
      </c>
      <c r="DF453" s="26" t="s">
        <v>1589</v>
      </c>
      <c r="DG453" s="26" t="s">
        <v>1589</v>
      </c>
      <c r="DH453" s="26" t="s">
        <v>1590</v>
      </c>
      <c r="DI453" s="26" t="s">
        <v>1591</v>
      </c>
      <c r="DJ453" s="26">
        <v>2002</v>
      </c>
      <c r="DK453" s="26"/>
      <c r="DL453" s="26" t="s">
        <v>172</v>
      </c>
      <c r="DM453" s="26">
        <v>7</v>
      </c>
      <c r="DN453" s="26">
        <v>7</v>
      </c>
      <c r="DO453" s="26">
        <v>8</v>
      </c>
      <c r="DP453" s="26" t="b">
        <v>1</v>
      </c>
      <c r="DQ453" s="26">
        <v>1</v>
      </c>
      <c r="DR453" s="26" t="s">
        <v>149</v>
      </c>
      <c r="DS453" s="26" t="s">
        <v>167</v>
      </c>
      <c r="DT453" s="26" t="s">
        <v>150</v>
      </c>
      <c r="DU453" s="26" t="s">
        <v>150</v>
      </c>
      <c r="DV453" s="26" t="s">
        <v>150</v>
      </c>
      <c r="DW453" s="26"/>
      <c r="DX453" s="26"/>
      <c r="DY453" s="26"/>
      <c r="DZ453" s="26">
        <f t="shared" si="496"/>
        <v>0.713999999999999</v>
      </c>
      <c r="EA453" s="26">
        <v>0.713999999999999</v>
      </c>
      <c r="EB453" s="26">
        <v>0</v>
      </c>
      <c r="EC453" s="26">
        <v>0.713999999999999</v>
      </c>
      <c r="ED453" s="26">
        <v>0</v>
      </c>
      <c r="EE453" s="26">
        <v>0</v>
      </c>
      <c r="EF453" s="26">
        <v>0</v>
      </c>
      <c r="EG453" s="26">
        <v>0</v>
      </c>
      <c r="EH453" s="26">
        <v>0</v>
      </c>
      <c r="EI453" s="146">
        <f t="shared" si="526"/>
        <v>0</v>
      </c>
      <c r="EJ453" s="84">
        <f t="shared" si="527"/>
        <v>0.713999999999999</v>
      </c>
      <c r="EK453" s="84">
        <f t="shared" si="528"/>
        <v>0</v>
      </c>
      <c r="EL453" s="84">
        <f t="shared" si="529"/>
        <v>0</v>
      </c>
      <c r="EN453" s="84">
        <f t="shared" si="477"/>
        <v>0</v>
      </c>
    </row>
    <row r="454" ht="30" customHeight="1" spans="1:144">
      <c r="A454" s="87" t="str">
        <f t="shared" si="513"/>
        <v>S322248.438249.4</v>
      </c>
      <c r="B454" s="87">
        <f>VLOOKUP(A454,[1]大中修明细表!$A$10:$N$544,14,0)</f>
        <v>0.962000000000018</v>
      </c>
      <c r="C454" s="87" t="str">
        <f t="shared" si="514"/>
        <v>S312334.784335.746</v>
      </c>
      <c r="D454" s="87">
        <f>VLOOKUP(C454,[1]大中修明细表!$B$10:$N$544,13,0)</f>
        <v>0.962000000000018</v>
      </c>
      <c r="E454" s="87"/>
      <c r="F454" s="96">
        <v>412</v>
      </c>
      <c r="G454" s="26" t="s">
        <v>23</v>
      </c>
      <c r="H454" s="26" t="s">
        <v>1576</v>
      </c>
      <c r="I454" s="26">
        <v>431202</v>
      </c>
      <c r="J454" s="26" t="s">
        <v>727</v>
      </c>
      <c r="K454" s="26">
        <v>248.438</v>
      </c>
      <c r="L454" s="26">
        <v>249.4</v>
      </c>
      <c r="M454" s="26" t="s">
        <v>728</v>
      </c>
      <c r="N454" s="26">
        <v>334.784</v>
      </c>
      <c r="O454" s="26">
        <v>335.746</v>
      </c>
      <c r="P454" s="26">
        <f t="shared" si="515"/>
        <v>0.962000000000018</v>
      </c>
      <c r="Q454" s="26">
        <f t="shared" si="516"/>
        <v>0.962000000000018</v>
      </c>
      <c r="R454" s="26" t="s">
        <v>172</v>
      </c>
      <c r="S454" s="26">
        <v>6</v>
      </c>
      <c r="T454" s="26">
        <v>6</v>
      </c>
      <c r="U454" s="26">
        <v>8</v>
      </c>
      <c r="V454" s="26" t="s">
        <v>182</v>
      </c>
      <c r="W454" s="26" t="s">
        <v>160</v>
      </c>
      <c r="X454" s="26" t="s">
        <v>183</v>
      </c>
      <c r="Y454" s="26">
        <f t="shared" si="517"/>
        <v>6</v>
      </c>
      <c r="Z454" s="26"/>
      <c r="AA454" s="26" t="s">
        <v>184</v>
      </c>
      <c r="AB454" s="26"/>
      <c r="AC454" s="26"/>
      <c r="AD454" s="26" t="s">
        <v>145</v>
      </c>
      <c r="AE454" s="26">
        <v>4</v>
      </c>
      <c r="AF454" s="99"/>
      <c r="AG454" s="92">
        <v>70</v>
      </c>
      <c r="AH454" s="92">
        <f t="shared" si="518"/>
        <v>40</v>
      </c>
      <c r="AI454" s="92">
        <f t="shared" si="519"/>
        <v>40</v>
      </c>
      <c r="AJ454" s="26">
        <f t="shared" si="520"/>
        <v>40</v>
      </c>
      <c r="AK454" s="92"/>
      <c r="AL454" s="26" t="str">
        <f>IF(AND(AK454&lt;&gt;"",AM454&lt;&gt;""),"确认折扣年度",IF($V454="大修",IF(AND($V454="大修",AK454="",AM454=""),1,IF(AK454&lt;&gt;"",LOOKUP(AK454,{1900,2016,2017,2018,2019,2020,2021,2022,2023,2024,2025},{1,0.9,0.8,0.7,0.6,0.5,0.4,0.3,0.2,0.1,0}),IF(AM454&lt;&gt;"",LOOKUP(AM454,{1900,2021,2022,2023,2024,2025},{1,0.8,0.6,0.4,0.2,0})))),""))</f>
        <v/>
      </c>
      <c r="AM454" s="92">
        <v>2020</v>
      </c>
      <c r="AN454" s="26">
        <f>IF(AND(AK454&lt;&gt;"",AM454&lt;&gt;""),"确认折扣年度",IF($V454="中修",IF(AND($V454="中修",AK454="",AM454=""),1,IF(AK454&lt;&gt;"",LOOKUP(AK454,{1900,2021,2022,2023,2024,2025},{1,0.8,0.6,0.4,0.2,0}),IF(AM454&lt;&gt;"",LOOKUP(AM454,{1900,2021,2022,2023,2024,2025},{1,0.8,0.6,0.4,0.2,0})))),""))</f>
        <v>1</v>
      </c>
      <c r="AO454" s="26" t="s">
        <v>146</v>
      </c>
      <c r="AP454" s="26" t="s">
        <v>146</v>
      </c>
      <c r="AQ454" s="26" t="s">
        <v>1363</v>
      </c>
      <c r="AR454" s="26" t="s">
        <v>1465</v>
      </c>
      <c r="AS454" s="101" t="s">
        <v>1370</v>
      </c>
      <c r="AT454" s="26"/>
      <c r="AU454" s="26" t="s">
        <v>175</v>
      </c>
      <c r="AV454" s="26" t="s">
        <v>176</v>
      </c>
      <c r="AW454" s="26"/>
      <c r="AX454" s="113" t="s">
        <v>1592</v>
      </c>
      <c r="AY454" s="110" t="s">
        <v>1593</v>
      </c>
      <c r="AZ454" s="109"/>
      <c r="BA454" s="26">
        <v>85</v>
      </c>
      <c r="BB454" s="26">
        <v>49.06</v>
      </c>
      <c r="BC454" s="26">
        <v>49.06</v>
      </c>
      <c r="BD454" s="26">
        <v>0</v>
      </c>
      <c r="BE454" s="26" t="s">
        <v>150</v>
      </c>
      <c r="BF454" s="26" t="s">
        <v>150</v>
      </c>
      <c r="BG454" s="26" t="s">
        <v>1594</v>
      </c>
      <c r="BH454" s="26">
        <v>2002</v>
      </c>
      <c r="BI454" s="26" t="s">
        <v>150</v>
      </c>
      <c r="BJ454" s="26" t="s">
        <v>1595</v>
      </c>
      <c r="BK454" s="26" t="s">
        <v>150</v>
      </c>
      <c r="BL454" s="26" t="s">
        <v>150</v>
      </c>
      <c r="BM454" s="26"/>
      <c r="BN454" s="26"/>
      <c r="BO454" s="26"/>
      <c r="BP454" s="26"/>
      <c r="BQ454" s="26" t="s">
        <v>728</v>
      </c>
      <c r="BR454" s="26">
        <v>334.784</v>
      </c>
      <c r="BS454" s="26">
        <v>335.746</v>
      </c>
      <c r="BT454" s="26">
        <f t="shared" si="521"/>
        <v>0.962000000000018</v>
      </c>
      <c r="BU454" s="26">
        <v>0.962000000000018</v>
      </c>
      <c r="BV454" s="26">
        <v>0</v>
      </c>
      <c r="BW454" s="26">
        <v>0</v>
      </c>
      <c r="BX454" s="26">
        <v>0</v>
      </c>
      <c r="BY454" s="26">
        <v>0</v>
      </c>
      <c r="BZ454" s="26"/>
      <c r="CA454" s="117"/>
      <c r="CB454" s="26" t="s">
        <v>166</v>
      </c>
      <c r="CC454" s="26">
        <v>0.962000000000018</v>
      </c>
      <c r="CD454" s="26">
        <v>0</v>
      </c>
      <c r="CE454" s="26">
        <v>0</v>
      </c>
      <c r="CF454" s="92">
        <f t="shared" si="523"/>
        <v>0.962000000000018</v>
      </c>
      <c r="CG454" s="84">
        <f t="shared" si="524"/>
        <v>0</v>
      </c>
      <c r="CH454" s="124">
        <v>12</v>
      </c>
      <c r="CI454" s="84">
        <v>2</v>
      </c>
      <c r="CJ454" s="84"/>
      <c r="CK454" s="84">
        <v>388</v>
      </c>
      <c r="CL454" s="84"/>
      <c r="CM454" s="84"/>
      <c r="CN454" s="84"/>
      <c r="CO454" s="84"/>
      <c r="CP454" s="84"/>
      <c r="CQ454" s="84"/>
      <c r="CR454" s="84"/>
      <c r="CT454" s="84"/>
      <c r="CU454" s="84"/>
      <c r="CV454" s="84"/>
      <c r="CW454" s="84" t="str">
        <f t="shared" si="525"/>
        <v>S322248.438249.4</v>
      </c>
      <c r="CX454" s="84" t="s">
        <v>182</v>
      </c>
      <c r="CZ454" s="26" t="s">
        <v>1368</v>
      </c>
      <c r="DA454" s="92">
        <v>0</v>
      </c>
      <c r="DB454" s="92"/>
      <c r="DC454" s="26" t="s">
        <v>1368</v>
      </c>
      <c r="DD454" s="92"/>
      <c r="DE454" s="26" t="s">
        <v>1596</v>
      </c>
      <c r="DF454" s="26" t="s">
        <v>1596</v>
      </c>
      <c r="DG454" s="26" t="s">
        <v>1596</v>
      </c>
      <c r="DH454" s="26" t="s">
        <v>1597</v>
      </c>
      <c r="DI454" s="26" t="s">
        <v>1598</v>
      </c>
      <c r="DJ454" s="26">
        <v>2002</v>
      </c>
      <c r="DK454" s="26"/>
      <c r="DL454" s="26" t="s">
        <v>172</v>
      </c>
      <c r="DM454" s="26">
        <v>6</v>
      </c>
      <c r="DN454" s="26">
        <v>6</v>
      </c>
      <c r="DO454" s="26">
        <v>8</v>
      </c>
      <c r="DP454" s="26" t="b">
        <v>1</v>
      </c>
      <c r="DQ454" s="26">
        <v>1</v>
      </c>
      <c r="DR454" s="26" t="s">
        <v>149</v>
      </c>
      <c r="DS454" s="26" t="s">
        <v>167</v>
      </c>
      <c r="DT454" s="26" t="s">
        <v>150</v>
      </c>
      <c r="DU454" s="26" t="s">
        <v>150</v>
      </c>
      <c r="DV454" s="26" t="s">
        <v>150</v>
      </c>
      <c r="DW454" s="26"/>
      <c r="DX454" s="26"/>
      <c r="DY454" s="26"/>
      <c r="DZ454" s="26">
        <f t="shared" si="496"/>
        <v>0.962000000000018</v>
      </c>
      <c r="EA454" s="26">
        <v>0.962000000000018</v>
      </c>
      <c r="EB454" s="26">
        <v>0</v>
      </c>
      <c r="EC454" s="26">
        <v>0.962000000000018</v>
      </c>
      <c r="ED454" s="26">
        <v>0</v>
      </c>
      <c r="EE454" s="26">
        <v>0</v>
      </c>
      <c r="EF454" s="26">
        <v>0</v>
      </c>
      <c r="EG454" s="26">
        <v>0</v>
      </c>
      <c r="EH454" s="26">
        <v>0</v>
      </c>
      <c r="EI454" s="146">
        <f t="shared" si="526"/>
        <v>0</v>
      </c>
      <c r="EJ454" s="84">
        <f t="shared" si="527"/>
        <v>0.962000000000018</v>
      </c>
      <c r="EK454" s="84">
        <f t="shared" si="528"/>
        <v>0</v>
      </c>
      <c r="EL454" s="84">
        <f t="shared" si="529"/>
        <v>0</v>
      </c>
      <c r="EN454" s="84">
        <f t="shared" si="477"/>
        <v>0</v>
      </c>
    </row>
    <row r="455" ht="30" customHeight="1" spans="1:144">
      <c r="A455" s="87" t="str">
        <f t="shared" si="513"/>
        <v>S334300.626303.644</v>
      </c>
      <c r="B455" s="87">
        <f>VLOOKUP(A455,[1]大中修明细表!$A$10:$N$544,14,0)</f>
        <v>3.01800000000003</v>
      </c>
      <c r="C455" s="87" t="str">
        <f t="shared" si="514"/>
        <v>S25788.92285.904</v>
      </c>
      <c r="D455" s="87">
        <f>VLOOKUP(C455,[1]大中修明细表!$B$10:$N$544,13,0)</f>
        <v>3.01800000000003</v>
      </c>
      <c r="E455" s="87"/>
      <c r="F455" s="96">
        <v>413</v>
      </c>
      <c r="G455" s="26" t="s">
        <v>23</v>
      </c>
      <c r="H455" s="26" t="s">
        <v>1297</v>
      </c>
      <c r="I455" s="26">
        <v>431281</v>
      </c>
      <c r="J455" s="26" t="s">
        <v>1599</v>
      </c>
      <c r="K455" s="26">
        <v>300.626</v>
      </c>
      <c r="L455" s="26">
        <v>303.644</v>
      </c>
      <c r="M455" s="26" t="s">
        <v>1600</v>
      </c>
      <c r="N455" s="26">
        <v>88.922</v>
      </c>
      <c r="O455" s="26">
        <v>85.904</v>
      </c>
      <c r="P455" s="26">
        <f t="shared" si="515"/>
        <v>3.01800000000003</v>
      </c>
      <c r="Q455" s="26">
        <f t="shared" si="516"/>
        <v>3.01800000000003</v>
      </c>
      <c r="R455" s="26" t="s">
        <v>341</v>
      </c>
      <c r="S455" s="26">
        <v>7</v>
      </c>
      <c r="T455" s="26">
        <v>7</v>
      </c>
      <c r="U455" s="26">
        <v>9.5</v>
      </c>
      <c r="V455" s="26" t="s">
        <v>182</v>
      </c>
      <c r="W455" s="26" t="s">
        <v>160</v>
      </c>
      <c r="X455" s="26" t="s">
        <v>183</v>
      </c>
      <c r="Y455" s="26">
        <f t="shared" si="517"/>
        <v>7</v>
      </c>
      <c r="Z455" s="26"/>
      <c r="AA455" s="26" t="s">
        <v>184</v>
      </c>
      <c r="AB455" s="26"/>
      <c r="AC455" s="26"/>
      <c r="AD455" s="26" t="s">
        <v>145</v>
      </c>
      <c r="AE455" s="26">
        <v>4</v>
      </c>
      <c r="AF455" s="99"/>
      <c r="AG455" s="92">
        <v>70</v>
      </c>
      <c r="AH455" s="92">
        <f t="shared" si="518"/>
        <v>148</v>
      </c>
      <c r="AI455" s="92">
        <f t="shared" si="519"/>
        <v>148</v>
      </c>
      <c r="AJ455" s="26">
        <f t="shared" si="520"/>
        <v>148</v>
      </c>
      <c r="AK455" s="92">
        <v>1987</v>
      </c>
      <c r="AL455" s="26" t="str">
        <f>IF(AND(AK455&lt;&gt;"",AM455&lt;&gt;""),"确认折扣年度",IF($V455="大修",IF(AND($V455="大修",AK455="",AM455=""),1,IF(AK455&lt;&gt;"",LOOKUP(AK455,{1900,2016,2017,2018,2019,2020,2021,2022,2023,2024,2025},{1,0.9,0.8,0.7,0.6,0.5,0.4,0.3,0.2,0.1,0}),IF(AM455&lt;&gt;"",LOOKUP(AM455,{1900,2021,2022,2023,2024,2025},{1,0.8,0.6,0.4,0.2,0})))),""))</f>
        <v/>
      </c>
      <c r="AM455" s="92"/>
      <c r="AN455" s="26">
        <f>IF(AND(AK455&lt;&gt;"",AM455&lt;&gt;""),"确认折扣年度",IF($V455="中修",IF(AND($V455="中修",AK455="",AM455=""),1,IF(AK455&lt;&gt;"",LOOKUP(AK455,{1900,2021,2022,2023,2024,2025},{1,0.8,0.6,0.4,0.2,0}),IF(AM455&lt;&gt;"",LOOKUP(AM455,{1900,2021,2022,2023,2024,2025},{1,0.8,0.6,0.4,0.2,0})))),""))</f>
        <v>1</v>
      </c>
      <c r="AO455" s="26" t="s">
        <v>146</v>
      </c>
      <c r="AP455" s="26" t="s">
        <v>146</v>
      </c>
      <c r="AQ455" s="26" t="s">
        <v>147</v>
      </c>
      <c r="AR455" s="26" t="s">
        <v>1601</v>
      </c>
      <c r="AS455" s="101"/>
      <c r="AT455" s="26"/>
      <c r="AU455" s="26" t="s">
        <v>146</v>
      </c>
      <c r="AV455" s="26" t="s">
        <v>147</v>
      </c>
      <c r="AW455" s="26"/>
      <c r="AX455" s="110"/>
      <c r="AY455" s="110"/>
      <c r="AZ455" s="109"/>
      <c r="BA455" s="26">
        <v>85</v>
      </c>
      <c r="BB455" s="26">
        <v>179.57</v>
      </c>
      <c r="BC455" s="26">
        <v>179.57</v>
      </c>
      <c r="BD455" s="26">
        <v>0</v>
      </c>
      <c r="BE455" s="26" t="s">
        <v>150</v>
      </c>
      <c r="BF455" s="26" t="s">
        <v>150</v>
      </c>
      <c r="BG455" s="26"/>
      <c r="BH455" s="26">
        <v>1987</v>
      </c>
      <c r="BI455" s="26" t="s">
        <v>150</v>
      </c>
      <c r="BJ455" s="26" t="s">
        <v>1602</v>
      </c>
      <c r="BK455" s="26" t="s">
        <v>150</v>
      </c>
      <c r="BL455" s="26" t="s">
        <v>150</v>
      </c>
      <c r="BM455" s="26"/>
      <c r="BN455" s="26"/>
      <c r="BO455" s="26"/>
      <c r="BP455" s="26"/>
      <c r="BQ455" s="26" t="s">
        <v>1600</v>
      </c>
      <c r="BR455" s="26">
        <v>88.922</v>
      </c>
      <c r="BS455" s="26">
        <v>91.192</v>
      </c>
      <c r="BT455" s="26">
        <f t="shared" si="521"/>
        <v>3.01800000000003</v>
      </c>
      <c r="BU455" s="26"/>
      <c r="BV455" s="26"/>
      <c r="BW455" s="26">
        <f t="shared" si="522"/>
        <v>3.01800000000003</v>
      </c>
      <c r="BX455" s="26">
        <v>0</v>
      </c>
      <c r="BY455" s="26">
        <v>0</v>
      </c>
      <c r="BZ455" s="26"/>
      <c r="CA455" s="117"/>
      <c r="CB455" s="26" t="s">
        <v>166</v>
      </c>
      <c r="CC455" s="26">
        <v>1.01800000000003</v>
      </c>
      <c r="CD455" s="26">
        <v>2</v>
      </c>
      <c r="CE455" s="26">
        <v>0</v>
      </c>
      <c r="CF455" s="92">
        <f t="shared" si="523"/>
        <v>3.01800000000003</v>
      </c>
      <c r="CG455" s="84">
        <f t="shared" si="524"/>
        <v>0</v>
      </c>
      <c r="CH455" s="124">
        <v>12</v>
      </c>
      <c r="CI455" s="84">
        <v>2</v>
      </c>
      <c r="CJ455" s="84"/>
      <c r="CK455" s="84">
        <v>490</v>
      </c>
      <c r="CL455" s="84"/>
      <c r="CM455" s="84"/>
      <c r="CN455" s="84"/>
      <c r="CO455" s="84"/>
      <c r="CP455" s="84"/>
      <c r="CQ455" s="84"/>
      <c r="CR455" s="84"/>
      <c r="CT455" s="84"/>
      <c r="CU455" s="84"/>
      <c r="CV455" s="84"/>
      <c r="CW455" s="84" t="str">
        <f t="shared" si="525"/>
        <v>S334300.626303.644</v>
      </c>
      <c r="CX455" s="84" t="s">
        <v>182</v>
      </c>
      <c r="CZ455" s="26"/>
      <c r="DA455" s="92">
        <v>3.01800000000003</v>
      </c>
      <c r="DB455" s="92"/>
      <c r="DC455" s="92"/>
      <c r="DD455" s="92"/>
      <c r="DE455" s="26"/>
      <c r="DF455" s="26"/>
      <c r="DG455" s="26"/>
      <c r="DH455" s="26"/>
      <c r="DI455" s="26"/>
      <c r="DJ455" s="26">
        <v>1987</v>
      </c>
      <c r="DK455" s="26"/>
      <c r="DL455" s="26" t="s">
        <v>341</v>
      </c>
      <c r="DM455" s="26">
        <v>7</v>
      </c>
      <c r="DN455" s="26">
        <v>7</v>
      </c>
      <c r="DO455" s="26">
        <v>9.5</v>
      </c>
      <c r="DP455" s="26" t="b">
        <v>1</v>
      </c>
      <c r="DQ455" s="26">
        <v>1</v>
      </c>
      <c r="DR455" s="26" t="s">
        <v>149</v>
      </c>
      <c r="DS455" s="26" t="s">
        <v>167</v>
      </c>
      <c r="DT455" s="26" t="s">
        <v>150</v>
      </c>
      <c r="DU455" s="26" t="s">
        <v>150</v>
      </c>
      <c r="DV455" s="26" t="s">
        <v>150</v>
      </c>
      <c r="DW455" s="26"/>
      <c r="DX455" s="26"/>
      <c r="DY455" s="26"/>
      <c r="DZ455" s="26">
        <f t="shared" si="496"/>
        <v>3.018</v>
      </c>
      <c r="EA455" s="26">
        <v>3.01800000000003</v>
      </c>
      <c r="EB455" s="26">
        <v>0</v>
      </c>
      <c r="EC455" s="26">
        <v>0</v>
      </c>
      <c r="ED455" s="26">
        <v>0</v>
      </c>
      <c r="EE455" s="26">
        <v>3.018</v>
      </c>
      <c r="EF455" s="26">
        <v>0</v>
      </c>
      <c r="EG455" s="26">
        <v>0</v>
      </c>
      <c r="EH455" s="26">
        <v>0</v>
      </c>
      <c r="EI455" s="146">
        <f t="shared" si="526"/>
        <v>3.01980662698043e-14</v>
      </c>
      <c r="EJ455" s="84">
        <f t="shared" si="527"/>
        <v>3.01800000000003</v>
      </c>
      <c r="EK455" s="84">
        <f t="shared" si="528"/>
        <v>3.01980662698043e-14</v>
      </c>
      <c r="EL455" s="84">
        <f t="shared" si="529"/>
        <v>-3.01980662698043e-14</v>
      </c>
      <c r="EN455" s="84">
        <f t="shared" si="477"/>
        <v>0</v>
      </c>
    </row>
    <row r="456" ht="30" customHeight="1" spans="1:144">
      <c r="A456" s="87" t="str">
        <f t="shared" si="513"/>
        <v>S334303.644304.632</v>
      </c>
      <c r="B456" s="87">
        <f>VLOOKUP(A456,[1]大中修明细表!$A$10:$N$544,14,0)</f>
        <v>0.988</v>
      </c>
      <c r="C456" s="87" t="str">
        <f t="shared" si="514"/>
        <v>S25785.90484.916</v>
      </c>
      <c r="D456" s="87">
        <f>VLOOKUP(C456,[1]大中修明细表!$B$10:$N$544,13,0)</f>
        <v>0.988</v>
      </c>
      <c r="E456" s="87"/>
      <c r="F456" s="96">
        <v>414</v>
      </c>
      <c r="G456" s="26" t="s">
        <v>23</v>
      </c>
      <c r="H456" s="26" t="s">
        <v>1297</v>
      </c>
      <c r="I456" s="26">
        <v>431281</v>
      </c>
      <c r="J456" s="26" t="s">
        <v>1599</v>
      </c>
      <c r="K456" s="26">
        <v>303.644</v>
      </c>
      <c r="L456" s="26">
        <v>304.632</v>
      </c>
      <c r="M456" s="26" t="s">
        <v>1600</v>
      </c>
      <c r="N456" s="26">
        <v>85.904</v>
      </c>
      <c r="O456" s="26">
        <v>84.916</v>
      </c>
      <c r="P456" s="26">
        <f t="shared" si="515"/>
        <v>0.988</v>
      </c>
      <c r="Q456" s="26">
        <f t="shared" si="516"/>
        <v>0.988</v>
      </c>
      <c r="R456" s="26" t="s">
        <v>341</v>
      </c>
      <c r="S456" s="26">
        <v>7</v>
      </c>
      <c r="T456" s="26">
        <v>7</v>
      </c>
      <c r="U456" s="26">
        <v>9</v>
      </c>
      <c r="V456" s="26" t="s">
        <v>182</v>
      </c>
      <c r="W456" s="26" t="s">
        <v>160</v>
      </c>
      <c r="X456" s="26" t="s">
        <v>183</v>
      </c>
      <c r="Y456" s="26">
        <f t="shared" si="517"/>
        <v>7</v>
      </c>
      <c r="Z456" s="26"/>
      <c r="AA456" s="26" t="s">
        <v>184</v>
      </c>
      <c r="AB456" s="26"/>
      <c r="AC456" s="26"/>
      <c r="AD456" s="26" t="s">
        <v>145</v>
      </c>
      <c r="AE456" s="26">
        <v>4</v>
      </c>
      <c r="AF456" s="99"/>
      <c r="AG456" s="92">
        <v>70</v>
      </c>
      <c r="AH456" s="92">
        <f t="shared" si="518"/>
        <v>48</v>
      </c>
      <c r="AI456" s="92">
        <f t="shared" si="519"/>
        <v>48</v>
      </c>
      <c r="AJ456" s="26">
        <f t="shared" si="520"/>
        <v>48</v>
      </c>
      <c r="AK456" s="92">
        <v>1987</v>
      </c>
      <c r="AL456" s="26" t="str">
        <f>IF(AND(AK456&lt;&gt;"",AM456&lt;&gt;""),"确认折扣年度",IF($V456="大修",IF(AND($V456="大修",AK456="",AM456=""),1,IF(AK456&lt;&gt;"",LOOKUP(AK456,{1900,2016,2017,2018,2019,2020,2021,2022,2023,2024,2025},{1,0.9,0.8,0.7,0.6,0.5,0.4,0.3,0.2,0.1,0}),IF(AM456&lt;&gt;"",LOOKUP(AM456,{1900,2021,2022,2023,2024,2025},{1,0.8,0.6,0.4,0.2,0})))),""))</f>
        <v/>
      </c>
      <c r="AM456" s="92"/>
      <c r="AN456" s="26">
        <f>IF(AND(AK456&lt;&gt;"",AM456&lt;&gt;""),"确认折扣年度",IF($V456="中修",IF(AND($V456="中修",AK456="",AM456=""),1,IF(AK456&lt;&gt;"",LOOKUP(AK456,{1900,2021,2022,2023,2024,2025},{1,0.8,0.6,0.4,0.2,0}),IF(AM456&lt;&gt;"",LOOKUP(AM456,{1900,2021,2022,2023,2024,2025},{1,0.8,0.6,0.4,0.2,0})))),""))</f>
        <v>1</v>
      </c>
      <c r="AO456" s="26" t="s">
        <v>146</v>
      </c>
      <c r="AP456" s="26" t="s">
        <v>146</v>
      </c>
      <c r="AQ456" s="26" t="s">
        <v>147</v>
      </c>
      <c r="AR456" s="26" t="s">
        <v>1603</v>
      </c>
      <c r="AS456" s="101"/>
      <c r="AT456" s="26"/>
      <c r="AU456" s="26" t="s">
        <v>146</v>
      </c>
      <c r="AV456" s="26" t="s">
        <v>147</v>
      </c>
      <c r="AW456" s="26"/>
      <c r="AX456" s="110"/>
      <c r="AY456" s="110"/>
      <c r="AZ456" s="111"/>
      <c r="BA456" s="26">
        <v>85</v>
      </c>
      <c r="BB456" s="26">
        <v>58.79</v>
      </c>
      <c r="BC456" s="26">
        <v>58.79</v>
      </c>
      <c r="BD456" s="26">
        <v>0</v>
      </c>
      <c r="BE456" s="26" t="s">
        <v>150</v>
      </c>
      <c r="BF456" s="26" t="s">
        <v>150</v>
      </c>
      <c r="BG456" s="26"/>
      <c r="BH456" s="26">
        <v>1987</v>
      </c>
      <c r="BI456" s="26" t="s">
        <v>150</v>
      </c>
      <c r="BJ456" s="26" t="s">
        <v>1604</v>
      </c>
      <c r="BK456" s="26" t="s">
        <v>150</v>
      </c>
      <c r="BL456" s="26" t="s">
        <v>150</v>
      </c>
      <c r="BM456" s="26"/>
      <c r="BN456" s="26"/>
      <c r="BO456" s="26"/>
      <c r="BP456" s="26"/>
      <c r="BQ456" s="26" t="s">
        <v>1600</v>
      </c>
      <c r="BR456" s="26">
        <v>85.904</v>
      </c>
      <c r="BS456" s="26">
        <v>86.18</v>
      </c>
      <c r="BT456" s="26">
        <f t="shared" si="521"/>
        <v>0.988</v>
      </c>
      <c r="BU456" s="26"/>
      <c r="BV456" s="26"/>
      <c r="BW456" s="26">
        <f t="shared" si="522"/>
        <v>0.988</v>
      </c>
      <c r="BX456" s="26">
        <v>0</v>
      </c>
      <c r="BY456" s="26">
        <v>0</v>
      </c>
      <c r="BZ456" s="26"/>
      <c r="CA456" s="117"/>
      <c r="CB456" s="26" t="s">
        <v>166</v>
      </c>
      <c r="CC456" s="26">
        <v>0.355999999999995</v>
      </c>
      <c r="CD456" s="26">
        <v>0.632000000000005</v>
      </c>
      <c r="CE456" s="26">
        <v>0</v>
      </c>
      <c r="CF456" s="92">
        <f t="shared" si="523"/>
        <v>0.988</v>
      </c>
      <c r="CG456" s="84">
        <f t="shared" si="524"/>
        <v>0</v>
      </c>
      <c r="CH456" s="124">
        <v>12</v>
      </c>
      <c r="CI456" s="84">
        <v>2</v>
      </c>
      <c r="CJ456" s="84"/>
      <c r="CK456" s="84">
        <v>491</v>
      </c>
      <c r="CL456" s="84"/>
      <c r="CM456" s="84"/>
      <c r="CN456" s="84"/>
      <c r="CO456" s="84"/>
      <c r="CP456" s="84"/>
      <c r="CQ456" s="84"/>
      <c r="CR456" s="84"/>
      <c r="CT456" s="84"/>
      <c r="CU456" s="84"/>
      <c r="CV456" s="84"/>
      <c r="CW456" s="84" t="str">
        <f t="shared" si="525"/>
        <v>S334303.644304.632</v>
      </c>
      <c r="CX456" s="84" t="s">
        <v>182</v>
      </c>
      <c r="CZ456" s="26"/>
      <c r="DA456" s="92">
        <v>0.988</v>
      </c>
      <c r="DB456" s="92"/>
      <c r="DC456" s="92"/>
      <c r="DD456" s="92"/>
      <c r="DE456" s="26"/>
      <c r="DF456" s="26"/>
      <c r="DG456" s="26"/>
      <c r="DH456" s="26"/>
      <c r="DI456" s="26"/>
      <c r="DJ456" s="26">
        <v>1987</v>
      </c>
      <c r="DK456" s="26"/>
      <c r="DL456" s="26" t="s">
        <v>341</v>
      </c>
      <c r="DM456" s="26">
        <v>7</v>
      </c>
      <c r="DN456" s="26">
        <v>7</v>
      </c>
      <c r="DO456" s="26">
        <v>9</v>
      </c>
      <c r="DP456" s="26" t="b">
        <v>1</v>
      </c>
      <c r="DQ456" s="26">
        <v>1</v>
      </c>
      <c r="DR456" s="26" t="s">
        <v>149</v>
      </c>
      <c r="DS456" s="26" t="s">
        <v>167</v>
      </c>
      <c r="DT456" s="26" t="s">
        <v>150</v>
      </c>
      <c r="DU456" s="26" t="s">
        <v>150</v>
      </c>
      <c r="DV456" s="26" t="s">
        <v>150</v>
      </c>
      <c r="DW456" s="26"/>
      <c r="DX456" s="26"/>
      <c r="DY456" s="26"/>
      <c r="DZ456" s="26">
        <f t="shared" si="496"/>
        <v>0.988</v>
      </c>
      <c r="EA456" s="26">
        <v>0.988</v>
      </c>
      <c r="EB456" s="26">
        <v>0</v>
      </c>
      <c r="EC456" s="26">
        <v>0</v>
      </c>
      <c r="ED456" s="26">
        <v>0</v>
      </c>
      <c r="EE456" s="26">
        <v>0.988</v>
      </c>
      <c r="EF456" s="26">
        <v>0</v>
      </c>
      <c r="EG456" s="26">
        <v>0</v>
      </c>
      <c r="EH456" s="26">
        <v>0</v>
      </c>
      <c r="EI456" s="146">
        <f t="shared" si="526"/>
        <v>0</v>
      </c>
      <c r="EJ456" s="84">
        <f t="shared" si="527"/>
        <v>0.988</v>
      </c>
      <c r="EK456" s="84">
        <f t="shared" si="528"/>
        <v>0</v>
      </c>
      <c r="EL456" s="84">
        <f t="shared" si="529"/>
        <v>0</v>
      </c>
      <c r="EN456" s="84">
        <f t="shared" si="477"/>
        <v>0</v>
      </c>
    </row>
    <row r="457" ht="30" customHeight="1" spans="1:142">
      <c r="A457" s="87" t="str">
        <f t="shared" si="513"/>
        <v/>
      </c>
      <c r="B457" s="87">
        <f>VLOOKUP(A457,[1]大中修明细表!$A$10:$N$544,14,0)</f>
        <v>22.9650000000001</v>
      </c>
      <c r="C457" s="87" t="str">
        <f t="shared" si="514"/>
        <v/>
      </c>
      <c r="D457" s="87">
        <f>VLOOKUP(C457,[1]大中修明细表!$B$10:$N$544,13,0)</f>
        <v>22.9650000000001</v>
      </c>
      <c r="E457" s="87"/>
      <c r="F457" s="26" t="s">
        <v>1605</v>
      </c>
      <c r="G457" s="16" t="s">
        <v>1606</v>
      </c>
      <c r="H457" s="26"/>
      <c r="I457" s="26"/>
      <c r="J457" s="26"/>
      <c r="K457" s="26"/>
      <c r="L457" s="26"/>
      <c r="M457" s="26"/>
      <c r="N457" s="26"/>
      <c r="O457" s="26"/>
      <c r="P457" s="16">
        <f>SUBTOTAL(9,P459:P466)</f>
        <v>23.4150000000001</v>
      </c>
      <c r="Q457" s="16">
        <f>SUBTOTAL(9,Q459:Q466)</f>
        <v>23.4150000000001</v>
      </c>
      <c r="R457" s="16"/>
      <c r="S457" s="16"/>
      <c r="T457" s="16"/>
      <c r="U457" s="16"/>
      <c r="V457" s="16"/>
      <c r="W457" s="16"/>
      <c r="X457" s="16"/>
      <c r="Y457" s="16"/>
      <c r="Z457" s="98"/>
      <c r="AA457" s="16"/>
      <c r="AB457" s="16"/>
      <c r="AC457" s="16"/>
      <c r="AD457" s="16"/>
      <c r="AE457" s="16"/>
      <c r="AF457" s="98"/>
      <c r="AG457" s="104"/>
      <c r="AH457" s="16">
        <f>SUBTOTAL(9,AH459:AH466)</f>
        <v>3321</v>
      </c>
      <c r="AI457" s="16">
        <f>SUBTOTAL(9,AI459:AI466)</f>
        <v>3321</v>
      </c>
      <c r="AJ457" s="16">
        <f>SUBTOTAL(9,AJ459:AJ466)</f>
        <v>3321</v>
      </c>
      <c r="AK457" s="92"/>
      <c r="AL457" s="26" t="str">
        <f>IF(AND(AK457&lt;&gt;"",AM457&lt;&gt;""),"确认折扣年度",IF($V457="大修",IF(AND($V457="大修",AK457="",AM457=""),1,IF(AK457&lt;&gt;"",LOOKUP(AK457,{1900,2016,2017,2018,2019,2020,2021,2022,2023,2024,2025},{1,0.9,0.8,0.7,0.6,0.5,0.4,0.3,0.2,0.1,0}),IF(AM457&lt;&gt;"",LOOKUP(AM457,{1900,2021,2022,2023,2024,2025},{1,0.8,0.6,0.4,0.2,0})))),""))</f>
        <v/>
      </c>
      <c r="AM457" s="92"/>
      <c r="AN457" s="26" t="str">
        <f>IF(AND(AK457&lt;&gt;"",AM457&lt;&gt;""),"确认折扣年度",IF($V457="中修",IF(AND($V457="中修",AK457="",AM457=""),1,IF(AK457&lt;&gt;"",LOOKUP(AK457,{1900,2021,2022,2023,2024,2025},{1,0.8,0.6,0.4,0.2,0}),IF(AM457&lt;&gt;"",LOOKUP(AM457,{1900,2021,2022,2023,2024,2025},{1,0.8,0.6,0.4,0.2,0})))),""))</f>
        <v/>
      </c>
      <c r="AO457" s="26"/>
      <c r="AP457" s="26"/>
      <c r="AQ457" s="26"/>
      <c r="AR457" s="26"/>
      <c r="AS457" s="26"/>
      <c r="AT457" s="26"/>
      <c r="AU457" s="26"/>
      <c r="AV457" s="26"/>
      <c r="AW457" s="26"/>
      <c r="AX457" s="113"/>
      <c r="AY457" s="110"/>
      <c r="AZ457" s="111"/>
      <c r="BA457" s="26"/>
      <c r="BB457" s="26"/>
      <c r="BC457" s="26"/>
      <c r="BD457" s="26"/>
      <c r="BE457" s="26"/>
      <c r="BF457" s="26"/>
      <c r="BG457" s="26"/>
      <c r="BH457" s="26"/>
      <c r="BI457" s="26"/>
      <c r="BJ457" s="26"/>
      <c r="BK457" s="26"/>
      <c r="BL457" s="26"/>
      <c r="BM457" s="26"/>
      <c r="BN457" s="26"/>
      <c r="BO457" s="26"/>
      <c r="BP457" s="26"/>
      <c r="BQ457" s="26"/>
      <c r="BR457" s="26"/>
      <c r="BS457" s="26"/>
      <c r="BT457" s="26"/>
      <c r="BU457" s="26"/>
      <c r="BV457" s="26"/>
      <c r="BW457" s="26"/>
      <c r="BX457" s="26"/>
      <c r="BY457" s="26"/>
      <c r="BZ457" s="26"/>
      <c r="CA457" s="117"/>
      <c r="CB457" s="26"/>
      <c r="CC457" s="26"/>
      <c r="CD457" s="26"/>
      <c r="CE457" s="26"/>
      <c r="CF457" s="84"/>
      <c r="CH457" s="124"/>
      <c r="CJ457" s="84"/>
      <c r="CL457" s="84"/>
      <c r="CM457" s="84"/>
      <c r="CN457" s="84"/>
      <c r="CO457" s="84"/>
      <c r="CP457" s="84"/>
      <c r="CQ457" s="84"/>
      <c r="CR457" s="84"/>
      <c r="CT457" s="84"/>
      <c r="CU457" s="84"/>
      <c r="CV457" s="84"/>
      <c r="CZ457" s="26"/>
      <c r="DA457" s="16">
        <f>SUBTOTAL(9,DA459:DA466)</f>
        <v>7.36000000000024</v>
      </c>
      <c r="DB457" s="16"/>
      <c r="DC457" s="16"/>
      <c r="DD457" s="16"/>
      <c r="DE457" s="26"/>
      <c r="DF457" s="26"/>
      <c r="DG457" s="26"/>
      <c r="DH457" s="26"/>
      <c r="DI457" s="26"/>
      <c r="DJ457" s="26"/>
      <c r="DK457" s="26"/>
      <c r="DL457" s="26"/>
      <c r="DM457" s="26"/>
      <c r="DN457" s="26"/>
      <c r="DO457" s="26"/>
      <c r="DP457" s="26" t="b">
        <v>1</v>
      </c>
      <c r="DQ457" s="26">
        <v>0</v>
      </c>
      <c r="DR457" s="26"/>
      <c r="DS457" s="139"/>
      <c r="DT457" s="26"/>
      <c r="DU457" s="26"/>
      <c r="DV457" s="26"/>
      <c r="DW457" s="26"/>
      <c r="DX457" s="26"/>
      <c r="DY457" s="26"/>
      <c r="DZ457" s="26">
        <f t="shared" si="496"/>
        <v>0</v>
      </c>
      <c r="EA457" s="26">
        <v>1</v>
      </c>
      <c r="EB457" s="26">
        <v>0</v>
      </c>
      <c r="EC457" s="26"/>
      <c r="ED457" s="26"/>
      <c r="EE457" s="26"/>
      <c r="EF457" s="26"/>
      <c r="EG457" s="26"/>
      <c r="EH457" s="26"/>
      <c r="EI457" s="146"/>
      <c r="EL457" s="84">
        <f t="shared" si="529"/>
        <v>0</v>
      </c>
    </row>
    <row r="458" ht="30" customHeight="1" spans="1:142">
      <c r="A458" s="87" t="str">
        <f t="shared" si="513"/>
        <v/>
      </c>
      <c r="B458" s="87">
        <f>VLOOKUP(A458,[1]大中修明细表!$A$10:$N$544,14,0)</f>
        <v>22.9650000000001</v>
      </c>
      <c r="C458" s="87" t="str">
        <f t="shared" si="514"/>
        <v/>
      </c>
      <c r="D458" s="87">
        <f>VLOOKUP(C458,[1]大中修明细表!$B$10:$N$544,13,0)</f>
        <v>22.9650000000001</v>
      </c>
      <c r="E458" s="87"/>
      <c r="F458" s="26" t="s">
        <v>135</v>
      </c>
      <c r="G458" s="16" t="s">
        <v>136</v>
      </c>
      <c r="H458" s="26"/>
      <c r="I458" s="26"/>
      <c r="J458" s="26"/>
      <c r="K458" s="26"/>
      <c r="L458" s="26"/>
      <c r="M458" s="26"/>
      <c r="N458" s="26"/>
      <c r="O458" s="26"/>
      <c r="P458" s="16">
        <f>SUBTOTAL(9,P459:P460)</f>
        <v>10.051</v>
      </c>
      <c r="Q458" s="16">
        <f>SUBTOTAL(9,Q459:Q460)</f>
        <v>10.051</v>
      </c>
      <c r="R458" s="16"/>
      <c r="S458" s="16"/>
      <c r="T458" s="16"/>
      <c r="U458" s="16"/>
      <c r="V458" s="16"/>
      <c r="W458" s="16"/>
      <c r="X458" s="16"/>
      <c r="Y458" s="16"/>
      <c r="Z458" s="98"/>
      <c r="AA458" s="16"/>
      <c r="AB458" s="16"/>
      <c r="AC458" s="16"/>
      <c r="AD458" s="16"/>
      <c r="AE458" s="16"/>
      <c r="AF458" s="98"/>
      <c r="AG458" s="104"/>
      <c r="AH458" s="16">
        <f>SUBTOTAL(9,AH459:AH460)</f>
        <v>1990</v>
      </c>
      <c r="AI458" s="16">
        <f>SUBTOTAL(9,AI459:AI460)</f>
        <v>1990</v>
      </c>
      <c r="AJ458" s="16">
        <f>SUBTOTAL(9,AJ459:AJ460)</f>
        <v>1990</v>
      </c>
      <c r="AK458" s="92"/>
      <c r="AL458" s="26" t="str">
        <f>IF(AND(AK458&lt;&gt;"",AM458&lt;&gt;""),"确认折扣年度",IF($V458="大修",IF(AND($V458="大修",AK458="",AM458=""),1,IF(AK458&lt;&gt;"",LOOKUP(AK458,{1900,2016,2017,2018,2019,2020,2021,2022,2023,2024,2025},{1,0.9,0.8,0.7,0.6,0.5,0.4,0.3,0.2,0.1,0}),IF(AM458&lt;&gt;"",LOOKUP(AM458,{1900,2021,2022,2023,2024,2025},{1,0.8,0.6,0.4,0.2,0})))),""))</f>
        <v/>
      </c>
      <c r="AM458" s="92"/>
      <c r="AN458" s="26" t="str">
        <f>IF(AND(AK458&lt;&gt;"",AM458&lt;&gt;""),"确认折扣年度",IF($V458="中修",IF(AND($V458="中修",AK458="",AM458=""),1,IF(AK458&lt;&gt;"",LOOKUP(AK458,{1900,2021,2022,2023,2024,2025},{1,0.8,0.6,0.4,0.2,0}),IF(AM458&lt;&gt;"",LOOKUP(AM458,{1900,2021,2022,2023,2024,2025},{1,0.8,0.6,0.4,0.2,0})))),""))</f>
        <v/>
      </c>
      <c r="AO458" s="26"/>
      <c r="AP458" s="26"/>
      <c r="AQ458" s="26"/>
      <c r="AR458" s="26"/>
      <c r="AS458" s="26"/>
      <c r="AT458" s="26"/>
      <c r="AU458" s="26"/>
      <c r="AV458" s="26"/>
      <c r="AW458" s="26"/>
      <c r="AX458" s="113"/>
      <c r="AY458" s="110"/>
      <c r="AZ458" s="111"/>
      <c r="BA458" s="26"/>
      <c r="BB458" s="26"/>
      <c r="BC458" s="26"/>
      <c r="BD458" s="26"/>
      <c r="BE458" s="26"/>
      <c r="BF458" s="26"/>
      <c r="BG458" s="26"/>
      <c r="BH458" s="26"/>
      <c r="BI458" s="26"/>
      <c r="BJ458" s="26"/>
      <c r="BK458" s="26"/>
      <c r="BL458" s="26"/>
      <c r="BM458" s="26"/>
      <c r="BN458" s="26"/>
      <c r="BO458" s="26"/>
      <c r="BP458" s="26"/>
      <c r="BQ458" s="26"/>
      <c r="BR458" s="26"/>
      <c r="BS458" s="26"/>
      <c r="BT458" s="26"/>
      <c r="BU458" s="26"/>
      <c r="BV458" s="26"/>
      <c r="BW458" s="26"/>
      <c r="BX458" s="26"/>
      <c r="BY458" s="26"/>
      <c r="BZ458" s="26"/>
      <c r="CA458" s="117"/>
      <c r="CB458" s="26"/>
      <c r="CC458" s="26"/>
      <c r="CD458" s="26"/>
      <c r="CE458" s="26"/>
      <c r="CF458" s="84"/>
      <c r="CH458" s="124"/>
      <c r="CJ458" s="84"/>
      <c r="CL458" s="84"/>
      <c r="CM458" s="84"/>
      <c r="CN458" s="84"/>
      <c r="CO458" s="84"/>
      <c r="CP458" s="84"/>
      <c r="CQ458" s="84"/>
      <c r="CR458" s="84"/>
      <c r="CT458" s="84"/>
      <c r="CU458" s="84"/>
      <c r="CV458" s="84"/>
      <c r="CZ458" s="26"/>
      <c r="DA458" s="16">
        <f>SUBTOTAL(9,DA459:DA460)</f>
        <v>0</v>
      </c>
      <c r="DB458" s="16"/>
      <c r="DC458" s="16"/>
      <c r="DD458" s="16"/>
      <c r="DE458" s="26"/>
      <c r="DF458" s="26"/>
      <c r="DG458" s="26"/>
      <c r="DH458" s="26"/>
      <c r="DI458" s="26"/>
      <c r="DJ458" s="26"/>
      <c r="DK458" s="26"/>
      <c r="DL458" s="26"/>
      <c r="DM458" s="26"/>
      <c r="DN458" s="26"/>
      <c r="DO458" s="26"/>
      <c r="DP458" s="26" t="b">
        <v>1</v>
      </c>
      <c r="DQ458" s="26">
        <v>0</v>
      </c>
      <c r="DR458" s="26"/>
      <c r="DS458" s="139"/>
      <c r="DT458" s="26"/>
      <c r="DU458" s="26"/>
      <c r="DV458" s="26"/>
      <c r="DW458" s="26"/>
      <c r="DX458" s="26"/>
      <c r="DY458" s="26"/>
      <c r="DZ458" s="26">
        <f t="shared" si="496"/>
        <v>0</v>
      </c>
      <c r="EA458" s="26">
        <v>1</v>
      </c>
      <c r="EB458" s="26">
        <v>0</v>
      </c>
      <c r="EC458" s="26"/>
      <c r="ED458" s="26"/>
      <c r="EE458" s="26"/>
      <c r="EF458" s="26"/>
      <c r="EG458" s="26"/>
      <c r="EH458" s="26"/>
      <c r="EI458" s="146"/>
      <c r="EL458" s="84">
        <f t="shared" si="529"/>
        <v>0</v>
      </c>
    </row>
    <row r="459" ht="30" customHeight="1" spans="1:144">
      <c r="A459" s="87" t="str">
        <f t="shared" si="513"/>
        <v>G2342270.7952273.88</v>
      </c>
      <c r="B459" s="87" t="e">
        <f>VLOOKUP(A459,[1]大中修明细表!$A$10:$N$544,14,0)</f>
        <v>#N/A</v>
      </c>
      <c r="C459" s="87" t="str">
        <f t="shared" si="514"/>
        <v>S209118.5121.585</v>
      </c>
      <c r="D459" s="87" t="e">
        <f>VLOOKUP(C459,[1]大中修明细表!$B$10:$N$544,13,0)</f>
        <v>#N/A</v>
      </c>
      <c r="E459" s="87" t="s">
        <v>1607</v>
      </c>
      <c r="F459" s="96">
        <v>415</v>
      </c>
      <c r="G459" s="26" t="s">
        <v>24</v>
      </c>
      <c r="H459" s="26" t="s">
        <v>1608</v>
      </c>
      <c r="I459" s="26">
        <v>431302</v>
      </c>
      <c r="J459" s="26" t="s">
        <v>138</v>
      </c>
      <c r="K459" s="26">
        <v>2270.795</v>
      </c>
      <c r="L459" s="26">
        <v>2273.88</v>
      </c>
      <c r="M459" s="26" t="s">
        <v>1609</v>
      </c>
      <c r="N459" s="26">
        <v>118.5</v>
      </c>
      <c r="O459" s="26">
        <v>121.585</v>
      </c>
      <c r="P459" s="26">
        <f>L459-K459</f>
        <v>3.08500000000004</v>
      </c>
      <c r="Q459" s="26">
        <f>L459-K459</f>
        <v>3.08500000000004</v>
      </c>
      <c r="R459" s="26" t="s">
        <v>139</v>
      </c>
      <c r="S459" s="26">
        <v>9</v>
      </c>
      <c r="T459" s="26">
        <v>9</v>
      </c>
      <c r="U459" s="26">
        <v>12</v>
      </c>
      <c r="V459" s="26" t="s">
        <v>140</v>
      </c>
      <c r="W459" s="26" t="s">
        <v>141</v>
      </c>
      <c r="X459" s="26" t="s">
        <v>142</v>
      </c>
      <c r="Y459" s="26">
        <f>IF(V459="中修",MIN(24,MIN(S459,U459)),IF(V459="大修",MIN(24,MIN(S459,U459)),""))</f>
        <v>9</v>
      </c>
      <c r="Z459" s="99"/>
      <c r="AA459" s="26" t="s">
        <v>143</v>
      </c>
      <c r="AB459" s="26" t="s">
        <v>144</v>
      </c>
      <c r="AC459" s="26">
        <v>30</v>
      </c>
      <c r="AD459" s="26" t="s">
        <v>145</v>
      </c>
      <c r="AE459" s="26">
        <v>9</v>
      </c>
      <c r="AF459" s="99"/>
      <c r="AG459" s="92">
        <v>220</v>
      </c>
      <c r="AH459" s="92">
        <f>ROUND(P459*1000*Y459*AG459/10000,0)</f>
        <v>611</v>
      </c>
      <c r="AI459" s="92">
        <f>ROUND(Q459*1000*Y459*AG459/10000,0)</f>
        <v>611</v>
      </c>
      <c r="AJ459" s="26">
        <f>IF(AL459&lt;&gt;"",ROUND(AI459*AL459,0),IF(AN459&lt;&gt;"",ROUND(AI459*AN459,0),"缺折扣系数"))</f>
        <v>611</v>
      </c>
      <c r="AK459" s="92">
        <v>1995</v>
      </c>
      <c r="AL459" s="26">
        <f>IF(AND(AK459&lt;&gt;"",AM459&lt;&gt;""),"确认折扣年度",IF($V459="大修",IF(AND($V459="大修",AK459="",AM459=""),1,IF(AK459&lt;&gt;"",LOOKUP(AK459,{1900,2016,2017,2018,2019,2020,2021,2022,2023,2024,2025},{1,0.9,0.8,0.7,0.6,0.5,0.4,0.3,0.2,0.1,0}),IF(AM459&lt;&gt;"",LOOKUP(AM459,{1900,2021,2022,2023,2024,2025},{1,0.8,0.6,0.4,0.2,0})))),""))</f>
        <v>1</v>
      </c>
      <c r="AM459" s="92"/>
      <c r="AN459" s="26" t="str">
        <f>IF(AND(AK459&lt;&gt;"",AM459&lt;&gt;""),"确认折扣年度",IF($V459="中修",IF(AND($V459="中修",AK459="",AM459=""),1,IF(AK459&lt;&gt;"",LOOKUP(AK459,{1900,2021,2022,2023,2024,2025},{1,0.8,0.6,0.4,0.2,0}),IF(AM459&lt;&gt;"",LOOKUP(AM459,{1900,2021,2022,2023,2024,2025},{1,0.8,0.6,0.4,0.2,0})))),""))</f>
        <v/>
      </c>
      <c r="AO459" s="26" t="s">
        <v>146</v>
      </c>
      <c r="AP459" s="26" t="s">
        <v>146</v>
      </c>
      <c r="AQ459" s="26" t="s">
        <v>147</v>
      </c>
      <c r="AR459" s="26"/>
      <c r="AS459" s="101"/>
      <c r="AT459" s="26"/>
      <c r="AU459" s="26" t="s">
        <v>175</v>
      </c>
      <c r="AV459" s="26" t="s">
        <v>176</v>
      </c>
      <c r="AW459" s="26"/>
      <c r="AX459" s="110" t="s">
        <v>1610</v>
      </c>
      <c r="AY459" s="110" t="s">
        <v>1611</v>
      </c>
      <c r="AZ459" s="111"/>
      <c r="BA459" s="26">
        <v>220</v>
      </c>
      <c r="BB459" s="26">
        <v>911.99</v>
      </c>
      <c r="BC459" s="26">
        <v>911.99</v>
      </c>
      <c r="BD459" s="26">
        <v>0</v>
      </c>
      <c r="BE459" s="26" t="s">
        <v>149</v>
      </c>
      <c r="BF459" s="26" t="s">
        <v>150</v>
      </c>
      <c r="BG459" s="26"/>
      <c r="BH459" s="26">
        <v>1995</v>
      </c>
      <c r="BI459" s="26" t="s">
        <v>150</v>
      </c>
      <c r="BJ459" s="26" t="s">
        <v>1612</v>
      </c>
      <c r="BK459" s="26" t="s">
        <v>150</v>
      </c>
      <c r="BL459" s="26" t="s">
        <v>1613</v>
      </c>
      <c r="BM459" s="26" t="s">
        <v>1614</v>
      </c>
      <c r="BN459" s="26" t="s">
        <v>138</v>
      </c>
      <c r="BO459" s="26">
        <v>2272.892</v>
      </c>
      <c r="BP459" s="26">
        <v>2273.543</v>
      </c>
      <c r="BQ459" s="26" t="s">
        <v>1609</v>
      </c>
      <c r="BR459" s="26">
        <v>118.5</v>
      </c>
      <c r="BS459" s="26">
        <v>123.106</v>
      </c>
      <c r="BT459" s="26">
        <f>SUM(BU459:BZ459)</f>
        <v>3.08500000000011</v>
      </c>
      <c r="BU459" s="26"/>
      <c r="BV459" s="26"/>
      <c r="BW459" s="26">
        <f>CE459+CF459</f>
        <v>3.08500000000011</v>
      </c>
      <c r="BX459" s="26">
        <v>0</v>
      </c>
      <c r="BY459" s="26">
        <v>0</v>
      </c>
      <c r="BZ459" s="26"/>
      <c r="CA459" s="117" t="s">
        <v>1615</v>
      </c>
      <c r="CB459" s="26" t="s">
        <v>166</v>
      </c>
      <c r="CC459" s="26">
        <v>1.08500000000011</v>
      </c>
      <c r="CD459" s="26">
        <v>2</v>
      </c>
      <c r="CE459" s="26">
        <v>0</v>
      </c>
      <c r="CF459" s="92">
        <f>CC459+CD459</f>
        <v>3.08500000000011</v>
      </c>
      <c r="CG459" s="84">
        <f>Q459-BU459-BV459-BW459-BX459-BY459-BZ459</f>
        <v>-7.37188088351104e-14</v>
      </c>
      <c r="CH459" s="124">
        <v>13</v>
      </c>
      <c r="CI459" s="84">
        <v>1</v>
      </c>
      <c r="CJ459" s="84"/>
      <c r="CK459" s="84">
        <v>492</v>
      </c>
      <c r="CL459" s="84"/>
      <c r="CM459" s="84"/>
      <c r="CN459" s="84"/>
      <c r="CO459" s="84"/>
      <c r="CP459" s="84"/>
      <c r="CQ459" s="84"/>
      <c r="CR459" s="84"/>
      <c r="CT459" s="84"/>
      <c r="CU459" s="84"/>
      <c r="CV459" s="84"/>
      <c r="CW459" s="84" t="str">
        <f>J459&amp;K459&amp;L459</f>
        <v>G2342270.7952273.88</v>
      </c>
      <c r="CX459" s="84" t="s">
        <v>140</v>
      </c>
      <c r="CZ459" s="26" t="s">
        <v>1616</v>
      </c>
      <c r="DA459" s="92">
        <v>0</v>
      </c>
      <c r="DB459" s="92"/>
      <c r="DC459" s="92" t="s">
        <v>1617</v>
      </c>
      <c r="DD459" s="92" t="s">
        <v>175</v>
      </c>
      <c r="DE459" s="26"/>
      <c r="DF459" s="26"/>
      <c r="DG459" s="26"/>
      <c r="DH459" s="26"/>
      <c r="DI459" s="26"/>
      <c r="DJ459" s="26">
        <v>1995</v>
      </c>
      <c r="DK459" s="26"/>
      <c r="DL459" s="26" t="s">
        <v>139</v>
      </c>
      <c r="DM459" s="26">
        <v>9</v>
      </c>
      <c r="DN459" s="26">
        <v>9</v>
      </c>
      <c r="DO459" s="26">
        <v>12</v>
      </c>
      <c r="DP459" s="26" t="e">
        <v>#N/A</v>
      </c>
      <c r="DQ459" s="26" t="e">
        <v>#N/A</v>
      </c>
      <c r="DR459" s="26" t="s">
        <v>149</v>
      </c>
      <c r="DS459" s="26" t="s">
        <v>156</v>
      </c>
      <c r="DT459" s="26" t="s">
        <v>150</v>
      </c>
      <c r="DU459" s="26" t="s">
        <v>150</v>
      </c>
      <c r="DV459" s="26" t="s">
        <v>1613</v>
      </c>
      <c r="DW459" s="26" t="s">
        <v>1618</v>
      </c>
      <c r="DX459" s="26"/>
      <c r="DY459" s="26"/>
      <c r="DZ459" s="26">
        <f t="shared" si="496"/>
        <v>3.085</v>
      </c>
      <c r="EA459" s="26" t="e">
        <v>#N/A</v>
      </c>
      <c r="EB459" s="26" t="e">
        <v>#N/A</v>
      </c>
      <c r="EC459" s="26">
        <v>0</v>
      </c>
      <c r="ED459" s="26">
        <v>0</v>
      </c>
      <c r="EE459" s="26">
        <v>3.085</v>
      </c>
      <c r="EF459" s="26">
        <v>0</v>
      </c>
      <c r="EG459" s="26">
        <v>0</v>
      </c>
      <c r="EH459" s="26">
        <v>0</v>
      </c>
      <c r="EI459" s="146">
        <f>P459-DZ459</f>
        <v>3.99680288865056e-14</v>
      </c>
      <c r="EJ459" s="84">
        <f>L459-K459</f>
        <v>3.08500000000004</v>
      </c>
      <c r="EK459" s="84">
        <f>EJ459-DZ459</f>
        <v>3.99680288865056e-14</v>
      </c>
      <c r="EL459" s="84">
        <f t="shared" si="529"/>
        <v>-1.10134124042816e-13</v>
      </c>
      <c r="EN459" s="84">
        <f>EF459+EG459</f>
        <v>0</v>
      </c>
    </row>
    <row r="460" ht="30" customHeight="1" spans="2:144">
      <c r="B460" s="87"/>
      <c r="C460" s="87"/>
      <c r="D460" s="87"/>
      <c r="E460" s="87"/>
      <c r="F460" s="96">
        <v>416</v>
      </c>
      <c r="G460" s="26" t="s">
        <v>24</v>
      </c>
      <c r="H460" s="26" t="s">
        <v>1619</v>
      </c>
      <c r="I460" s="26"/>
      <c r="J460" s="26" t="s">
        <v>1620</v>
      </c>
      <c r="K460" s="26">
        <v>374.034</v>
      </c>
      <c r="L460" s="26">
        <v>381</v>
      </c>
      <c r="M460" s="26"/>
      <c r="N460" s="26"/>
      <c r="O460" s="26"/>
      <c r="P460" s="26">
        <f>L460-K460</f>
        <v>6.96600000000001</v>
      </c>
      <c r="Q460" s="26">
        <f>L460-K460</f>
        <v>6.96600000000001</v>
      </c>
      <c r="R460" s="26" t="s">
        <v>139</v>
      </c>
      <c r="S460" s="26"/>
      <c r="T460" s="26"/>
      <c r="U460" s="26"/>
      <c r="V460" s="26" t="s">
        <v>140</v>
      </c>
      <c r="W460" s="26" t="s">
        <v>141</v>
      </c>
      <c r="X460" s="26" t="s">
        <v>142</v>
      </c>
      <c r="Y460" s="26">
        <v>9</v>
      </c>
      <c r="Z460" s="99"/>
      <c r="AA460" s="26" t="s">
        <v>143</v>
      </c>
      <c r="AB460" s="26" t="s">
        <v>144</v>
      </c>
      <c r="AC460" s="26">
        <v>30</v>
      </c>
      <c r="AD460" s="26" t="s">
        <v>145</v>
      </c>
      <c r="AE460" s="26">
        <v>9</v>
      </c>
      <c r="AF460" s="99"/>
      <c r="AG460" s="92">
        <v>220</v>
      </c>
      <c r="AH460" s="92">
        <f>ROUND(P460*1000*Y460*AG460/10000,0)</f>
        <v>1379</v>
      </c>
      <c r="AI460" s="92">
        <f>ROUND(Q460*1000*Y460*AG460/10000,0)</f>
        <v>1379</v>
      </c>
      <c r="AJ460" s="26">
        <f>IF(AL460&lt;&gt;"",ROUND(AI460*AL460,0),IF(AN460&lt;&gt;"",ROUND(AI460*AN460,0),"缺折扣系数"))</f>
        <v>1379</v>
      </c>
      <c r="AK460" s="92">
        <v>2011</v>
      </c>
      <c r="AL460" s="26">
        <f>IF(AND(AK460&lt;&gt;"",AM460&lt;&gt;""),"确认折扣年度",IF($V460="大修",IF(AND($V460="大修",AK460="",AM460=""),1,IF(AK460&lt;&gt;"",LOOKUP(AK460,{1900,2016,2017,2018,2019,2020,2021,2022,2023,2024,2025},{1,0.9,0.8,0.7,0.6,0.5,0.4,0.3,0.2,0.1,0}),IF(AM460&lt;&gt;"",LOOKUP(AM460,{1900,2021,2022,2023,2024,2025},{1,0.8,0.6,0.4,0.2,0})))),""))</f>
        <v>1</v>
      </c>
      <c r="AM460" s="92"/>
      <c r="AN460" s="26"/>
      <c r="AO460" s="26"/>
      <c r="AP460" s="26" t="s">
        <v>146</v>
      </c>
      <c r="AQ460" s="26"/>
      <c r="AR460" s="26"/>
      <c r="AS460" s="101"/>
      <c r="AT460" s="26"/>
      <c r="AU460" s="26"/>
      <c r="AV460" s="26"/>
      <c r="AW460" s="26"/>
      <c r="AX460" s="110"/>
      <c r="AY460" s="110"/>
      <c r="AZ460" s="111"/>
      <c r="BA460" s="26"/>
      <c r="BB460" s="26"/>
      <c r="BC460" s="26"/>
      <c r="BD460" s="26"/>
      <c r="BE460" s="26"/>
      <c r="BF460" s="26"/>
      <c r="BG460" s="26"/>
      <c r="BH460" s="26"/>
      <c r="BI460" s="26"/>
      <c r="BJ460" s="26"/>
      <c r="BK460" s="26"/>
      <c r="BL460" s="26"/>
      <c r="BM460" s="26"/>
      <c r="BN460" s="26"/>
      <c r="BO460" s="26"/>
      <c r="BP460" s="26"/>
      <c r="BQ460" s="26"/>
      <c r="BR460" s="26"/>
      <c r="BS460" s="26"/>
      <c r="BT460" s="26"/>
      <c r="BU460" s="26"/>
      <c r="BV460" s="26"/>
      <c r="BW460" s="26"/>
      <c r="BX460" s="26"/>
      <c r="BY460" s="26"/>
      <c r="BZ460" s="26"/>
      <c r="CA460" s="117"/>
      <c r="CB460" s="26"/>
      <c r="CC460" s="26"/>
      <c r="CD460" s="26"/>
      <c r="CE460" s="26"/>
      <c r="CF460" s="84"/>
      <c r="CH460" s="124"/>
      <c r="CJ460" s="84"/>
      <c r="CL460" s="84"/>
      <c r="CM460" s="84"/>
      <c r="CN460" s="84"/>
      <c r="CO460" s="84"/>
      <c r="CP460" s="84"/>
      <c r="CQ460" s="84"/>
      <c r="CR460" s="84"/>
      <c r="CT460" s="84"/>
      <c r="CU460" s="84"/>
      <c r="CV460" s="84"/>
      <c r="CZ460" s="26"/>
      <c r="DA460" s="92"/>
      <c r="DB460" s="92"/>
      <c r="DC460" s="92"/>
      <c r="DD460" s="92"/>
      <c r="DE460" s="26" t="s">
        <v>1621</v>
      </c>
      <c r="DF460" s="26"/>
      <c r="DG460" s="26"/>
      <c r="DH460" s="26"/>
      <c r="DI460" s="26"/>
      <c r="DJ460" s="96" t="s">
        <v>1622</v>
      </c>
      <c r="DK460" s="96" t="s">
        <v>1623</v>
      </c>
      <c r="DL460" s="26"/>
      <c r="DM460" s="26">
        <v>9</v>
      </c>
      <c r="DN460" s="26">
        <v>9</v>
      </c>
      <c r="DO460" s="26">
        <v>12</v>
      </c>
      <c r="DP460" s="26"/>
      <c r="DQ460" s="26"/>
      <c r="DR460" s="26"/>
      <c r="DS460" s="26" t="s">
        <v>167</v>
      </c>
      <c r="DT460" s="26"/>
      <c r="DU460" s="26"/>
      <c r="DV460" s="26"/>
      <c r="DW460" s="26"/>
      <c r="DX460" s="26"/>
      <c r="DY460" s="26"/>
      <c r="DZ460" s="26">
        <f t="shared" si="496"/>
        <v>6.966</v>
      </c>
      <c r="EA460" s="26"/>
      <c r="EB460" s="26"/>
      <c r="EC460" s="26"/>
      <c r="ED460" s="26"/>
      <c r="EE460" s="26">
        <f>5.666+1.3</f>
        <v>6.966</v>
      </c>
      <c r="EF460" s="26"/>
      <c r="EG460" s="26"/>
      <c r="EH460" s="26"/>
      <c r="EI460" s="146"/>
      <c r="EN460" s="84">
        <f>EF460+EG460</f>
        <v>0</v>
      </c>
    </row>
    <row r="461" ht="30" customHeight="1" spans="1:142">
      <c r="A461" s="87" t="str">
        <f>J461&amp;K461&amp;L461</f>
        <v/>
      </c>
      <c r="B461" s="87">
        <f>VLOOKUP(A461,[1]大中修明细表!$A$10:$N$544,14,0)</f>
        <v>22.9650000000001</v>
      </c>
      <c r="C461" s="87" t="str">
        <f>M461&amp;N461&amp;O461</f>
        <v/>
      </c>
      <c r="D461" s="87">
        <f>VLOOKUP(C461,[1]大中修明细表!$B$10:$N$544,13,0)</f>
        <v>22.9650000000001</v>
      </c>
      <c r="E461" s="37"/>
      <c r="F461" s="16" t="s">
        <v>179</v>
      </c>
      <c r="G461" s="16" t="s">
        <v>180</v>
      </c>
      <c r="H461" s="26"/>
      <c r="I461" s="26"/>
      <c r="J461" s="26"/>
      <c r="K461" s="26"/>
      <c r="L461" s="26"/>
      <c r="M461" s="26"/>
      <c r="N461" s="26"/>
      <c r="O461" s="26"/>
      <c r="P461" s="16">
        <f>SUBTOTAL(9,P462:P466)</f>
        <v>13.3640000000001</v>
      </c>
      <c r="Q461" s="16">
        <f>SUBTOTAL(9,Q462:Q466)</f>
        <v>13.3640000000001</v>
      </c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98"/>
      <c r="AG461" s="104"/>
      <c r="AH461" s="16">
        <f>SUBTOTAL(9,AH462:AH466)</f>
        <v>1331</v>
      </c>
      <c r="AI461" s="16">
        <f>SUBTOTAL(9,AI462:AI466)</f>
        <v>1331</v>
      </c>
      <c r="AJ461" s="16">
        <f>SUBTOTAL(9,AJ462:AJ466)</f>
        <v>1331</v>
      </c>
      <c r="AK461" s="92"/>
      <c r="AL461" s="26" t="str">
        <f>IF(AND(AK461&lt;&gt;"",AM461&lt;&gt;""),"确认折扣年度",IF($V461="大修",IF(AND($V461="大修",AK461="",AM461=""),1,IF(AK461&lt;&gt;"",LOOKUP(AK461,{1900,2016,2017,2018,2019,2020,2021,2022,2023,2024,2025},{1,0.9,0.8,0.7,0.6,0.5,0.4,0.3,0.2,0.1,0}),IF(AM461&lt;&gt;"",LOOKUP(AM461,{1900,2021,2022,2023,2024,2025},{1,0.8,0.6,0.4,0.2,0})))),""))</f>
        <v/>
      </c>
      <c r="AM461" s="92"/>
      <c r="AN461" s="26" t="str">
        <f>IF(AND(AK461&lt;&gt;"",AM461&lt;&gt;""),"确认折扣年度",IF($V461="中修",IF(AND($V461="中修",AK461="",AM461=""),1,IF(AK461&lt;&gt;"",LOOKUP(AK461,{1900,2021,2022,2023,2024,2025},{1,0.8,0.6,0.4,0.2,0}),IF(AM461&lt;&gt;"",LOOKUP(AM461,{1900,2021,2022,2023,2024,2025},{1,0.8,0.6,0.4,0.2,0})))),""))</f>
        <v/>
      </c>
      <c r="AO461" s="26"/>
      <c r="AP461" s="26"/>
      <c r="AQ461" s="26"/>
      <c r="AR461" s="26"/>
      <c r="AS461" s="101"/>
      <c r="AT461" s="26"/>
      <c r="AU461" s="26"/>
      <c r="AV461" s="26"/>
      <c r="AW461" s="26"/>
      <c r="AX461" s="110"/>
      <c r="AY461" s="110"/>
      <c r="AZ461" s="109"/>
      <c r="BA461" s="26"/>
      <c r="BB461" s="26"/>
      <c r="BC461" s="26"/>
      <c r="BD461" s="26"/>
      <c r="BE461" s="26"/>
      <c r="BF461" s="26"/>
      <c r="BG461" s="26"/>
      <c r="BH461" s="26"/>
      <c r="BI461" s="26"/>
      <c r="BJ461" s="26"/>
      <c r="BK461" s="26"/>
      <c r="BL461" s="26"/>
      <c r="BM461" s="26"/>
      <c r="BN461" s="26"/>
      <c r="BO461" s="26"/>
      <c r="BP461" s="26"/>
      <c r="BQ461" s="26"/>
      <c r="BR461" s="26"/>
      <c r="BS461" s="26"/>
      <c r="BT461" s="26"/>
      <c r="BU461" s="26"/>
      <c r="BV461" s="26"/>
      <c r="BW461" s="26"/>
      <c r="BX461" s="26"/>
      <c r="BY461" s="26"/>
      <c r="BZ461" s="26"/>
      <c r="CA461" s="117"/>
      <c r="CB461" s="26"/>
      <c r="CC461" s="26"/>
      <c r="CD461" s="26"/>
      <c r="CE461" s="26"/>
      <c r="CF461" s="84"/>
      <c r="CH461" s="124"/>
      <c r="CJ461" s="84"/>
      <c r="CL461" s="84"/>
      <c r="CM461" s="84"/>
      <c r="CN461" s="84"/>
      <c r="CO461" s="84"/>
      <c r="CP461" s="84"/>
      <c r="CQ461" s="84"/>
      <c r="CR461" s="84"/>
      <c r="CT461" s="84"/>
      <c r="CU461" s="84"/>
      <c r="CV461" s="84"/>
      <c r="CZ461" s="26"/>
      <c r="DA461" s="92">
        <v>3.68000000000012</v>
      </c>
      <c r="DB461" s="92"/>
      <c r="DC461" s="92"/>
      <c r="DD461" s="92"/>
      <c r="DE461" s="26"/>
      <c r="DF461" s="26"/>
      <c r="DG461" s="26"/>
      <c r="DH461" s="26"/>
      <c r="DI461" s="26"/>
      <c r="DJ461" s="26"/>
      <c r="DK461" s="26"/>
      <c r="DL461" s="26"/>
      <c r="DM461" s="26"/>
      <c r="DN461" s="26"/>
      <c r="DO461" s="26"/>
      <c r="DP461" s="26" t="b">
        <v>1</v>
      </c>
      <c r="DQ461" s="26">
        <v>0</v>
      </c>
      <c r="DR461" s="26"/>
      <c r="DS461" s="139"/>
      <c r="DT461" s="26"/>
      <c r="DU461" s="26"/>
      <c r="DV461" s="26"/>
      <c r="DW461" s="26"/>
      <c r="DX461" s="26"/>
      <c r="DY461" s="26"/>
      <c r="DZ461" s="26">
        <f t="shared" si="496"/>
        <v>0</v>
      </c>
      <c r="EA461" s="26">
        <v>1</v>
      </c>
      <c r="EB461" s="26">
        <v>0</v>
      </c>
      <c r="EC461" s="26"/>
      <c r="ED461" s="26"/>
      <c r="EE461" s="26"/>
      <c r="EF461" s="26"/>
      <c r="EG461" s="26"/>
      <c r="EH461" s="26"/>
      <c r="EI461" s="146"/>
      <c r="EL461" s="84">
        <f>EE461-BW461</f>
        <v>0</v>
      </c>
    </row>
    <row r="462" ht="30" customHeight="1" spans="1:144">
      <c r="A462" s="87" t="str">
        <f t="shared" ref="A462:A468" si="530">J462&amp;K462&amp;L462</f>
        <v>G2342309.392310</v>
      </c>
      <c r="B462" s="87">
        <f>VLOOKUP(A462,[1]大中修明细表!$A$10:$N$544,14,0)</f>
        <v>0.610000000000127</v>
      </c>
      <c r="C462" s="87" t="str">
        <f t="shared" ref="C462:C468" si="531">M462&amp;N462&amp;O462</f>
        <v>S21069.36469.974</v>
      </c>
      <c r="D462" s="87">
        <f>VLOOKUP(C462,[1]大中修明细表!$B$10:$N$544,13,0)</f>
        <v>0.610000000000127</v>
      </c>
      <c r="E462" s="87"/>
      <c r="F462" s="96">
        <v>417</v>
      </c>
      <c r="G462" s="26" t="s">
        <v>24</v>
      </c>
      <c r="H462" s="26" t="s">
        <v>1624</v>
      </c>
      <c r="I462" s="26">
        <v>431321</v>
      </c>
      <c r="J462" s="26" t="s">
        <v>138</v>
      </c>
      <c r="K462" s="26">
        <v>2309.39</v>
      </c>
      <c r="L462" s="26">
        <v>2310</v>
      </c>
      <c r="M462" s="26" t="s">
        <v>555</v>
      </c>
      <c r="N462" s="26">
        <v>69.364</v>
      </c>
      <c r="O462" s="26">
        <v>69.974</v>
      </c>
      <c r="P462" s="26">
        <f t="shared" ref="P462:P468" si="532">L462-K462</f>
        <v>0.610000000000127</v>
      </c>
      <c r="Q462" s="26">
        <f t="shared" ref="Q462:Q468" si="533">L462-K462</f>
        <v>0.610000000000127</v>
      </c>
      <c r="R462" s="26" t="s">
        <v>196</v>
      </c>
      <c r="S462" s="26">
        <v>22</v>
      </c>
      <c r="T462" s="26">
        <v>22</v>
      </c>
      <c r="U462" s="26">
        <v>25</v>
      </c>
      <c r="V462" s="26" t="s">
        <v>182</v>
      </c>
      <c r="W462" s="26" t="s">
        <v>160</v>
      </c>
      <c r="X462" s="26" t="s">
        <v>183</v>
      </c>
      <c r="Y462" s="26">
        <f t="shared" ref="Y462:Y468" si="534">IF(V462="中修",MIN(24,MIN(S462,U462)),IF(V462="大修",MIN(24,MIN(S462,U462)),""))</f>
        <v>22</v>
      </c>
      <c r="Z462" s="26"/>
      <c r="AA462" s="26" t="s">
        <v>184</v>
      </c>
      <c r="AB462" s="26"/>
      <c r="AC462" s="26"/>
      <c r="AD462" s="26" t="s">
        <v>145</v>
      </c>
      <c r="AE462" s="26">
        <v>4</v>
      </c>
      <c r="AF462" s="99"/>
      <c r="AG462" s="92">
        <v>70</v>
      </c>
      <c r="AH462" s="92">
        <f t="shared" ref="AH462:AH468" si="535">ROUND(P462*1000*Y462*AG462/10000,0)</f>
        <v>94</v>
      </c>
      <c r="AI462" s="92">
        <f t="shared" ref="AI462:AI468" si="536">ROUND(Q462*1000*Y462*AG462/10000,0)</f>
        <v>94</v>
      </c>
      <c r="AJ462" s="26">
        <f t="shared" ref="AJ462:AJ468" si="537">IF(AL462&lt;&gt;"",ROUND(AI462*AL462,0),IF(AN462&lt;&gt;"",ROUND(AI462*AN462,0),"缺折扣系数"))</f>
        <v>94</v>
      </c>
      <c r="AK462" s="92">
        <v>1968</v>
      </c>
      <c r="AL462" s="26" t="str">
        <f>IF(AND(AK462&lt;&gt;"",AM462&lt;&gt;""),"确认折扣年度",IF($V462="大修",IF(AND($V462="大修",AK462="",AM462=""),1,IF(AK462&lt;&gt;"",LOOKUP(AK462,{1900,2016,2017,2018,2019,2020,2021,2022,2023,2024,2025},{1,0.9,0.8,0.7,0.6,0.5,0.4,0.3,0.2,0.1,0}),IF(AM462&lt;&gt;"",LOOKUP(AM462,{1900,2021,2022,2023,2024,2025},{1,0.8,0.6,0.4,0.2,0})))),""))</f>
        <v/>
      </c>
      <c r="AM462" s="92"/>
      <c r="AN462" s="26">
        <f>IF(AND(AK462&lt;&gt;"",AM462&lt;&gt;""),"确认折扣年度",IF($V462="中修",IF(AND($V462="中修",AK462="",AM462=""),1,IF(AK462&lt;&gt;"",LOOKUP(AK462,{1900,2021,2022,2023,2024,2025},{1,0.8,0.6,0.4,0.2,0}),IF(AM462&lt;&gt;"",LOOKUP(AM462,{1900,2021,2022,2023,2024,2025},{1,0.8,0.6,0.4,0.2,0})))),""))</f>
        <v>1</v>
      </c>
      <c r="AO462" s="26" t="s">
        <v>146</v>
      </c>
      <c r="AP462" s="26" t="s">
        <v>146</v>
      </c>
      <c r="AQ462" s="26" t="s">
        <v>147</v>
      </c>
      <c r="AR462" s="26" t="s">
        <v>1625</v>
      </c>
      <c r="AS462" s="101"/>
      <c r="AT462" s="26"/>
      <c r="AU462" s="26" t="s">
        <v>146</v>
      </c>
      <c r="AV462" s="26" t="s">
        <v>147</v>
      </c>
      <c r="AW462" s="26"/>
      <c r="AX462" s="110"/>
      <c r="AY462" s="110"/>
      <c r="AZ462" s="109"/>
      <c r="BA462" s="26">
        <v>215</v>
      </c>
      <c r="BB462" s="26">
        <v>288.53</v>
      </c>
      <c r="BC462" s="26">
        <v>288.53</v>
      </c>
      <c r="BD462" s="26">
        <v>0</v>
      </c>
      <c r="BE462" s="26" t="s">
        <v>149</v>
      </c>
      <c r="BF462" s="26" t="s">
        <v>150</v>
      </c>
      <c r="BG462" s="26"/>
      <c r="BH462" s="26">
        <v>1968</v>
      </c>
      <c r="BI462" s="26" t="s">
        <v>150</v>
      </c>
      <c r="BJ462" s="26" t="s">
        <v>1626</v>
      </c>
      <c r="BK462" s="26" t="s">
        <v>150</v>
      </c>
      <c r="BL462" s="26" t="s">
        <v>1627</v>
      </c>
      <c r="BM462" s="26" t="s">
        <v>234</v>
      </c>
      <c r="BN462" s="26" t="s">
        <v>138</v>
      </c>
      <c r="BO462" s="26">
        <v>2309.39</v>
      </c>
      <c r="BP462" s="26">
        <v>2310.029</v>
      </c>
      <c r="BQ462" s="26"/>
      <c r="BR462" s="26"/>
      <c r="BS462" s="26"/>
      <c r="BT462" s="26">
        <f t="shared" ref="BT462:BT468" si="538">SUM(BU462:BZ462)</f>
        <v>0.61</v>
      </c>
      <c r="BU462" s="26"/>
      <c r="BV462" s="26"/>
      <c r="BW462" s="26">
        <f t="shared" ref="BW462:BW468" si="539">CE462+CF462</f>
        <v>0.61</v>
      </c>
      <c r="BX462" s="26">
        <v>0</v>
      </c>
      <c r="BY462" s="26">
        <v>0</v>
      </c>
      <c r="BZ462" s="26"/>
      <c r="CA462" s="117"/>
      <c r="CB462" s="26" t="s">
        <v>166</v>
      </c>
      <c r="CC462" s="26">
        <v>0</v>
      </c>
      <c r="CD462" s="26">
        <v>0</v>
      </c>
      <c r="CE462" s="26">
        <v>0.61</v>
      </c>
      <c r="CF462" s="92">
        <f>CC462+CD462</f>
        <v>0</v>
      </c>
      <c r="CG462" s="84">
        <f>Q462-BU462-BV462-BW462-BX462-BY462-BZ462</f>
        <v>1.27342580924505e-13</v>
      </c>
      <c r="CH462" s="124">
        <v>13</v>
      </c>
      <c r="CI462" s="84">
        <v>2</v>
      </c>
      <c r="CJ462" s="84"/>
      <c r="CK462" s="84">
        <v>494</v>
      </c>
      <c r="CL462" s="84"/>
      <c r="CM462" s="84"/>
      <c r="CN462" s="84"/>
      <c r="CO462" s="84"/>
      <c r="CP462" s="84"/>
      <c r="CQ462" s="84"/>
      <c r="CR462" s="84"/>
      <c r="CT462" s="84"/>
      <c r="CU462" s="84"/>
      <c r="CV462" s="84"/>
      <c r="CW462" s="84" t="str">
        <f>J462&amp;K462&amp;L462</f>
        <v>G2342309.392310</v>
      </c>
      <c r="CX462" s="84" t="s">
        <v>182</v>
      </c>
      <c r="CZ462" s="26"/>
      <c r="DA462" s="92">
        <v>0.610000000000127</v>
      </c>
      <c r="DB462" s="92"/>
      <c r="DC462" s="92"/>
      <c r="DD462" s="92"/>
      <c r="DE462" s="26"/>
      <c r="DF462" s="26" t="s">
        <v>1628</v>
      </c>
      <c r="DG462" s="26"/>
      <c r="DH462" s="26" t="s">
        <v>1629</v>
      </c>
      <c r="DI462" s="26"/>
      <c r="DJ462" s="26">
        <v>1968</v>
      </c>
      <c r="DK462" s="26"/>
      <c r="DL462" s="26" t="s">
        <v>196</v>
      </c>
      <c r="DM462" s="26">
        <v>23</v>
      </c>
      <c r="DN462" s="26">
        <v>22</v>
      </c>
      <c r="DO462" s="26">
        <v>25</v>
      </c>
      <c r="DP462" s="26" t="b">
        <v>0</v>
      </c>
      <c r="DQ462" s="26">
        <v>1</v>
      </c>
      <c r="DR462" s="26" t="s">
        <v>149</v>
      </c>
      <c r="DS462" s="26" t="s">
        <v>167</v>
      </c>
      <c r="DT462" s="26" t="s">
        <v>150</v>
      </c>
      <c r="DU462" s="26" t="s">
        <v>150</v>
      </c>
      <c r="DV462" s="26" t="s">
        <v>1627</v>
      </c>
      <c r="DW462" s="26" t="s">
        <v>1630</v>
      </c>
      <c r="DX462" s="26" t="s">
        <v>237</v>
      </c>
      <c r="DY462" s="26" t="s">
        <v>1631</v>
      </c>
      <c r="DZ462" s="26">
        <f t="shared" si="496"/>
        <v>0.61</v>
      </c>
      <c r="EA462" s="26">
        <v>0.610000000000127</v>
      </c>
      <c r="EB462" s="26">
        <v>-1.27009514017118e-13</v>
      </c>
      <c r="EC462" s="26">
        <v>0</v>
      </c>
      <c r="ED462" s="26">
        <v>0</v>
      </c>
      <c r="EE462" s="26">
        <v>0.61</v>
      </c>
      <c r="EF462" s="26">
        <v>0</v>
      </c>
      <c r="EG462" s="26">
        <v>0</v>
      </c>
      <c r="EH462" s="26">
        <v>0</v>
      </c>
      <c r="EI462" s="146">
        <f t="shared" ref="EI462:EI468" si="540">P462-DZ462</f>
        <v>1.27342580924505e-13</v>
      </c>
      <c r="EJ462" s="84">
        <f t="shared" ref="EJ462:EJ468" si="541">L462-K462</f>
        <v>0.610000000000127</v>
      </c>
      <c r="EK462" s="84">
        <f t="shared" ref="EK462:EK468" si="542">EJ462-DZ462</f>
        <v>1.27342580924505e-13</v>
      </c>
      <c r="EL462" s="84">
        <f t="shared" ref="EL462:EL468" si="543">EE462-BW462</f>
        <v>0</v>
      </c>
      <c r="EN462" s="84">
        <f t="shared" ref="EN462:EN468" si="544">EF462+EG462</f>
        <v>0</v>
      </c>
    </row>
    <row r="463" ht="30" customHeight="1" spans="1:144">
      <c r="A463" s="87" t="str">
        <f t="shared" si="530"/>
        <v>G354561.477564.386</v>
      </c>
      <c r="B463" s="87">
        <f>VLOOKUP(A463,[1]大中修明细表!$A$10:$N$544,14,0)</f>
        <v>2.90899999999999</v>
      </c>
      <c r="C463" s="87" t="str">
        <f t="shared" si="531"/>
        <v>S31254.42357.332</v>
      </c>
      <c r="D463" s="87">
        <f>VLOOKUP(C463,[1]大中修明细表!$B$10:$N$544,13,0)</f>
        <v>2.90899999999999</v>
      </c>
      <c r="E463" s="87"/>
      <c r="F463" s="96">
        <v>418</v>
      </c>
      <c r="G463" s="26" t="s">
        <v>24</v>
      </c>
      <c r="H463" s="26" t="s">
        <v>1608</v>
      </c>
      <c r="I463" s="26">
        <v>431302</v>
      </c>
      <c r="J463" s="26" t="s">
        <v>158</v>
      </c>
      <c r="K463" s="26">
        <v>561.477</v>
      </c>
      <c r="L463" s="26">
        <v>564.386</v>
      </c>
      <c r="M463" s="26" t="s">
        <v>728</v>
      </c>
      <c r="N463" s="26">
        <v>54.423</v>
      </c>
      <c r="O463" s="26">
        <v>57.332</v>
      </c>
      <c r="P463" s="26">
        <f t="shared" si="532"/>
        <v>2.90899999999999</v>
      </c>
      <c r="Q463" s="26">
        <f t="shared" si="533"/>
        <v>2.90899999999999</v>
      </c>
      <c r="R463" s="26" t="s">
        <v>139</v>
      </c>
      <c r="S463" s="26">
        <v>12</v>
      </c>
      <c r="T463" s="26">
        <v>12</v>
      </c>
      <c r="U463" s="26">
        <v>17</v>
      </c>
      <c r="V463" s="26" t="s">
        <v>182</v>
      </c>
      <c r="W463" s="26" t="s">
        <v>160</v>
      </c>
      <c r="X463" s="26" t="s">
        <v>183</v>
      </c>
      <c r="Y463" s="26">
        <f t="shared" si="534"/>
        <v>12</v>
      </c>
      <c r="Z463" s="26"/>
      <c r="AA463" s="26" t="s">
        <v>184</v>
      </c>
      <c r="AB463" s="26"/>
      <c r="AC463" s="26"/>
      <c r="AD463" s="26" t="s">
        <v>145</v>
      </c>
      <c r="AE463" s="26">
        <v>4</v>
      </c>
      <c r="AF463" s="99"/>
      <c r="AG463" s="92">
        <v>70</v>
      </c>
      <c r="AH463" s="92">
        <f t="shared" si="535"/>
        <v>244</v>
      </c>
      <c r="AI463" s="92">
        <f t="shared" si="536"/>
        <v>244</v>
      </c>
      <c r="AJ463" s="26">
        <f t="shared" si="537"/>
        <v>244</v>
      </c>
      <c r="AK463" s="92">
        <v>2011</v>
      </c>
      <c r="AL463" s="26" t="str">
        <f>IF(AND(AK463&lt;&gt;"",AM463&lt;&gt;""),"确认折扣年度",IF($V463="大修",IF(AND($V463="大修",AK463="",AM463=""),1,IF(AK463&lt;&gt;"",LOOKUP(AK463,{1900,2016,2017,2018,2019,2020,2021,2022,2023,2024,2025},{1,0.9,0.8,0.7,0.6,0.5,0.4,0.3,0.2,0.1,0}),IF(AM463&lt;&gt;"",LOOKUP(AM463,{1900,2021,2022,2023,2024,2025},{1,0.8,0.6,0.4,0.2,0})))),""))</f>
        <v/>
      </c>
      <c r="AM463" s="92"/>
      <c r="AN463" s="26">
        <f>IF(AND(AK463&lt;&gt;"",AM463&lt;&gt;""),"确认折扣年度",IF($V463="中修",IF(AND($V463="中修",AK463="",AM463=""),1,IF(AK463&lt;&gt;"",LOOKUP(AK463,{1900,2021,2022,2023,2024,2025},{1,0.8,0.6,0.4,0.2,0}),IF(AM463&lt;&gt;"",LOOKUP(AM463,{1900,2021,2022,2023,2024,2025},{1,0.8,0.6,0.4,0.2,0})))),""))</f>
        <v>1</v>
      </c>
      <c r="AO463" s="26" t="s">
        <v>146</v>
      </c>
      <c r="AP463" s="26" t="s">
        <v>146</v>
      </c>
      <c r="AQ463" s="92" t="s">
        <v>268</v>
      </c>
      <c r="AR463" s="26" t="s">
        <v>1632</v>
      </c>
      <c r="AS463" s="101" t="s">
        <v>1486</v>
      </c>
      <c r="AT463" s="26"/>
      <c r="AU463" s="26" t="s">
        <v>175</v>
      </c>
      <c r="AV463" s="92" t="s">
        <v>176</v>
      </c>
      <c r="AW463" s="26"/>
      <c r="AX463" s="110"/>
      <c r="AY463" s="110" t="s">
        <v>1633</v>
      </c>
      <c r="AZ463" s="111"/>
      <c r="BA463" s="26">
        <v>215</v>
      </c>
      <c r="BB463" s="26">
        <v>750.52</v>
      </c>
      <c r="BC463" s="26">
        <v>750.52</v>
      </c>
      <c r="BD463" s="26">
        <v>0</v>
      </c>
      <c r="BE463" s="26" t="s">
        <v>149</v>
      </c>
      <c r="BF463" s="26" t="s">
        <v>150</v>
      </c>
      <c r="BG463" s="26"/>
      <c r="BH463" s="26">
        <v>2002</v>
      </c>
      <c r="BI463" s="26" t="s">
        <v>150</v>
      </c>
      <c r="BJ463" s="26" t="s">
        <v>1634</v>
      </c>
      <c r="BK463" s="26" t="s">
        <v>150</v>
      </c>
      <c r="BL463" s="26" t="s">
        <v>1635</v>
      </c>
      <c r="BM463" s="26"/>
      <c r="BN463" s="26"/>
      <c r="BO463" s="26"/>
      <c r="BP463" s="26"/>
      <c r="BQ463" s="26" t="s">
        <v>728</v>
      </c>
      <c r="BR463" s="26">
        <v>54.437</v>
      </c>
      <c r="BS463" s="26">
        <v>57.346</v>
      </c>
      <c r="BT463" s="26">
        <f t="shared" si="538"/>
        <v>2.909</v>
      </c>
      <c r="BU463" s="26">
        <v>2.909</v>
      </c>
      <c r="BV463" s="26">
        <v>0</v>
      </c>
      <c r="BW463" s="26">
        <v>0</v>
      </c>
      <c r="BX463" s="26">
        <v>0</v>
      </c>
      <c r="BY463" s="26">
        <v>0</v>
      </c>
      <c r="BZ463" s="26"/>
      <c r="CA463" s="117"/>
      <c r="CB463" s="26" t="s">
        <v>166</v>
      </c>
      <c r="CC463" s="26">
        <v>2.909</v>
      </c>
      <c r="CD463" s="26">
        <v>0</v>
      </c>
      <c r="CE463" s="26">
        <v>0</v>
      </c>
      <c r="CF463" s="92">
        <f t="shared" ref="CF463:CF468" si="545">CC463+CD463</f>
        <v>2.909</v>
      </c>
      <c r="CG463" s="84">
        <f t="shared" ref="CG463:CG468" si="546">Q463-BU463-BV463-BW463-BX463-BY463-BZ463</f>
        <v>-7.99360577730113e-15</v>
      </c>
      <c r="CH463" s="124">
        <v>13</v>
      </c>
      <c r="CI463" s="84">
        <v>2</v>
      </c>
      <c r="CJ463" s="84"/>
      <c r="CK463" s="84">
        <v>493</v>
      </c>
      <c r="CL463" s="84"/>
      <c r="CM463" s="84"/>
      <c r="CN463" s="84"/>
      <c r="CO463" s="84"/>
      <c r="CP463" s="84"/>
      <c r="CQ463" s="84"/>
      <c r="CR463" s="84"/>
      <c r="CT463" s="84"/>
      <c r="CU463" s="84"/>
      <c r="CV463" s="84"/>
      <c r="CW463" s="84" t="str">
        <f t="shared" ref="CW463:CW468" si="547">J463&amp;K463&amp;L463</f>
        <v>G354561.477564.386</v>
      </c>
      <c r="CX463" s="84" t="s">
        <v>182</v>
      </c>
      <c r="CZ463" s="26" t="s">
        <v>1636</v>
      </c>
      <c r="DA463" s="92">
        <v>0</v>
      </c>
      <c r="DB463" s="92"/>
      <c r="DC463" s="92"/>
      <c r="DD463" s="92"/>
      <c r="DE463" s="26"/>
      <c r="DF463" s="26"/>
      <c r="DG463" s="26"/>
      <c r="DH463" s="26"/>
      <c r="DI463" s="26"/>
      <c r="DJ463" s="26">
        <v>2002</v>
      </c>
      <c r="DK463" s="26"/>
      <c r="DL463" s="26" t="s">
        <v>139</v>
      </c>
      <c r="DM463" s="26">
        <v>12</v>
      </c>
      <c r="DN463" s="26">
        <v>12</v>
      </c>
      <c r="DO463" s="26">
        <v>17</v>
      </c>
      <c r="DP463" s="26" t="b">
        <v>1</v>
      </c>
      <c r="DQ463" s="26">
        <v>1</v>
      </c>
      <c r="DR463" s="26" t="s">
        <v>149</v>
      </c>
      <c r="DS463" s="26" t="s">
        <v>167</v>
      </c>
      <c r="DT463" s="26" t="s">
        <v>150</v>
      </c>
      <c r="DU463" s="26" t="s">
        <v>150</v>
      </c>
      <c r="DV463" s="26" t="s">
        <v>1635</v>
      </c>
      <c r="DW463" s="26"/>
      <c r="DX463" s="26"/>
      <c r="DY463" s="26"/>
      <c r="DZ463" s="26">
        <f t="shared" si="496"/>
        <v>2.909</v>
      </c>
      <c r="EA463" s="26">
        <v>2.90899999999999</v>
      </c>
      <c r="EB463" s="26">
        <v>9.76996261670138e-15</v>
      </c>
      <c r="EC463" s="26"/>
      <c r="ED463" s="26">
        <v>0</v>
      </c>
      <c r="EE463" s="26">
        <v>2.909</v>
      </c>
      <c r="EF463" s="26">
        <v>0</v>
      </c>
      <c r="EG463" s="26">
        <v>0</v>
      </c>
      <c r="EH463" s="26">
        <v>0</v>
      </c>
      <c r="EI463" s="146">
        <f t="shared" si="540"/>
        <v>-7.99360577730113e-15</v>
      </c>
      <c r="EJ463" s="84">
        <f t="shared" si="541"/>
        <v>2.90899999999999</v>
      </c>
      <c r="EK463" s="84">
        <f t="shared" si="542"/>
        <v>-7.99360577730113e-15</v>
      </c>
      <c r="EL463" s="84">
        <f t="shared" si="543"/>
        <v>2.909</v>
      </c>
      <c r="EN463" s="84">
        <f t="shared" si="544"/>
        <v>0</v>
      </c>
    </row>
    <row r="464" ht="30" customHeight="1" spans="1:144">
      <c r="A464" s="87" t="str">
        <f t="shared" si="530"/>
        <v>G354632.5637.275</v>
      </c>
      <c r="B464" s="87">
        <f>VLOOKUP(A464,[1]大中修明细表!$A$10:$N$544,14,0)</f>
        <v>4.77499999999998</v>
      </c>
      <c r="C464" s="87" t="str">
        <f t="shared" si="531"/>
        <v>S312125.376130.151</v>
      </c>
      <c r="D464" s="87">
        <f>VLOOKUP(C464,[1]大中修明细表!$B$10:$N$544,13,0)</f>
        <v>4.77499999999998</v>
      </c>
      <c r="E464" s="87"/>
      <c r="F464" s="96">
        <v>419</v>
      </c>
      <c r="G464" s="26" t="s">
        <v>24</v>
      </c>
      <c r="H464" s="26" t="s">
        <v>1637</v>
      </c>
      <c r="I464" s="26">
        <v>431381</v>
      </c>
      <c r="J464" s="26" t="s">
        <v>158</v>
      </c>
      <c r="K464" s="26">
        <v>632.5</v>
      </c>
      <c r="L464" s="26">
        <v>637.275</v>
      </c>
      <c r="M464" s="26" t="s">
        <v>728</v>
      </c>
      <c r="N464" s="26">
        <v>125.376</v>
      </c>
      <c r="O464" s="26">
        <v>130.151</v>
      </c>
      <c r="P464" s="26">
        <f t="shared" si="532"/>
        <v>4.77499999999998</v>
      </c>
      <c r="Q464" s="26">
        <f t="shared" si="533"/>
        <v>4.77499999999998</v>
      </c>
      <c r="R464" s="26" t="s">
        <v>196</v>
      </c>
      <c r="S464" s="26">
        <v>21</v>
      </c>
      <c r="T464" s="26">
        <v>21</v>
      </c>
      <c r="U464" s="26">
        <v>24.5</v>
      </c>
      <c r="V464" s="26" t="s">
        <v>182</v>
      </c>
      <c r="W464" s="26" t="s">
        <v>160</v>
      </c>
      <c r="X464" s="26" t="s">
        <v>183</v>
      </c>
      <c r="Y464" s="26">
        <f t="shared" si="534"/>
        <v>21</v>
      </c>
      <c r="Z464" s="26"/>
      <c r="AA464" s="26" t="s">
        <v>184</v>
      </c>
      <c r="AB464" s="26"/>
      <c r="AC464" s="26"/>
      <c r="AD464" s="26" t="s">
        <v>145</v>
      </c>
      <c r="AE464" s="26">
        <v>4</v>
      </c>
      <c r="AF464" s="99"/>
      <c r="AG464" s="92">
        <v>70</v>
      </c>
      <c r="AH464" s="92">
        <f t="shared" si="535"/>
        <v>702</v>
      </c>
      <c r="AI464" s="92">
        <f t="shared" si="536"/>
        <v>702</v>
      </c>
      <c r="AJ464" s="26">
        <f t="shared" si="537"/>
        <v>702</v>
      </c>
      <c r="AK464" s="92">
        <v>2014</v>
      </c>
      <c r="AL464" s="26" t="str">
        <f>IF(AND(AK464&lt;&gt;"",AM464&lt;&gt;""),"确认折扣年度",IF($V464="大修",IF(AND($V464="大修",AK464="",AM464=""),1,IF(AK464&lt;&gt;"",LOOKUP(AK464,{1900,2016,2017,2018,2019,2020,2021,2022,2023,2024,2025},{1,0.9,0.8,0.7,0.6,0.5,0.4,0.3,0.2,0.1,0}),IF(AM464&lt;&gt;"",LOOKUP(AM464,{1900,2021,2022,2023,2024,2025},{1,0.8,0.6,0.4,0.2,0})))),""))</f>
        <v/>
      </c>
      <c r="AM464" s="92"/>
      <c r="AN464" s="26">
        <f>IF(AND(AK464&lt;&gt;"",AM464&lt;&gt;""),"确认折扣年度",IF($V464="中修",IF(AND($V464="中修",AK464="",AM464=""),1,IF(AK464&lt;&gt;"",LOOKUP(AK464,{1900,2021,2022,2023,2024,2025},{1,0.8,0.6,0.4,0.2,0}),IF(AM464&lt;&gt;"",LOOKUP(AM464,{1900,2021,2022,2023,2024,2025},{1,0.8,0.6,0.4,0.2,0})))),""))</f>
        <v>1</v>
      </c>
      <c r="AO464" s="26" t="s">
        <v>146</v>
      </c>
      <c r="AP464" s="26" t="s">
        <v>146</v>
      </c>
      <c r="AQ464" s="26" t="s">
        <v>268</v>
      </c>
      <c r="AR464" s="26" t="s">
        <v>1638</v>
      </c>
      <c r="AS464" s="101" t="s">
        <v>1639</v>
      </c>
      <c r="AT464" s="26" t="s">
        <v>1640</v>
      </c>
      <c r="AU464" s="26" t="s">
        <v>146</v>
      </c>
      <c r="AV464" s="26" t="s">
        <v>268</v>
      </c>
      <c r="AW464" s="26"/>
      <c r="AX464" s="110"/>
      <c r="AY464" s="110"/>
      <c r="AZ464" s="111"/>
      <c r="BA464" s="26">
        <v>215</v>
      </c>
      <c r="BB464" s="26">
        <v>2155.91</v>
      </c>
      <c r="BC464" s="26">
        <v>2155.91</v>
      </c>
      <c r="BD464" s="26">
        <v>0</v>
      </c>
      <c r="BE464" s="26" t="s">
        <v>149</v>
      </c>
      <c r="BF464" s="26" t="s">
        <v>150</v>
      </c>
      <c r="BG464" s="26" t="s">
        <v>1641</v>
      </c>
      <c r="BH464" s="26">
        <v>2014</v>
      </c>
      <c r="BI464" s="26" t="s">
        <v>150</v>
      </c>
      <c r="BJ464" s="26" t="s">
        <v>1642</v>
      </c>
      <c r="BK464" s="26" t="s">
        <v>150</v>
      </c>
      <c r="BL464" s="26" t="s">
        <v>150</v>
      </c>
      <c r="BM464" s="26"/>
      <c r="BN464" s="26"/>
      <c r="BO464" s="26"/>
      <c r="BP464" s="26"/>
      <c r="BQ464" s="26" t="s">
        <v>728</v>
      </c>
      <c r="BR464" s="26">
        <v>125.401</v>
      </c>
      <c r="BS464" s="26">
        <v>130.176</v>
      </c>
      <c r="BT464" s="26">
        <f t="shared" si="538"/>
        <v>4.775</v>
      </c>
      <c r="BU464" s="26">
        <v>2.275</v>
      </c>
      <c r="BV464" s="26">
        <v>2.5</v>
      </c>
      <c r="BW464" s="26">
        <v>0</v>
      </c>
      <c r="BX464" s="26">
        <v>0</v>
      </c>
      <c r="BY464" s="26">
        <v>0</v>
      </c>
      <c r="BZ464" s="26"/>
      <c r="CA464" s="117"/>
      <c r="CB464" s="26" t="s">
        <v>166</v>
      </c>
      <c r="CC464" s="26">
        <v>2.275</v>
      </c>
      <c r="CD464" s="26">
        <v>2.5</v>
      </c>
      <c r="CE464" s="26">
        <v>0</v>
      </c>
      <c r="CF464" s="88">
        <f t="shared" si="545"/>
        <v>4.775</v>
      </c>
      <c r="CG464" s="84">
        <f t="shared" si="546"/>
        <v>-2.26485497023532e-14</v>
      </c>
      <c r="CH464" s="124">
        <v>13</v>
      </c>
      <c r="CI464" s="84">
        <v>2</v>
      </c>
      <c r="CJ464" s="84"/>
      <c r="CK464" s="84">
        <v>503</v>
      </c>
      <c r="CL464" s="84"/>
      <c r="CM464" s="84"/>
      <c r="CN464" s="84"/>
      <c r="CO464" s="84"/>
      <c r="CP464" s="84"/>
      <c r="CQ464" s="84"/>
      <c r="CR464" s="84"/>
      <c r="CT464" s="84"/>
      <c r="CU464" s="84"/>
      <c r="CV464" s="84"/>
      <c r="CW464" s="84" t="str">
        <f t="shared" si="547"/>
        <v>G354632.5637.275</v>
      </c>
      <c r="CX464" s="84" t="s">
        <v>140</v>
      </c>
      <c r="CZ464" s="26" t="s">
        <v>1636</v>
      </c>
      <c r="DA464" s="92">
        <v>0</v>
      </c>
      <c r="DB464" s="92"/>
      <c r="DC464" s="92"/>
      <c r="DD464" s="92"/>
      <c r="DE464" s="26"/>
      <c r="DF464" s="26"/>
      <c r="DG464" s="26"/>
      <c r="DH464" s="26"/>
      <c r="DI464" s="26"/>
      <c r="DJ464" s="26">
        <v>1970</v>
      </c>
      <c r="DK464" s="26">
        <v>2014</v>
      </c>
      <c r="DL464" s="26" t="s">
        <v>196</v>
      </c>
      <c r="DM464" s="26">
        <v>21</v>
      </c>
      <c r="DN464" s="26">
        <v>21</v>
      </c>
      <c r="DO464" s="26">
        <v>24.5</v>
      </c>
      <c r="DP464" s="26" t="b">
        <v>1</v>
      </c>
      <c r="DQ464" s="26">
        <v>1</v>
      </c>
      <c r="DR464" s="26" t="s">
        <v>149</v>
      </c>
      <c r="DS464" s="26" t="s">
        <v>167</v>
      </c>
      <c r="DT464" s="26" t="s">
        <v>150</v>
      </c>
      <c r="DU464" s="26" t="s">
        <v>150</v>
      </c>
      <c r="DV464" s="26" t="s">
        <v>150</v>
      </c>
      <c r="DW464" s="26"/>
      <c r="DX464" s="26"/>
      <c r="DY464" s="26"/>
      <c r="DZ464" s="26">
        <f t="shared" si="496"/>
        <v>4.775</v>
      </c>
      <c r="EA464" s="26">
        <v>4.77499999999998</v>
      </c>
      <c r="EB464" s="26">
        <v>2.04281036531029e-14</v>
      </c>
      <c r="EC464" s="26"/>
      <c r="ED464" s="26">
        <v>0</v>
      </c>
      <c r="EE464" s="26">
        <v>4.775</v>
      </c>
      <c r="EF464" s="26">
        <v>0</v>
      </c>
      <c r="EG464" s="26">
        <v>0</v>
      </c>
      <c r="EH464" s="26">
        <v>0</v>
      </c>
      <c r="EI464" s="146">
        <f t="shared" si="540"/>
        <v>-2.30926389122033e-14</v>
      </c>
      <c r="EJ464" s="84">
        <f t="shared" si="541"/>
        <v>4.77499999999998</v>
      </c>
      <c r="EK464" s="84">
        <f t="shared" si="542"/>
        <v>-2.30926389122033e-14</v>
      </c>
      <c r="EL464" s="84">
        <f t="shared" si="543"/>
        <v>4.775</v>
      </c>
      <c r="EN464" s="84">
        <f t="shared" si="544"/>
        <v>0</v>
      </c>
    </row>
    <row r="465" ht="30" customHeight="1" spans="1:144">
      <c r="A465" s="87" t="str">
        <f t="shared" si="530"/>
        <v>S32254.31856.318</v>
      </c>
      <c r="B465" s="87" t="e">
        <f>VLOOKUP(A465,[1]大中修明细表!$A$10:$N$544,14,0)</f>
        <v>#N/A</v>
      </c>
      <c r="C465" s="87" t="str">
        <f t="shared" si="531"/>
        <v>S2175456</v>
      </c>
      <c r="D465" s="87" t="e">
        <f>VLOOKUP(C465,[1]大中修明细表!$B$10:$N$544,13,0)</f>
        <v>#N/A</v>
      </c>
      <c r="E465" s="87" t="s">
        <v>1643</v>
      </c>
      <c r="F465" s="96">
        <v>420</v>
      </c>
      <c r="G465" s="26" t="s">
        <v>24</v>
      </c>
      <c r="H465" s="26" t="s">
        <v>1644</v>
      </c>
      <c r="I465" s="26">
        <v>431322</v>
      </c>
      <c r="J465" s="26" t="s">
        <v>727</v>
      </c>
      <c r="K465" s="26">
        <v>54.318</v>
      </c>
      <c r="L465" s="26">
        <v>56.318</v>
      </c>
      <c r="M465" s="26" t="s">
        <v>1645</v>
      </c>
      <c r="N465" s="26">
        <v>54</v>
      </c>
      <c r="O465" s="26">
        <v>56</v>
      </c>
      <c r="P465" s="26">
        <f t="shared" si="532"/>
        <v>2</v>
      </c>
      <c r="Q465" s="26">
        <f t="shared" si="533"/>
        <v>2</v>
      </c>
      <c r="R465" s="26" t="s">
        <v>139</v>
      </c>
      <c r="S465" s="26">
        <v>7</v>
      </c>
      <c r="T465" s="26">
        <v>7</v>
      </c>
      <c r="U465" s="26">
        <v>9</v>
      </c>
      <c r="V465" s="26" t="s">
        <v>182</v>
      </c>
      <c r="W465" s="26" t="s">
        <v>160</v>
      </c>
      <c r="X465" s="26" t="s">
        <v>183</v>
      </c>
      <c r="Y465" s="26">
        <f t="shared" si="534"/>
        <v>7</v>
      </c>
      <c r="Z465" s="26"/>
      <c r="AA465" s="26" t="s">
        <v>184</v>
      </c>
      <c r="AB465" s="26"/>
      <c r="AC465" s="26"/>
      <c r="AD465" s="26" t="s">
        <v>145</v>
      </c>
      <c r="AE465" s="26">
        <v>4</v>
      </c>
      <c r="AF465" s="99"/>
      <c r="AG465" s="92">
        <v>70</v>
      </c>
      <c r="AH465" s="92">
        <f t="shared" si="535"/>
        <v>98</v>
      </c>
      <c r="AI465" s="92">
        <f t="shared" si="536"/>
        <v>98</v>
      </c>
      <c r="AJ465" s="26">
        <f t="shared" si="537"/>
        <v>98</v>
      </c>
      <c r="AK465" s="92">
        <v>2019</v>
      </c>
      <c r="AL465" s="26" t="str">
        <f>IF(AND(AK465&lt;&gt;"",AM465&lt;&gt;""),"确认折扣年度",IF($V465="大修",IF(AND($V465="大修",AK465="",AM465=""),1,IF(AK465&lt;&gt;"",LOOKUP(AK465,{1900,2016,2017,2018,2019,2020,2021,2022,2023,2024,2025},{1,0.9,0.8,0.7,0.6,0.5,0.4,0.3,0.2,0.1,0}),IF(AM465&lt;&gt;"",LOOKUP(AM465,{1900,2021,2022,2023,2024,2025},{1,0.8,0.6,0.4,0.2,0})))),""))</f>
        <v/>
      </c>
      <c r="AM465" s="92"/>
      <c r="AN465" s="26">
        <f>IF(AND(AK465&lt;&gt;"",AM465&lt;&gt;""),"确认折扣年度",IF($V465="中修",IF(AND($V465="中修",AK465="",AM465=""),1,IF(AK465&lt;&gt;"",LOOKUP(AK465,{1900,2021,2022,2023,2024,2025},{1,0.8,0.6,0.4,0.2,0}),IF(AM465&lt;&gt;"",LOOKUP(AM465,{1900,2021,2022,2023,2024,2025},{1,0.8,0.6,0.4,0.2,0})))),""))</f>
        <v>1</v>
      </c>
      <c r="AO465" s="26" t="s">
        <v>146</v>
      </c>
      <c r="AP465" s="26" t="s">
        <v>146</v>
      </c>
      <c r="AQ465" s="26" t="s">
        <v>147</v>
      </c>
      <c r="AR465" s="26" t="s">
        <v>1625</v>
      </c>
      <c r="AS465" s="26" t="s">
        <v>1646</v>
      </c>
      <c r="AT465" s="26"/>
      <c r="AU465" s="26" t="s">
        <v>146</v>
      </c>
      <c r="AV465" s="26" t="s">
        <v>147</v>
      </c>
      <c r="AW465" s="26"/>
      <c r="AX465" s="113" t="s">
        <v>1647</v>
      </c>
      <c r="AY465" s="110" t="s">
        <v>1648</v>
      </c>
      <c r="AZ465" s="111"/>
      <c r="BA465" s="26">
        <v>215</v>
      </c>
      <c r="BB465" s="26">
        <v>301</v>
      </c>
      <c r="BC465" s="26">
        <v>181.14</v>
      </c>
      <c r="BD465" s="26">
        <v>0</v>
      </c>
      <c r="BE465" s="26" t="s">
        <v>149</v>
      </c>
      <c r="BF465" s="26" t="s">
        <v>150</v>
      </c>
      <c r="BG465" s="26" t="s">
        <v>1649</v>
      </c>
      <c r="BH465" s="26">
        <v>2011</v>
      </c>
      <c r="BI465" s="26" t="s">
        <v>150</v>
      </c>
      <c r="BJ465" s="26" t="s">
        <v>1650</v>
      </c>
      <c r="BK465" s="26" t="s">
        <v>150</v>
      </c>
      <c r="BL465" s="26" t="s">
        <v>1651</v>
      </c>
      <c r="BM465" s="26" t="s">
        <v>234</v>
      </c>
      <c r="BN465" s="26" t="s">
        <v>727</v>
      </c>
      <c r="BO465" s="26">
        <v>20.475</v>
      </c>
      <c r="BP465" s="26">
        <v>61.395</v>
      </c>
      <c r="BQ465" s="26" t="s">
        <v>1645</v>
      </c>
      <c r="BR465" s="26">
        <v>52.029</v>
      </c>
      <c r="BS465" s="26">
        <v>54.029</v>
      </c>
      <c r="BT465" s="26">
        <f t="shared" si="538"/>
        <v>2</v>
      </c>
      <c r="BU465" s="26"/>
      <c r="BV465" s="26"/>
      <c r="BW465" s="26">
        <f t="shared" si="539"/>
        <v>2</v>
      </c>
      <c r="BX465" s="26">
        <v>0</v>
      </c>
      <c r="BY465" s="26">
        <v>0</v>
      </c>
      <c r="BZ465" s="26"/>
      <c r="CA465" s="117" t="s">
        <v>1652</v>
      </c>
      <c r="CB465" s="26" t="s">
        <v>166</v>
      </c>
      <c r="CC465" s="26">
        <v>0</v>
      </c>
      <c r="CD465" s="26">
        <v>1</v>
      </c>
      <c r="CE465" s="26">
        <v>1</v>
      </c>
      <c r="CF465" s="92">
        <f t="shared" si="545"/>
        <v>1</v>
      </c>
      <c r="CG465" s="84">
        <f t="shared" si="546"/>
        <v>0</v>
      </c>
      <c r="CH465" s="124">
        <v>13</v>
      </c>
      <c r="CI465" s="84">
        <v>2</v>
      </c>
      <c r="CJ465" s="84"/>
      <c r="CK465" s="84">
        <v>501</v>
      </c>
      <c r="CL465" s="84"/>
      <c r="CM465" s="84"/>
      <c r="CN465" s="84"/>
      <c r="CO465" s="84"/>
      <c r="CP465" s="84"/>
      <c r="CQ465" s="84"/>
      <c r="CR465" s="84"/>
      <c r="CT465" s="84"/>
      <c r="CU465" s="84"/>
      <c r="CV465" s="84"/>
      <c r="CW465" s="84" t="str">
        <f t="shared" si="547"/>
        <v>S32254.31856.318</v>
      </c>
      <c r="CX465" s="84" t="s">
        <v>182</v>
      </c>
      <c r="CZ465" s="26" t="s">
        <v>1653</v>
      </c>
      <c r="DA465" s="92">
        <v>0</v>
      </c>
      <c r="DB465" s="92"/>
      <c r="DC465" s="92" t="s">
        <v>1654</v>
      </c>
      <c r="DD465" s="92" t="s">
        <v>146</v>
      </c>
      <c r="DE465" s="26" t="s">
        <v>1655</v>
      </c>
      <c r="DF465" s="26"/>
      <c r="DG465" s="26" t="s">
        <v>1655</v>
      </c>
      <c r="DH465" s="26" t="s">
        <v>1656</v>
      </c>
      <c r="DI465" s="26" t="s">
        <v>1657</v>
      </c>
      <c r="DJ465" s="26">
        <v>1938</v>
      </c>
      <c r="DK465" s="26">
        <v>2011</v>
      </c>
      <c r="DL465" s="26" t="s">
        <v>139</v>
      </c>
      <c r="DM465" s="26">
        <v>7</v>
      </c>
      <c r="DN465" s="26">
        <v>7</v>
      </c>
      <c r="DO465" s="26">
        <v>9</v>
      </c>
      <c r="DP465" s="26" t="e">
        <v>#N/A</v>
      </c>
      <c r="DQ465" s="26" t="e">
        <v>#N/A</v>
      </c>
      <c r="DR465" s="26" t="s">
        <v>149</v>
      </c>
      <c r="DS465" s="26" t="s">
        <v>167</v>
      </c>
      <c r="DT465" s="26" t="s">
        <v>150</v>
      </c>
      <c r="DU465" s="26" t="s">
        <v>150</v>
      </c>
      <c r="DV465" s="26" t="s">
        <v>1651</v>
      </c>
      <c r="DW465" s="26" t="s">
        <v>1658</v>
      </c>
      <c r="DX465" s="26"/>
      <c r="DY465" s="26"/>
      <c r="DZ465" s="26">
        <f t="shared" si="496"/>
        <v>2</v>
      </c>
      <c r="EA465" s="26" t="e">
        <v>#N/A</v>
      </c>
      <c r="EB465" s="26" t="e">
        <v>#N/A</v>
      </c>
      <c r="EC465" s="26">
        <v>0</v>
      </c>
      <c r="ED465" s="26">
        <v>0</v>
      </c>
      <c r="EE465" s="26">
        <v>2</v>
      </c>
      <c r="EF465" s="26">
        <v>0</v>
      </c>
      <c r="EG465" s="26">
        <v>0</v>
      </c>
      <c r="EH465" s="26">
        <v>0</v>
      </c>
      <c r="EI465" s="146">
        <f t="shared" si="540"/>
        <v>0</v>
      </c>
      <c r="EJ465" s="84">
        <f t="shared" si="541"/>
        <v>2</v>
      </c>
      <c r="EK465" s="84">
        <f t="shared" si="542"/>
        <v>0</v>
      </c>
      <c r="EL465" s="84">
        <f t="shared" si="543"/>
        <v>0</v>
      </c>
      <c r="EN465" s="84">
        <f t="shared" si="544"/>
        <v>0</v>
      </c>
    </row>
    <row r="466" ht="30" customHeight="1" spans="1:144">
      <c r="A466" s="87" t="str">
        <f t="shared" si="530"/>
        <v>S331133.309136.379</v>
      </c>
      <c r="B466" s="87">
        <f>VLOOKUP(A466,[1]大中修明细表!$A$10:$N$544,14,0)</f>
        <v>3.06999999999999</v>
      </c>
      <c r="C466" s="87" t="str">
        <f t="shared" si="531"/>
        <v>S31499.513102.583</v>
      </c>
      <c r="D466" s="87">
        <f>VLOOKUP(C466,[1]大中修明细表!$B$10:$N$544,13,0)</f>
        <v>3.06999999999999</v>
      </c>
      <c r="E466" s="87"/>
      <c r="F466" s="96">
        <v>421</v>
      </c>
      <c r="G466" s="26" t="s">
        <v>24</v>
      </c>
      <c r="H466" s="26" t="s">
        <v>1624</v>
      </c>
      <c r="I466" s="26">
        <v>431321</v>
      </c>
      <c r="J466" s="26" t="s">
        <v>581</v>
      </c>
      <c r="K466" s="26">
        <v>133.309</v>
      </c>
      <c r="L466" s="26">
        <v>136.379</v>
      </c>
      <c r="M466" s="26" t="s">
        <v>1659</v>
      </c>
      <c r="N466" s="26">
        <v>99.513</v>
      </c>
      <c r="O466" s="26">
        <v>102.583</v>
      </c>
      <c r="P466" s="26">
        <f t="shared" si="532"/>
        <v>3.06999999999999</v>
      </c>
      <c r="Q466" s="26">
        <f t="shared" si="533"/>
        <v>3.06999999999999</v>
      </c>
      <c r="R466" s="26" t="s">
        <v>139</v>
      </c>
      <c r="S466" s="26">
        <v>9</v>
      </c>
      <c r="T466" s="26">
        <v>9</v>
      </c>
      <c r="U466" s="26">
        <v>12</v>
      </c>
      <c r="V466" s="26" t="s">
        <v>182</v>
      </c>
      <c r="W466" s="26" t="s">
        <v>160</v>
      </c>
      <c r="X466" s="26" t="s">
        <v>183</v>
      </c>
      <c r="Y466" s="26">
        <f t="shared" si="534"/>
        <v>9</v>
      </c>
      <c r="Z466" s="26"/>
      <c r="AA466" s="26" t="s">
        <v>184</v>
      </c>
      <c r="AB466" s="26"/>
      <c r="AC466" s="26"/>
      <c r="AD466" s="26" t="s">
        <v>145</v>
      </c>
      <c r="AE466" s="26">
        <v>4</v>
      </c>
      <c r="AF466" s="99"/>
      <c r="AG466" s="92">
        <v>70</v>
      </c>
      <c r="AH466" s="92">
        <f t="shared" si="535"/>
        <v>193</v>
      </c>
      <c r="AI466" s="92">
        <f t="shared" si="536"/>
        <v>193</v>
      </c>
      <c r="AJ466" s="26">
        <f t="shared" si="537"/>
        <v>193</v>
      </c>
      <c r="AK466" s="92">
        <v>2013</v>
      </c>
      <c r="AL466" s="26" t="str">
        <f>IF(AND(AK466&lt;&gt;"",AM466&lt;&gt;""),"确认折扣年度",IF($V466="大修",IF(AND($V466="大修",AK466="",AM466=""),1,IF(AK466&lt;&gt;"",LOOKUP(AK466,{1900,2016,2017,2018,2019,2020,2021,2022,2023,2024,2025},{1,0.9,0.8,0.7,0.6,0.5,0.4,0.3,0.2,0.1,0}),IF(AM466&lt;&gt;"",LOOKUP(AM466,{1900,2021,2022,2023,2024,2025},{1,0.8,0.6,0.4,0.2,0})))),""))</f>
        <v/>
      </c>
      <c r="AM466" s="92"/>
      <c r="AN466" s="26">
        <f>IF(AND(AK466&lt;&gt;"",AM466&lt;&gt;""),"确认折扣年度",IF($V466="中修",IF(AND($V466="中修",AK466="",AM466=""),1,IF(AK466&lt;&gt;"",LOOKUP(AK466,{1900,2021,2022,2023,2024,2025},{1,0.8,0.6,0.4,0.2,0}),IF(AM466&lt;&gt;"",LOOKUP(AM466,{1900,2021,2022,2023,2024,2025},{1,0.8,0.6,0.4,0.2,0})))),""))</f>
        <v>1</v>
      </c>
      <c r="AO466" s="26" t="s">
        <v>146</v>
      </c>
      <c r="AP466" s="26" t="s">
        <v>146</v>
      </c>
      <c r="AQ466" s="92" t="s">
        <v>147</v>
      </c>
      <c r="AR466" s="26" t="s">
        <v>1660</v>
      </c>
      <c r="AS466" s="101" t="s">
        <v>1661</v>
      </c>
      <c r="AT466" s="26"/>
      <c r="AU466" s="26" t="s">
        <v>175</v>
      </c>
      <c r="AV466" s="92" t="s">
        <v>176</v>
      </c>
      <c r="AW466" s="26"/>
      <c r="AX466" s="110"/>
      <c r="AY466" s="110" t="s">
        <v>1662</v>
      </c>
      <c r="AZ466" s="111"/>
      <c r="BA466" s="26">
        <v>85</v>
      </c>
      <c r="BB466" s="26">
        <v>234.85</v>
      </c>
      <c r="BC466" s="26">
        <v>234.85</v>
      </c>
      <c r="BD466" s="26">
        <v>0</v>
      </c>
      <c r="BE466" s="26" t="s">
        <v>149</v>
      </c>
      <c r="BF466" s="26" t="s">
        <v>150</v>
      </c>
      <c r="BG466" s="26" t="s">
        <v>1663</v>
      </c>
      <c r="BH466" s="26">
        <v>1958</v>
      </c>
      <c r="BI466" s="26" t="s">
        <v>150</v>
      </c>
      <c r="BJ466" s="26" t="s">
        <v>150</v>
      </c>
      <c r="BK466" s="26" t="s">
        <v>150</v>
      </c>
      <c r="BL466" s="26" t="s">
        <v>150</v>
      </c>
      <c r="BM466" s="26"/>
      <c r="BN466" s="26"/>
      <c r="BO466" s="26"/>
      <c r="BP466" s="26"/>
      <c r="BQ466" s="26" t="s">
        <v>1659</v>
      </c>
      <c r="BR466" s="26">
        <v>100.462</v>
      </c>
      <c r="BS466" s="26">
        <v>103.532</v>
      </c>
      <c r="BT466" s="26">
        <f t="shared" si="538"/>
        <v>3.07</v>
      </c>
      <c r="BU466" s="26"/>
      <c r="BV466" s="26"/>
      <c r="BW466" s="26">
        <f t="shared" si="539"/>
        <v>3.07</v>
      </c>
      <c r="BX466" s="26">
        <v>0</v>
      </c>
      <c r="BY466" s="26">
        <v>0</v>
      </c>
      <c r="BZ466" s="26"/>
      <c r="CA466" s="117"/>
      <c r="CB466" s="26" t="s">
        <v>166</v>
      </c>
      <c r="CC466" s="26">
        <v>1.691</v>
      </c>
      <c r="CD466" s="26">
        <v>1.379</v>
      </c>
      <c r="CE466" s="26">
        <v>0</v>
      </c>
      <c r="CF466" s="92">
        <f t="shared" si="545"/>
        <v>3.07</v>
      </c>
      <c r="CG466" s="84">
        <f t="shared" si="546"/>
        <v>-7.105427357601e-15</v>
      </c>
      <c r="CH466" s="124">
        <v>13</v>
      </c>
      <c r="CI466" s="84">
        <v>2</v>
      </c>
      <c r="CJ466" s="84"/>
      <c r="CK466" s="84">
        <v>496</v>
      </c>
      <c r="CL466" s="84"/>
      <c r="CM466" s="84"/>
      <c r="CN466" s="84"/>
      <c r="CO466" s="84"/>
      <c r="CP466" s="84"/>
      <c r="CQ466" s="84"/>
      <c r="CR466" s="84"/>
      <c r="CT466" s="84"/>
      <c r="CU466" s="84"/>
      <c r="CV466" s="84"/>
      <c r="CW466" s="84" t="str">
        <f t="shared" si="547"/>
        <v>S331133.309136.379</v>
      </c>
      <c r="CX466" s="84" t="s">
        <v>182</v>
      </c>
      <c r="CZ466" s="26" t="s">
        <v>1664</v>
      </c>
      <c r="DA466" s="92">
        <v>3.06999999999999</v>
      </c>
      <c r="DB466" s="92"/>
      <c r="DC466" s="92"/>
      <c r="DD466" s="92"/>
      <c r="DE466" s="26"/>
      <c r="DF466" s="26"/>
      <c r="DG466" s="26"/>
      <c r="DH466" s="26"/>
      <c r="DI466" s="26"/>
      <c r="DJ466" s="26">
        <v>1958</v>
      </c>
      <c r="DK466" s="26"/>
      <c r="DL466" s="26" t="s">
        <v>139</v>
      </c>
      <c r="DM466" s="26">
        <v>9</v>
      </c>
      <c r="DN466" s="26">
        <v>9</v>
      </c>
      <c r="DO466" s="26">
        <v>12</v>
      </c>
      <c r="DP466" s="26" t="b">
        <v>1</v>
      </c>
      <c r="DQ466" s="26">
        <v>1</v>
      </c>
      <c r="DR466" s="26" t="s">
        <v>149</v>
      </c>
      <c r="DS466" s="26" t="s">
        <v>167</v>
      </c>
      <c r="DT466" s="26" t="s">
        <v>150</v>
      </c>
      <c r="DU466" s="26" t="s">
        <v>150</v>
      </c>
      <c r="DV466" s="26" t="s">
        <v>150</v>
      </c>
      <c r="DW466" s="26"/>
      <c r="DX466" s="26"/>
      <c r="DY466" s="26"/>
      <c r="DZ466" s="26">
        <f t="shared" si="496"/>
        <v>3.07</v>
      </c>
      <c r="EA466" s="26">
        <v>3.06999999999999</v>
      </c>
      <c r="EB466" s="26">
        <v>9.76996261670138e-15</v>
      </c>
      <c r="EC466" s="26">
        <v>0</v>
      </c>
      <c r="ED466" s="26">
        <v>0</v>
      </c>
      <c r="EE466" s="26">
        <v>3.07</v>
      </c>
      <c r="EF466" s="26">
        <v>0</v>
      </c>
      <c r="EG466" s="26">
        <v>0</v>
      </c>
      <c r="EH466" s="26">
        <v>0</v>
      </c>
      <c r="EI466" s="146">
        <f t="shared" si="540"/>
        <v>-6.66133814775094e-15</v>
      </c>
      <c r="EJ466" s="84">
        <f t="shared" si="541"/>
        <v>3.06999999999999</v>
      </c>
      <c r="EK466" s="84">
        <f t="shared" si="542"/>
        <v>-6.66133814775094e-15</v>
      </c>
      <c r="EL466" s="84">
        <f t="shared" si="543"/>
        <v>0</v>
      </c>
      <c r="EN466" s="84">
        <f t="shared" si="544"/>
        <v>0</v>
      </c>
    </row>
    <row r="467" ht="30" customHeight="1" spans="1:144">
      <c r="A467" s="87" t="str">
        <f t="shared" si="530"/>
        <v>S331153.371156.341</v>
      </c>
      <c r="B467" s="87">
        <f>VLOOKUP(A467,[1]大中修明细表!$A$10:$N$544,14,0)</f>
        <v>2.97</v>
      </c>
      <c r="C467" s="87" t="str">
        <f t="shared" si="531"/>
        <v>S21066.4263.45</v>
      </c>
      <c r="D467" s="87">
        <f>VLOOKUP(C467,[1]大中修明细表!$B$10:$N$544,13,0)</f>
        <v>2.97</v>
      </c>
      <c r="E467" s="87"/>
      <c r="F467" s="96">
        <v>422</v>
      </c>
      <c r="G467" s="26" t="s">
        <v>24</v>
      </c>
      <c r="H467" s="26" t="s">
        <v>1624</v>
      </c>
      <c r="I467" s="26">
        <v>431321</v>
      </c>
      <c r="J467" s="26" t="s">
        <v>581</v>
      </c>
      <c r="K467" s="26">
        <v>153.371</v>
      </c>
      <c r="L467" s="26">
        <v>156.341</v>
      </c>
      <c r="M467" s="26" t="s">
        <v>555</v>
      </c>
      <c r="N467" s="26">
        <v>66.42</v>
      </c>
      <c r="O467" s="26">
        <v>63.45</v>
      </c>
      <c r="P467" s="26">
        <f t="shared" si="532"/>
        <v>2.97</v>
      </c>
      <c r="Q467" s="26">
        <f t="shared" si="533"/>
        <v>2.97</v>
      </c>
      <c r="R467" s="26" t="s">
        <v>139</v>
      </c>
      <c r="S467" s="26">
        <v>12</v>
      </c>
      <c r="T467" s="26">
        <v>12</v>
      </c>
      <c r="U467" s="26">
        <v>13.5</v>
      </c>
      <c r="V467" s="154" t="s">
        <v>182</v>
      </c>
      <c r="W467" s="26" t="s">
        <v>160</v>
      </c>
      <c r="X467" s="26" t="s">
        <v>183</v>
      </c>
      <c r="Y467" s="26">
        <f t="shared" si="534"/>
        <v>12</v>
      </c>
      <c r="Z467" s="26"/>
      <c r="AA467" s="26" t="s">
        <v>184</v>
      </c>
      <c r="AB467" s="26"/>
      <c r="AC467" s="26"/>
      <c r="AD467" s="26" t="s">
        <v>145</v>
      </c>
      <c r="AE467" s="26">
        <v>4</v>
      </c>
      <c r="AF467" s="99"/>
      <c r="AG467" s="92">
        <v>70</v>
      </c>
      <c r="AH467" s="92">
        <f t="shared" si="535"/>
        <v>249</v>
      </c>
      <c r="AI467" s="92">
        <f t="shared" si="536"/>
        <v>249</v>
      </c>
      <c r="AJ467" s="26">
        <f t="shared" si="537"/>
        <v>249</v>
      </c>
      <c r="AK467" s="92">
        <v>1968</v>
      </c>
      <c r="AL467" s="26" t="str">
        <f>IF(AND(AK467&lt;&gt;"",AM467&lt;&gt;""),"确认折扣年度",IF($V467="大修",IF(AND($V467="大修",AK467="",AM467=""),1,IF(AK467&lt;&gt;"",LOOKUP(AK467,{1900,2016,2017,2018,2019,2020,2021,2022,2023,2024,2025},{1,0.9,0.8,0.7,0.6,0.5,0.4,0.3,0.2,0.1,0}),IF(AM467&lt;&gt;"",LOOKUP(AM467,{1900,2021,2022,2023,2024,2025},{1,0.8,0.6,0.4,0.2,0})))),""))</f>
        <v/>
      </c>
      <c r="AM467" s="92"/>
      <c r="AN467" s="26">
        <f>IF(AND(AK467&lt;&gt;"",AM467&lt;&gt;""),"确认折扣年度",IF($V467="中修",IF(AND($V467="中修",AK467="",AM467=""),1,IF(AK467&lt;&gt;"",LOOKUP(AK467,{1900,2021,2022,2023,2024,2025},{1,0.8,0.6,0.4,0.2,0}),IF(AM467&lt;&gt;"",LOOKUP(AM467,{1900,2021,2022,2023,2024,2025},{1,0.8,0.6,0.4,0.2,0})))),""))</f>
        <v>1</v>
      </c>
      <c r="AO467" s="26" t="s">
        <v>146</v>
      </c>
      <c r="AP467" s="26" t="s">
        <v>146</v>
      </c>
      <c r="AQ467" s="92" t="s">
        <v>147</v>
      </c>
      <c r="AR467" s="26" t="s">
        <v>1162</v>
      </c>
      <c r="AS467" s="101" t="s">
        <v>1665</v>
      </c>
      <c r="AT467" s="26" t="s">
        <v>1666</v>
      </c>
      <c r="AU467" s="26" t="s">
        <v>175</v>
      </c>
      <c r="AV467" s="92" t="s">
        <v>176</v>
      </c>
      <c r="AW467" s="26"/>
      <c r="AX467" s="110"/>
      <c r="AY467" s="110"/>
      <c r="AZ467" s="111"/>
      <c r="BA467" s="26">
        <v>215</v>
      </c>
      <c r="BB467" s="26">
        <v>766.26</v>
      </c>
      <c r="BC467" s="26">
        <v>766.26</v>
      </c>
      <c r="BD467" s="26">
        <v>0</v>
      </c>
      <c r="BE467" s="26" t="s">
        <v>149</v>
      </c>
      <c r="BF467" s="26" t="s">
        <v>149</v>
      </c>
      <c r="BG467" s="26"/>
      <c r="BH467" s="26">
        <v>1968</v>
      </c>
      <c r="BI467" s="26" t="s">
        <v>150</v>
      </c>
      <c r="BJ467" s="26" t="s">
        <v>150</v>
      </c>
      <c r="BK467" s="26" t="s">
        <v>150</v>
      </c>
      <c r="BL467" s="26" t="s">
        <v>150</v>
      </c>
      <c r="BM467" s="26"/>
      <c r="BN467" s="26"/>
      <c r="BO467" s="26"/>
      <c r="BP467" s="26"/>
      <c r="BQ467" s="26"/>
      <c r="BR467" s="26"/>
      <c r="BS467" s="26"/>
      <c r="BT467" s="26">
        <f t="shared" si="538"/>
        <v>2.97000000000001</v>
      </c>
      <c r="BU467" s="26"/>
      <c r="BV467" s="26"/>
      <c r="BW467" s="26">
        <f t="shared" si="539"/>
        <v>2.97000000000001</v>
      </c>
      <c r="BX467" s="26">
        <v>0</v>
      </c>
      <c r="BY467" s="26">
        <v>0</v>
      </c>
      <c r="BZ467" s="26"/>
      <c r="CA467" s="119"/>
      <c r="CB467" s="120" t="s">
        <v>166</v>
      </c>
      <c r="CC467" s="120">
        <v>2.97000000000001</v>
      </c>
      <c r="CD467" s="120">
        <v>0</v>
      </c>
      <c r="CE467" s="120">
        <v>0</v>
      </c>
      <c r="CF467" s="92">
        <f t="shared" si="545"/>
        <v>2.97000000000001</v>
      </c>
      <c r="CG467" s="84">
        <f t="shared" si="546"/>
        <v>-1.11022302462516e-14</v>
      </c>
      <c r="CH467" s="124">
        <v>13</v>
      </c>
      <c r="CI467" s="84">
        <v>1</v>
      </c>
      <c r="CJ467" s="84"/>
      <c r="CK467" s="84">
        <v>497</v>
      </c>
      <c r="CL467" s="84"/>
      <c r="CM467" s="84"/>
      <c r="CN467" s="84"/>
      <c r="CO467" s="84"/>
      <c r="CP467" s="84"/>
      <c r="CQ467" s="84"/>
      <c r="CR467" s="84"/>
      <c r="CT467" s="84"/>
      <c r="CU467" s="84"/>
      <c r="CV467" s="84"/>
      <c r="CW467" s="84" t="str">
        <f t="shared" si="547"/>
        <v>S331153.371156.341</v>
      </c>
      <c r="CX467" s="84" t="s">
        <v>140</v>
      </c>
      <c r="CZ467" s="26" t="s">
        <v>1667</v>
      </c>
      <c r="DA467" s="92">
        <v>0</v>
      </c>
      <c r="DB467" s="92"/>
      <c r="DC467" s="26" t="s">
        <v>1668</v>
      </c>
      <c r="DD467" s="92"/>
      <c r="DE467" s="26"/>
      <c r="DF467" s="26"/>
      <c r="DG467" s="26"/>
      <c r="DH467" s="26"/>
      <c r="DI467" s="26"/>
      <c r="DJ467" s="26">
        <v>1968</v>
      </c>
      <c r="DK467" s="26"/>
      <c r="DL467" s="26" t="s">
        <v>139</v>
      </c>
      <c r="DM467" s="26">
        <v>12</v>
      </c>
      <c r="DN467" s="26">
        <v>12</v>
      </c>
      <c r="DO467" s="26">
        <v>13.5</v>
      </c>
      <c r="DP467" s="26" t="b">
        <v>1</v>
      </c>
      <c r="DQ467" s="26">
        <v>1</v>
      </c>
      <c r="DR467" s="26" t="s">
        <v>149</v>
      </c>
      <c r="DS467" s="26" t="s">
        <v>167</v>
      </c>
      <c r="DT467" s="26" t="s">
        <v>150</v>
      </c>
      <c r="DU467" s="26" t="s">
        <v>150</v>
      </c>
      <c r="DV467" s="26" t="s">
        <v>150</v>
      </c>
      <c r="DW467" s="26"/>
      <c r="DX467" s="26"/>
      <c r="DY467" s="26"/>
      <c r="DZ467" s="26">
        <f t="shared" si="496"/>
        <v>2.97</v>
      </c>
      <c r="EA467" s="26">
        <v>2.97</v>
      </c>
      <c r="EB467" s="26">
        <v>9.76996261670138e-15</v>
      </c>
      <c r="EC467" s="26">
        <v>0</v>
      </c>
      <c r="ED467" s="26">
        <v>0</v>
      </c>
      <c r="EE467" s="26">
        <v>2.97</v>
      </c>
      <c r="EF467" s="26">
        <v>0</v>
      </c>
      <c r="EG467" s="26">
        <v>0</v>
      </c>
      <c r="EH467" s="26">
        <v>0</v>
      </c>
      <c r="EI467" s="146">
        <f t="shared" si="540"/>
        <v>0</v>
      </c>
      <c r="EJ467" s="84">
        <f t="shared" si="541"/>
        <v>2.97</v>
      </c>
      <c r="EK467" s="84">
        <f t="shared" si="542"/>
        <v>0</v>
      </c>
      <c r="EL467" s="84">
        <f t="shared" si="543"/>
        <v>-9.76996261670138e-15</v>
      </c>
      <c r="EN467" s="84">
        <f t="shared" si="544"/>
        <v>0</v>
      </c>
    </row>
    <row r="468" ht="30" customHeight="1" spans="1:144">
      <c r="A468" s="87" t="str">
        <f t="shared" si="530"/>
        <v>S331156.341157.989</v>
      </c>
      <c r="B468" s="87" t="e">
        <f>VLOOKUP(A468,[1]大中修明细表!$A$10:$N$544,14,0)</f>
        <v>#N/A</v>
      </c>
      <c r="C468" s="87" t="str">
        <f t="shared" si="531"/>
        <v>S21063.4561.802</v>
      </c>
      <c r="D468" s="87" t="e">
        <f>VLOOKUP(C468,[1]大中修明细表!$B$10:$N$544,13,0)</f>
        <v>#N/A</v>
      </c>
      <c r="E468" s="87" t="s">
        <v>371</v>
      </c>
      <c r="F468" s="96">
        <v>423</v>
      </c>
      <c r="G468" s="26" t="s">
        <v>24</v>
      </c>
      <c r="H468" s="26" t="s">
        <v>1624</v>
      </c>
      <c r="I468" s="26">
        <v>431321</v>
      </c>
      <c r="J468" s="26" t="s">
        <v>581</v>
      </c>
      <c r="K468" s="26">
        <v>156.341</v>
      </c>
      <c r="L468" s="26">
        <v>157.989</v>
      </c>
      <c r="M468" s="26" t="s">
        <v>555</v>
      </c>
      <c r="N468" s="26">
        <v>63.45</v>
      </c>
      <c r="O468" s="26">
        <v>61.802</v>
      </c>
      <c r="P468" s="26">
        <f t="shared" si="532"/>
        <v>1.648</v>
      </c>
      <c r="Q468" s="26">
        <f t="shared" si="533"/>
        <v>1.648</v>
      </c>
      <c r="R468" s="26" t="s">
        <v>139</v>
      </c>
      <c r="S468" s="26"/>
      <c r="T468" s="26">
        <v>12</v>
      </c>
      <c r="U468" s="26">
        <v>13</v>
      </c>
      <c r="V468" s="154" t="s">
        <v>182</v>
      </c>
      <c r="W468" s="26" t="s">
        <v>160</v>
      </c>
      <c r="X468" s="26" t="s">
        <v>183</v>
      </c>
      <c r="Y468" s="26">
        <f t="shared" si="534"/>
        <v>13</v>
      </c>
      <c r="Z468" s="26"/>
      <c r="AA468" s="26" t="s">
        <v>184</v>
      </c>
      <c r="AB468" s="26"/>
      <c r="AC468" s="26"/>
      <c r="AD468" s="26" t="s">
        <v>145</v>
      </c>
      <c r="AE468" s="26">
        <v>4</v>
      </c>
      <c r="AF468" s="99"/>
      <c r="AG468" s="92">
        <v>70</v>
      </c>
      <c r="AH468" s="92">
        <f t="shared" si="535"/>
        <v>150</v>
      </c>
      <c r="AI468" s="92">
        <f t="shared" si="536"/>
        <v>150</v>
      </c>
      <c r="AJ468" s="26">
        <f t="shared" si="537"/>
        <v>150</v>
      </c>
      <c r="AK468" s="92">
        <v>2013</v>
      </c>
      <c r="AL468" s="26" t="str">
        <f>IF(AND(AK468&lt;&gt;"",AM468&lt;&gt;""),"确认折扣年度",IF($V468="大修",IF(AND($V468="大修",AK468="",AM468=""),1,IF(AK468&lt;&gt;"",LOOKUP(AK468,{1900,2016,2017,2018,2019,2020,2021,2022,2023,2024,2025},{1,0.9,0.8,0.7,0.6,0.5,0.4,0.3,0.2,0.1,0}),IF(AM468&lt;&gt;"",LOOKUP(AM468,{1900,2021,2022,2023,2024,2025},{1,0.8,0.6,0.4,0.2,0})))),""))</f>
        <v/>
      </c>
      <c r="AM468" s="92"/>
      <c r="AN468" s="26">
        <f>IF(AND(AK468&lt;&gt;"",AM468&lt;&gt;""),"确认折扣年度",IF($V468="中修",IF(AND($V468="中修",AK468="",AM468=""),1,IF(AK468&lt;&gt;"",LOOKUP(AK468,{1900,2021,2022,2023,2024,2025},{1,0.8,0.6,0.4,0.2,0}),IF(AM468&lt;&gt;"",LOOKUP(AM468,{1900,2021,2022,2023,2024,2025},{1,0.8,0.6,0.4,0.2,0})))),""))</f>
        <v>1</v>
      </c>
      <c r="AO468" s="26" t="s">
        <v>146</v>
      </c>
      <c r="AP468" s="26" t="s">
        <v>146</v>
      </c>
      <c r="AQ468" s="26" t="s">
        <v>147</v>
      </c>
      <c r="AR468" s="26" t="s">
        <v>1162</v>
      </c>
      <c r="AS468" s="101" t="s">
        <v>1669</v>
      </c>
      <c r="AT468" s="26" t="s">
        <v>1666</v>
      </c>
      <c r="AU468" s="26"/>
      <c r="AV468" s="92"/>
      <c r="AW468" s="26"/>
      <c r="AX468" s="110"/>
      <c r="AY468" s="110" t="s">
        <v>1670</v>
      </c>
      <c r="AZ468" s="111"/>
      <c r="BA468" s="26">
        <v>215</v>
      </c>
      <c r="BB468" s="26">
        <v>572.76</v>
      </c>
      <c r="BC468" s="26">
        <v>572.76</v>
      </c>
      <c r="BD468" s="26">
        <v>0</v>
      </c>
      <c r="BE468" s="26" t="s">
        <v>149</v>
      </c>
      <c r="BF468" s="26" t="s">
        <v>149</v>
      </c>
      <c r="BG468" s="26"/>
      <c r="BH468" s="26">
        <v>2013</v>
      </c>
      <c r="BI468" s="26" t="s">
        <v>150</v>
      </c>
      <c r="BJ468" s="26" t="s">
        <v>150</v>
      </c>
      <c r="BK468" s="26" t="s">
        <v>150</v>
      </c>
      <c r="BL468" s="26" t="s">
        <v>150</v>
      </c>
      <c r="BM468" s="26"/>
      <c r="BN468" s="26"/>
      <c r="BO468" s="26"/>
      <c r="BP468" s="26"/>
      <c r="BQ468" s="26"/>
      <c r="BR468" s="26"/>
      <c r="BS468" s="26"/>
      <c r="BT468" s="26">
        <f t="shared" si="538"/>
        <v>1.648</v>
      </c>
      <c r="BU468" s="26"/>
      <c r="BV468" s="26"/>
      <c r="BW468" s="26">
        <f t="shared" si="539"/>
        <v>1.648</v>
      </c>
      <c r="BX468" s="26">
        <v>0</v>
      </c>
      <c r="BY468" s="26">
        <v>0</v>
      </c>
      <c r="BZ468" s="26"/>
      <c r="CA468" s="119"/>
      <c r="CB468" s="120" t="s">
        <v>166</v>
      </c>
      <c r="CC468" s="120">
        <v>1.648</v>
      </c>
      <c r="CD468" s="120">
        <v>0</v>
      </c>
      <c r="CE468" s="120">
        <v>0</v>
      </c>
      <c r="CF468" s="92">
        <f t="shared" si="545"/>
        <v>1.648</v>
      </c>
      <c r="CG468" s="84">
        <f t="shared" si="546"/>
        <v>-3.77475828372553e-15</v>
      </c>
      <c r="CH468" s="124">
        <v>13</v>
      </c>
      <c r="CI468" s="84">
        <v>1</v>
      </c>
      <c r="CJ468" s="84"/>
      <c r="CL468" s="84"/>
      <c r="CM468" s="84"/>
      <c r="CN468" s="84"/>
      <c r="CO468" s="84"/>
      <c r="CP468" s="84"/>
      <c r="CQ468" s="84"/>
      <c r="CR468" s="84"/>
      <c r="CT468" s="84"/>
      <c r="CU468" s="84"/>
      <c r="CV468" s="84"/>
      <c r="CW468" s="84" t="str">
        <f t="shared" si="547"/>
        <v>S331156.341157.989</v>
      </c>
      <c r="CX468" s="84" t="s">
        <v>140</v>
      </c>
      <c r="CZ468" s="26"/>
      <c r="DA468" s="92">
        <v>0</v>
      </c>
      <c r="DB468" s="92"/>
      <c r="DC468" s="92" t="s">
        <v>375</v>
      </c>
      <c r="DD468" s="92"/>
      <c r="DE468" s="26"/>
      <c r="DF468" s="26"/>
      <c r="DG468" s="26"/>
      <c r="DH468" s="26"/>
      <c r="DI468" s="26"/>
      <c r="DJ468" s="26">
        <v>1968</v>
      </c>
      <c r="DK468" s="26">
        <v>2013</v>
      </c>
      <c r="DL468" s="26" t="s">
        <v>139</v>
      </c>
      <c r="DM468" s="26">
        <v>12</v>
      </c>
      <c r="DN468" s="26">
        <v>13</v>
      </c>
      <c r="DO468" s="26">
        <v>13</v>
      </c>
      <c r="DP468" s="26" t="e">
        <v>#N/A</v>
      </c>
      <c r="DQ468" s="26" t="e">
        <v>#N/A</v>
      </c>
      <c r="DR468" s="26" t="s">
        <v>149</v>
      </c>
      <c r="DS468" s="26" t="s">
        <v>167</v>
      </c>
      <c r="DT468" s="26" t="s">
        <v>150</v>
      </c>
      <c r="DU468" s="26" t="s">
        <v>150</v>
      </c>
      <c r="DV468" s="26" t="s">
        <v>150</v>
      </c>
      <c r="DW468" s="26"/>
      <c r="DX468" s="26"/>
      <c r="DY468" s="26"/>
      <c r="DZ468" s="26">
        <f t="shared" si="496"/>
        <v>1.648</v>
      </c>
      <c r="EA468" s="26" t="e">
        <v>#N/A</v>
      </c>
      <c r="EB468" s="26" t="e">
        <v>#N/A</v>
      </c>
      <c r="EC468" s="26">
        <v>0</v>
      </c>
      <c r="ED468" s="26">
        <v>0</v>
      </c>
      <c r="EE468" s="26">
        <v>1.648</v>
      </c>
      <c r="EF468" s="26">
        <v>0</v>
      </c>
      <c r="EG468" s="26">
        <v>0</v>
      </c>
      <c r="EH468" s="26">
        <v>0</v>
      </c>
      <c r="EI468" s="146">
        <f t="shared" si="540"/>
        <v>-3.77475828372553e-15</v>
      </c>
      <c r="EJ468" s="84">
        <f t="shared" si="541"/>
        <v>1.648</v>
      </c>
      <c r="EK468" s="84">
        <f t="shared" si="542"/>
        <v>-3.77475828372553e-15</v>
      </c>
      <c r="EL468" s="84">
        <f t="shared" si="543"/>
        <v>0</v>
      </c>
      <c r="EN468" s="84">
        <f t="shared" si="544"/>
        <v>0</v>
      </c>
    </row>
    <row r="469" ht="30" customHeight="1" spans="1:142">
      <c r="A469" s="87" t="str">
        <f t="shared" ref="A469:A486" si="548">J469&amp;K469&amp;L469</f>
        <v/>
      </c>
      <c r="B469" s="87">
        <f>VLOOKUP(A469,[1]大中修明细表!$A$10:$N$544,14,0)</f>
        <v>22.9650000000001</v>
      </c>
      <c r="C469" s="87" t="str">
        <f t="shared" ref="C469:C486" si="549">M469&amp;N469&amp;O469</f>
        <v/>
      </c>
      <c r="D469" s="87">
        <f>VLOOKUP(C469,[1]大中修明细表!$B$10:$N$544,13,0)</f>
        <v>22.9650000000001</v>
      </c>
      <c r="E469" s="87"/>
      <c r="F469" s="26" t="s">
        <v>1671</v>
      </c>
      <c r="G469" s="16" t="s">
        <v>1672</v>
      </c>
      <c r="H469" s="26"/>
      <c r="I469" s="26"/>
      <c r="J469" s="26"/>
      <c r="K469" s="26"/>
      <c r="L469" s="26"/>
      <c r="M469" s="26"/>
      <c r="N469" s="26"/>
      <c r="O469" s="26"/>
      <c r="P469" s="16">
        <f>SUBTOTAL(9,P471:P486)</f>
        <v>43.1080000000001</v>
      </c>
      <c r="Q469" s="16">
        <f>SUBTOTAL(9,Q471:Q486)</f>
        <v>43.1080000000001</v>
      </c>
      <c r="R469" s="16"/>
      <c r="S469" s="16"/>
      <c r="T469" s="16"/>
      <c r="U469" s="16"/>
      <c r="V469" s="16"/>
      <c r="W469" s="16"/>
      <c r="X469" s="16"/>
      <c r="Y469" s="16"/>
      <c r="Z469" s="100"/>
      <c r="AA469" s="16"/>
      <c r="AB469" s="16"/>
      <c r="AC469" s="16"/>
      <c r="AD469" s="16"/>
      <c r="AE469" s="16"/>
      <c r="AF469" s="98"/>
      <c r="AG469" s="104"/>
      <c r="AH469" s="16">
        <f>SUBTOTAL(9,AH471:AH486)</f>
        <v>6209</v>
      </c>
      <c r="AI469" s="16">
        <f>SUBTOTAL(9,AI471:AI486)</f>
        <v>6209</v>
      </c>
      <c r="AJ469" s="16">
        <f>SUBTOTAL(9,AJ471:AJ486)</f>
        <v>6185</v>
      </c>
      <c r="AK469" s="92"/>
      <c r="AL469" s="26" t="str">
        <f>IF(AND(AK469&lt;&gt;"",AM469&lt;&gt;""),"确认折扣年度",IF($V469="大修",IF(AND($V469="大修",AK469="",AM469=""),1,IF(AK469&lt;&gt;"",LOOKUP(AK469,{1900,2016,2017,2018,2019,2020,2021,2022,2023,2024,2025},{1,0.9,0.8,0.7,0.6,0.5,0.4,0.3,0.2,0.1,0}),IF(AM469&lt;&gt;"",LOOKUP(AM469,{1900,2021,2022,2023,2024,2025},{1,0.8,0.6,0.4,0.2,0})))),""))</f>
        <v/>
      </c>
      <c r="AM469" s="92"/>
      <c r="AN469" s="26" t="str">
        <f>IF(AND(AK469&lt;&gt;"",AM469&lt;&gt;""),"确认折扣年度",IF($V469="中修",IF(AND($V469="中修",AK469="",AM469=""),1,IF(AK469&lt;&gt;"",LOOKUP(AK469,{1900,2021,2022,2023,2024,2025},{1,0.8,0.6,0.4,0.2,0}),IF(AM469&lt;&gt;"",LOOKUP(AM469,{1900,2021,2022,2023,2024,2025},{1,0.8,0.6,0.4,0.2,0})))),""))</f>
        <v/>
      </c>
      <c r="AO469" s="26"/>
      <c r="AP469" s="26"/>
      <c r="AQ469" s="92"/>
      <c r="AR469" s="26"/>
      <c r="AS469" s="26"/>
      <c r="AT469" s="26"/>
      <c r="AU469" s="26"/>
      <c r="AV469" s="92"/>
      <c r="AW469" s="26"/>
      <c r="AX469" s="113"/>
      <c r="AY469" s="110"/>
      <c r="AZ469" s="111"/>
      <c r="BA469" s="26"/>
      <c r="BB469" s="26"/>
      <c r="BC469" s="26"/>
      <c r="BD469" s="26"/>
      <c r="BE469" s="26"/>
      <c r="BF469" s="26"/>
      <c r="BG469" s="26"/>
      <c r="BH469" s="26"/>
      <c r="BI469" s="26"/>
      <c r="BJ469" s="26"/>
      <c r="BK469" s="26"/>
      <c r="BL469" s="26"/>
      <c r="BM469" s="26"/>
      <c r="BN469" s="26"/>
      <c r="BO469" s="26"/>
      <c r="BP469" s="26"/>
      <c r="BQ469" s="26"/>
      <c r="BR469" s="26"/>
      <c r="BS469" s="26"/>
      <c r="BT469" s="26"/>
      <c r="BU469" s="26"/>
      <c r="BV469" s="26"/>
      <c r="BW469" s="26"/>
      <c r="BX469" s="26"/>
      <c r="BY469" s="26"/>
      <c r="BZ469" s="26"/>
      <c r="CA469" s="117"/>
      <c r="CB469" s="26"/>
      <c r="CC469" s="26"/>
      <c r="CD469" s="26"/>
      <c r="CE469" s="26"/>
      <c r="CF469" s="84"/>
      <c r="CH469" s="124"/>
      <c r="CJ469" s="84"/>
      <c r="CL469" s="84"/>
      <c r="CM469" s="84"/>
      <c r="CN469" s="84"/>
      <c r="CO469" s="84"/>
      <c r="CP469" s="84"/>
      <c r="CQ469" s="84"/>
      <c r="CR469" s="84"/>
      <c r="CT469" s="84"/>
      <c r="CU469" s="84"/>
      <c r="CV469" s="84"/>
      <c r="CZ469" s="26"/>
      <c r="DA469" s="16">
        <f>SUBTOTAL(9,DA471:DA486)</f>
        <v>22.393</v>
      </c>
      <c r="DB469" s="16"/>
      <c r="DC469" s="16"/>
      <c r="DD469" s="16"/>
      <c r="DE469" s="26"/>
      <c r="DF469" s="26"/>
      <c r="DG469" s="26"/>
      <c r="DH469" s="26"/>
      <c r="DI469" s="26"/>
      <c r="DJ469" s="26"/>
      <c r="DK469" s="26"/>
      <c r="DL469" s="26"/>
      <c r="DM469" s="26"/>
      <c r="DN469" s="26"/>
      <c r="DO469" s="26"/>
      <c r="DP469" s="26" t="b">
        <v>1</v>
      </c>
      <c r="DQ469" s="26">
        <v>0</v>
      </c>
      <c r="DR469" s="26"/>
      <c r="DS469" s="139"/>
      <c r="DT469" s="26"/>
      <c r="DU469" s="26"/>
      <c r="DV469" s="26"/>
      <c r="DW469" s="26"/>
      <c r="DX469" s="26"/>
      <c r="DY469" s="26"/>
      <c r="DZ469" s="26">
        <f t="shared" si="496"/>
        <v>0</v>
      </c>
      <c r="EA469" s="26">
        <v>1</v>
      </c>
      <c r="EB469" s="26">
        <v>0</v>
      </c>
      <c r="EC469" s="26"/>
      <c r="ED469" s="26"/>
      <c r="EE469" s="26"/>
      <c r="EF469" s="26"/>
      <c r="EG469" s="26"/>
      <c r="EH469" s="26"/>
      <c r="EI469" s="146"/>
      <c r="EL469" s="84">
        <f t="shared" ref="EL469:EL486" si="550">EE469-BW469</f>
        <v>0</v>
      </c>
    </row>
    <row r="470" ht="30" customHeight="1" spans="1:142">
      <c r="A470" s="87" t="str">
        <f t="shared" si="548"/>
        <v/>
      </c>
      <c r="B470" s="87">
        <f>VLOOKUP(A470,[1]大中修明细表!$A$10:$N$544,14,0)</f>
        <v>22.9650000000001</v>
      </c>
      <c r="C470" s="87" t="str">
        <f t="shared" si="549"/>
        <v/>
      </c>
      <c r="D470" s="87">
        <f>VLOOKUP(C470,[1]大中修明细表!$B$10:$N$544,13,0)</f>
        <v>22.9650000000001</v>
      </c>
      <c r="E470" s="87"/>
      <c r="F470" s="26" t="s">
        <v>135</v>
      </c>
      <c r="G470" s="16" t="s">
        <v>136</v>
      </c>
      <c r="H470" s="26"/>
      <c r="I470" s="26"/>
      <c r="J470" s="26"/>
      <c r="K470" s="26"/>
      <c r="L470" s="26"/>
      <c r="M470" s="26"/>
      <c r="N470" s="26"/>
      <c r="O470" s="26"/>
      <c r="P470" s="16">
        <f>SUBTOTAL(9,P471:P479)</f>
        <v>22.552</v>
      </c>
      <c r="Q470" s="16">
        <f>SUBTOTAL(9,Q471:Q479)</f>
        <v>22.552</v>
      </c>
      <c r="R470" s="16"/>
      <c r="S470" s="16"/>
      <c r="T470" s="16"/>
      <c r="U470" s="16"/>
      <c r="V470" s="16"/>
      <c r="W470" s="16"/>
      <c r="X470" s="16"/>
      <c r="Y470" s="16"/>
      <c r="Z470" s="100"/>
      <c r="AA470" s="16"/>
      <c r="AB470" s="16"/>
      <c r="AC470" s="16"/>
      <c r="AD470" s="16"/>
      <c r="AE470" s="16"/>
      <c r="AF470" s="98"/>
      <c r="AG470" s="104"/>
      <c r="AH470" s="16">
        <f>SUBTOTAL(9,AH471:AH479)</f>
        <v>5085</v>
      </c>
      <c r="AI470" s="16">
        <f>SUBTOTAL(9,AI471:AI479)</f>
        <v>5085</v>
      </c>
      <c r="AJ470" s="16">
        <f>SUBTOTAL(9,AJ471:AJ479)</f>
        <v>5061</v>
      </c>
      <c r="AK470" s="92"/>
      <c r="AL470" s="26" t="str">
        <f>IF(AND(AK470&lt;&gt;"",AM470&lt;&gt;""),"确认折扣年度",IF($V470="大修",IF(AND($V470="大修",AK470="",AM470=""),1,IF(AK470&lt;&gt;"",LOOKUP(AK470,{1900,2016,2017,2018,2019,2020,2021,2022,2023,2024,2025},{1,0.9,0.8,0.7,0.6,0.5,0.4,0.3,0.2,0.1,0}),IF(AM470&lt;&gt;"",LOOKUP(AM470,{1900,2021,2022,2023,2024,2025},{1,0.8,0.6,0.4,0.2,0})))),""))</f>
        <v/>
      </c>
      <c r="AM470" s="92"/>
      <c r="AN470" s="26" t="str">
        <f>IF(AND(AK470&lt;&gt;"",AM470&lt;&gt;""),"确认折扣年度",IF($V470="中修",IF(AND($V470="中修",AK470="",AM470=""),1,IF(AK470&lt;&gt;"",LOOKUP(AK470,{1900,2021,2022,2023,2024,2025},{1,0.8,0.6,0.4,0.2,0}),IF(AM470&lt;&gt;"",LOOKUP(AM470,{1900,2021,2022,2023,2024,2025},{1,0.8,0.6,0.4,0.2,0})))),""))</f>
        <v/>
      </c>
      <c r="AO470" s="26"/>
      <c r="AP470" s="26"/>
      <c r="AQ470" s="92"/>
      <c r="AR470" s="26"/>
      <c r="AS470" s="26"/>
      <c r="AT470" s="26"/>
      <c r="AU470" s="26"/>
      <c r="AV470" s="92"/>
      <c r="AW470" s="26"/>
      <c r="AX470" s="113"/>
      <c r="AY470" s="110"/>
      <c r="AZ470" s="111"/>
      <c r="BA470" s="26"/>
      <c r="BB470" s="26"/>
      <c r="BC470" s="26"/>
      <c r="BD470" s="26"/>
      <c r="BE470" s="26"/>
      <c r="BF470" s="26"/>
      <c r="BG470" s="26"/>
      <c r="BH470" s="26"/>
      <c r="BI470" s="26"/>
      <c r="BJ470" s="26"/>
      <c r="BK470" s="26"/>
      <c r="BL470" s="26"/>
      <c r="BM470" s="26"/>
      <c r="BN470" s="26"/>
      <c r="BO470" s="26"/>
      <c r="BP470" s="26"/>
      <c r="BQ470" s="26"/>
      <c r="BR470" s="26"/>
      <c r="BS470" s="26"/>
      <c r="BT470" s="26"/>
      <c r="BU470" s="26"/>
      <c r="BV470" s="26"/>
      <c r="BW470" s="26"/>
      <c r="BX470" s="26"/>
      <c r="BY470" s="26"/>
      <c r="BZ470" s="26"/>
      <c r="CA470" s="117"/>
      <c r="CB470" s="26"/>
      <c r="CC470" s="26"/>
      <c r="CD470" s="26"/>
      <c r="CE470" s="26"/>
      <c r="CF470" s="84"/>
      <c r="CH470" s="124"/>
      <c r="CJ470" s="84"/>
      <c r="CL470" s="84"/>
      <c r="CM470" s="84"/>
      <c r="CN470" s="84"/>
      <c r="CO470" s="84"/>
      <c r="CP470" s="84"/>
      <c r="CQ470" s="84"/>
      <c r="CR470" s="84"/>
      <c r="CT470" s="84"/>
      <c r="CU470" s="84"/>
      <c r="CV470" s="84"/>
      <c r="CZ470" s="26"/>
      <c r="DA470" s="16">
        <f>SUBTOTAL(9,DA471:DA479)</f>
        <v>7.41499999999997</v>
      </c>
      <c r="DB470" s="16"/>
      <c r="DC470" s="16"/>
      <c r="DD470" s="16"/>
      <c r="DE470" s="26"/>
      <c r="DF470" s="26"/>
      <c r="DG470" s="26"/>
      <c r="DH470" s="26"/>
      <c r="DI470" s="26"/>
      <c r="DJ470" s="26"/>
      <c r="DK470" s="26"/>
      <c r="DL470" s="26"/>
      <c r="DM470" s="26"/>
      <c r="DN470" s="26"/>
      <c r="DO470" s="26"/>
      <c r="DP470" s="26" t="b">
        <v>1</v>
      </c>
      <c r="DQ470" s="26">
        <v>0</v>
      </c>
      <c r="DR470" s="26"/>
      <c r="DS470" s="139"/>
      <c r="DT470" s="26"/>
      <c r="DU470" s="26"/>
      <c r="DV470" s="26"/>
      <c r="DW470" s="26"/>
      <c r="DX470" s="26"/>
      <c r="DY470" s="26"/>
      <c r="DZ470" s="26">
        <f t="shared" si="496"/>
        <v>0</v>
      </c>
      <c r="EA470" s="26">
        <v>1</v>
      </c>
      <c r="EB470" s="26">
        <v>0</v>
      </c>
      <c r="EC470" s="26"/>
      <c r="ED470" s="26"/>
      <c r="EE470" s="26"/>
      <c r="EF470" s="26"/>
      <c r="EG470" s="26"/>
      <c r="EH470" s="26"/>
      <c r="EI470" s="146"/>
      <c r="EL470" s="84">
        <f t="shared" si="550"/>
        <v>0</v>
      </c>
    </row>
    <row r="471" ht="30" customHeight="1" spans="1:144">
      <c r="A471" s="87" t="str">
        <f t="shared" si="548"/>
        <v>G24224272427.67</v>
      </c>
      <c r="B471" s="87">
        <f>VLOOKUP(A471,[1]大中修明细表!$A$10:$N$544,14,0)</f>
        <v>0.669999999999618</v>
      </c>
      <c r="C471" s="87" t="str">
        <f t="shared" si="549"/>
        <v>G2092074.4992075.169</v>
      </c>
      <c r="D471" s="87">
        <f>VLOOKUP(C471,[1]大中修明细表!$B$10:$N$544,13,0)</f>
        <v>0.669999999999618</v>
      </c>
      <c r="E471" s="87"/>
      <c r="F471" s="96">
        <v>424</v>
      </c>
      <c r="G471" s="26" t="s">
        <v>25</v>
      </c>
      <c r="H471" s="26" t="s">
        <v>1673</v>
      </c>
      <c r="I471" s="26">
        <v>433130</v>
      </c>
      <c r="J471" s="26" t="s">
        <v>1674</v>
      </c>
      <c r="K471" s="26">
        <v>2427</v>
      </c>
      <c r="L471" s="26">
        <v>2427.67</v>
      </c>
      <c r="M471" s="26" t="s">
        <v>1362</v>
      </c>
      <c r="N471" s="26">
        <v>2074.499</v>
      </c>
      <c r="O471" s="26">
        <v>2075.169</v>
      </c>
      <c r="P471" s="26">
        <f t="shared" ref="P471:P479" si="551">L471-K471</f>
        <v>0.670000000000073</v>
      </c>
      <c r="Q471" s="26">
        <f t="shared" ref="Q471:Q474" si="552">L471-K471</f>
        <v>0.670000000000073</v>
      </c>
      <c r="R471" s="26" t="s">
        <v>172</v>
      </c>
      <c r="S471" s="26">
        <v>8.5</v>
      </c>
      <c r="T471" s="26">
        <v>7</v>
      </c>
      <c r="U471" s="26">
        <v>10</v>
      </c>
      <c r="V471" s="26" t="s">
        <v>140</v>
      </c>
      <c r="W471" s="26" t="s">
        <v>160</v>
      </c>
      <c r="X471" s="26" t="s">
        <v>1160</v>
      </c>
      <c r="Y471" s="26">
        <f t="shared" ref="Y471:Y479" si="553">IF(V471="中修",MIN(24,MIN(S471,U471)),IF(V471="大修",MIN(24,MIN(S471,U471)),""))</f>
        <v>8.5</v>
      </c>
      <c r="Z471" s="26">
        <v>20</v>
      </c>
      <c r="AA471" s="26" t="s">
        <v>161</v>
      </c>
      <c r="AB471" s="26" t="s">
        <v>144</v>
      </c>
      <c r="AC471" s="26">
        <v>20</v>
      </c>
      <c r="AD471" s="26" t="s">
        <v>145</v>
      </c>
      <c r="AE471" s="26">
        <v>9</v>
      </c>
      <c r="AF471" s="99"/>
      <c r="AG471" s="92">
        <v>215</v>
      </c>
      <c r="AH471" s="92">
        <f t="shared" ref="AH471:AH479" si="554">ROUND(P471*1000*Y471*AG471/10000,0)</f>
        <v>122</v>
      </c>
      <c r="AI471" s="92">
        <f t="shared" ref="AI471:AI479" si="555">ROUND(Q471*1000*Y471*AG471/10000,0)</f>
        <v>122</v>
      </c>
      <c r="AJ471" s="26">
        <f t="shared" ref="AJ471:AJ479" si="556">IF(AL471&lt;&gt;"",ROUND(AI471*AL471,0),IF(AN471&lt;&gt;"",ROUND(AI471*AN471,0),"缺折扣系数"))</f>
        <v>98</v>
      </c>
      <c r="AK471" s="92">
        <v>2017</v>
      </c>
      <c r="AL471" s="26">
        <f>IF(AND(AK471&lt;&gt;"",AM471&lt;&gt;""),"确认折扣年度",IF($V471="大修",IF(AND($V471="大修",AK471="",AM471=""),1,IF(AK471&lt;&gt;"",LOOKUP(AK471,{1900,2016,2017,2018,2019,2020,2021,2022,2023,2024,2025},{1,0.9,0.8,0.7,0.6,0.5,0.4,0.3,0.2,0.1,0}),IF(AM471&lt;&gt;"",LOOKUP(AM471,{1900,2021,2022,2023,2024,2025},{1,0.8,0.6,0.4,0.2,0})))),""))</f>
        <v>0.8</v>
      </c>
      <c r="AM471" s="92"/>
      <c r="AN471" s="26" t="str">
        <f>IF(AND(AK471&lt;&gt;"",AM471&lt;&gt;""),"确认折扣年度",IF($V471="中修",IF(AND($V471="中修",AK471="",AM471=""),1,IF(AK471&lt;&gt;"",LOOKUP(AK471,{1900,2021,2022,2023,2024,2025},{1,0.8,0.6,0.4,0.2,0}),IF(AM471&lt;&gt;"",LOOKUP(AM471,{1900,2021,2022,2023,2024,2025},{1,0.8,0.6,0.4,0.2,0})))),""))</f>
        <v/>
      </c>
      <c r="AO471" s="26" t="s">
        <v>146</v>
      </c>
      <c r="AP471" s="26" t="s">
        <v>146</v>
      </c>
      <c r="AQ471" s="26" t="s">
        <v>147</v>
      </c>
      <c r="AR471" s="26" t="s">
        <v>1675</v>
      </c>
      <c r="AS471" s="101"/>
      <c r="AT471" s="26" t="s">
        <v>1485</v>
      </c>
      <c r="AU471" s="26" t="s">
        <v>146</v>
      </c>
      <c r="AV471" s="26" t="s">
        <v>147</v>
      </c>
      <c r="AW471" s="26"/>
      <c r="AX471" s="110"/>
      <c r="AY471" s="110" t="s">
        <v>1676</v>
      </c>
      <c r="AZ471" s="109"/>
      <c r="BA471" s="26">
        <v>215</v>
      </c>
      <c r="BB471" s="26">
        <v>158.81</v>
      </c>
      <c r="BC471" s="26">
        <v>127.05</v>
      </c>
      <c r="BD471" s="26">
        <v>0</v>
      </c>
      <c r="BE471" s="26" t="s">
        <v>150</v>
      </c>
      <c r="BF471" s="26" t="s">
        <v>150</v>
      </c>
      <c r="BG471" s="26" t="s">
        <v>1677</v>
      </c>
      <c r="BH471" s="26">
        <v>1990</v>
      </c>
      <c r="BI471" s="26" t="s">
        <v>150</v>
      </c>
      <c r="BJ471" s="26" t="s">
        <v>1678</v>
      </c>
      <c r="BK471" s="26" t="s">
        <v>150</v>
      </c>
      <c r="BL471" s="26" t="s">
        <v>1679</v>
      </c>
      <c r="BM471" s="26"/>
      <c r="BN471" s="26"/>
      <c r="BO471" s="26"/>
      <c r="BP471" s="26"/>
      <c r="BQ471" s="26" t="s">
        <v>1362</v>
      </c>
      <c r="BR471" s="26">
        <v>2074.499</v>
      </c>
      <c r="BS471" s="26">
        <v>2075.368</v>
      </c>
      <c r="BT471" s="26">
        <f t="shared" ref="BT471:BT479" si="557">SUM(BU471:BZ471)</f>
        <v>0.670000000000073</v>
      </c>
      <c r="BU471" s="26"/>
      <c r="BV471" s="26"/>
      <c r="BW471" s="26">
        <f t="shared" ref="BW471:BW474" si="558">CE471+CF471</f>
        <v>0.670000000000073</v>
      </c>
      <c r="BX471" s="26">
        <v>0</v>
      </c>
      <c r="BY471" s="26">
        <v>0</v>
      </c>
      <c r="BZ471" s="26"/>
      <c r="CA471" s="117"/>
      <c r="CB471" s="26" t="s">
        <v>166</v>
      </c>
      <c r="CC471" s="26">
        <v>0.670000000000073</v>
      </c>
      <c r="CD471" s="26">
        <v>0</v>
      </c>
      <c r="CE471" s="26">
        <v>0</v>
      </c>
      <c r="CF471" s="92">
        <f t="shared" ref="CF471:CF474" si="559">CC471+CD471</f>
        <v>0.670000000000073</v>
      </c>
      <c r="CG471" s="84">
        <f t="shared" ref="CG471:CG474" si="560">Q471-BU471-BV471-BW471-BX471-BY471-BZ471</f>
        <v>0</v>
      </c>
      <c r="CH471" s="124">
        <v>14</v>
      </c>
      <c r="CI471" s="84">
        <v>1</v>
      </c>
      <c r="CJ471" s="84"/>
      <c r="CK471" s="84">
        <v>555</v>
      </c>
      <c r="CL471" s="84"/>
      <c r="CM471" s="84"/>
      <c r="CN471" s="84"/>
      <c r="CO471" s="84"/>
      <c r="CP471" s="84"/>
      <c r="CQ471" s="84"/>
      <c r="CR471" s="84"/>
      <c r="CT471" s="84"/>
      <c r="CU471" s="84"/>
      <c r="CV471" s="84"/>
      <c r="CW471" s="84" t="str">
        <f t="shared" ref="CW471:CW474" si="561">J471&amp;K471&amp;L471</f>
        <v>G24224272427.67</v>
      </c>
      <c r="CX471" s="84" t="s">
        <v>140</v>
      </c>
      <c r="CZ471" s="26"/>
      <c r="DA471" s="92">
        <v>0.670000000000073</v>
      </c>
      <c r="DB471" s="92"/>
      <c r="DC471" s="92"/>
      <c r="DD471" s="92"/>
      <c r="DE471" s="26" t="s">
        <v>1680</v>
      </c>
      <c r="DF471" s="26" t="s">
        <v>1680</v>
      </c>
      <c r="DG471" s="26"/>
      <c r="DH471" s="26" t="s">
        <v>1681</v>
      </c>
      <c r="DI471" s="26"/>
      <c r="DJ471" s="26">
        <v>1990</v>
      </c>
      <c r="DK471" s="26"/>
      <c r="DL471" s="26" t="s">
        <v>172</v>
      </c>
      <c r="DM471" s="26">
        <v>7</v>
      </c>
      <c r="DN471" s="26">
        <v>8.5</v>
      </c>
      <c r="DO471" s="26">
        <v>10</v>
      </c>
      <c r="DP471" s="26" t="b">
        <v>0</v>
      </c>
      <c r="DQ471" s="26">
        <v>1</v>
      </c>
      <c r="DR471" s="26" t="s">
        <v>149</v>
      </c>
      <c r="DS471" s="26" t="s">
        <v>167</v>
      </c>
      <c r="DT471" s="26" t="s">
        <v>150</v>
      </c>
      <c r="DU471" s="26" t="s">
        <v>150</v>
      </c>
      <c r="DV471" s="26" t="s">
        <v>1679</v>
      </c>
      <c r="DW471" s="26"/>
      <c r="DX471" s="26"/>
      <c r="DY471" s="26"/>
      <c r="DZ471" s="26">
        <f t="shared" ref="DZ471:DZ486" si="562">SUM(EC471:EH471)</f>
        <v>0.67</v>
      </c>
      <c r="EA471" s="26">
        <v>0.669999999999618</v>
      </c>
      <c r="EB471" s="26">
        <v>0</v>
      </c>
      <c r="EC471" s="26">
        <v>0</v>
      </c>
      <c r="ED471" s="26">
        <v>0</v>
      </c>
      <c r="EE471" s="26">
        <v>0.67</v>
      </c>
      <c r="EF471" s="26">
        <v>0</v>
      </c>
      <c r="EG471" s="26">
        <v>0</v>
      </c>
      <c r="EH471" s="26">
        <v>0</v>
      </c>
      <c r="EI471" s="146">
        <f t="shared" ref="EI471:EI479" si="563">P471-DZ471</f>
        <v>7.27196081129478e-14</v>
      </c>
      <c r="EJ471" s="84">
        <f t="shared" ref="EJ471:EJ479" si="564">L471-K471</f>
        <v>0.670000000000073</v>
      </c>
      <c r="EK471" s="84">
        <f t="shared" ref="EK471:EK479" si="565">EJ471-DZ471</f>
        <v>7.27196081129478e-14</v>
      </c>
      <c r="EL471" s="84">
        <f t="shared" si="550"/>
        <v>-7.29416527178728e-14</v>
      </c>
      <c r="EN471" s="84">
        <f t="shared" ref="EN471:EN479" si="566">EF471+EG471</f>
        <v>0</v>
      </c>
    </row>
    <row r="472" ht="30" customHeight="1" spans="1:144">
      <c r="A472" s="87" t="str">
        <f t="shared" si="548"/>
        <v>G2422427.672427.869</v>
      </c>
      <c r="B472" s="87">
        <f>VLOOKUP(A472,[1]大中修明细表!$A$10:$N$544,14,0)</f>
        <v>0.199000000000524</v>
      </c>
      <c r="C472" s="87" t="str">
        <f t="shared" si="549"/>
        <v>G2092075.1692075.368</v>
      </c>
      <c r="D472" s="87">
        <f>VLOOKUP(C472,[1]大中修明细表!$B$10:$N$544,13,0)</f>
        <v>0.199000000000524</v>
      </c>
      <c r="E472" s="87"/>
      <c r="F472" s="96">
        <v>425</v>
      </c>
      <c r="G472" s="26" t="s">
        <v>25</v>
      </c>
      <c r="H472" s="26" t="s">
        <v>1673</v>
      </c>
      <c r="I472" s="26">
        <v>433130</v>
      </c>
      <c r="J472" s="26" t="s">
        <v>1674</v>
      </c>
      <c r="K472" s="26">
        <v>2427.67</v>
      </c>
      <c r="L472" s="26">
        <v>2427.869</v>
      </c>
      <c r="M472" s="26" t="s">
        <v>1362</v>
      </c>
      <c r="N472" s="26">
        <v>2075.169</v>
      </c>
      <c r="O472" s="26">
        <v>2075.368</v>
      </c>
      <c r="P472" s="26">
        <f t="shared" si="551"/>
        <v>0.199000000000069</v>
      </c>
      <c r="Q472" s="26">
        <f t="shared" si="552"/>
        <v>0.199000000000069</v>
      </c>
      <c r="R472" s="26" t="s">
        <v>172</v>
      </c>
      <c r="S472" s="26">
        <v>8.5</v>
      </c>
      <c r="T472" s="26">
        <v>7</v>
      </c>
      <c r="U472" s="26">
        <v>10</v>
      </c>
      <c r="V472" s="26" t="s">
        <v>140</v>
      </c>
      <c r="W472" s="26" t="s">
        <v>160</v>
      </c>
      <c r="X472" s="26" t="s">
        <v>1160</v>
      </c>
      <c r="Y472" s="26">
        <f t="shared" si="553"/>
        <v>8.5</v>
      </c>
      <c r="Z472" s="26">
        <v>20</v>
      </c>
      <c r="AA472" s="26" t="s">
        <v>161</v>
      </c>
      <c r="AB472" s="26" t="s">
        <v>144</v>
      </c>
      <c r="AC472" s="26">
        <v>20</v>
      </c>
      <c r="AD472" s="26" t="s">
        <v>145</v>
      </c>
      <c r="AE472" s="26">
        <v>9</v>
      </c>
      <c r="AF472" s="99"/>
      <c r="AG472" s="92">
        <v>215</v>
      </c>
      <c r="AH472" s="92">
        <f t="shared" si="554"/>
        <v>36</v>
      </c>
      <c r="AI472" s="92">
        <f t="shared" si="555"/>
        <v>36</v>
      </c>
      <c r="AJ472" s="26">
        <f t="shared" si="556"/>
        <v>36</v>
      </c>
      <c r="AK472" s="92">
        <v>1990</v>
      </c>
      <c r="AL472" s="26">
        <f>IF(AND(AK472&lt;&gt;"",AM472&lt;&gt;""),"确认折扣年度",IF($V472="大修",IF(AND($V472="大修",AK472="",AM472=""),1,IF(AK472&lt;&gt;"",LOOKUP(AK472,{1900,2016,2017,2018,2019,2020,2021,2022,2023,2024,2025},{1,0.9,0.8,0.7,0.6,0.5,0.4,0.3,0.2,0.1,0}),IF(AM472&lt;&gt;"",LOOKUP(AM472,{1900,2021,2022,2023,2024,2025},{1,0.8,0.6,0.4,0.2,0})))),""))</f>
        <v>1</v>
      </c>
      <c r="AM472" s="92"/>
      <c r="AN472" s="26" t="str">
        <f>IF(AND(AK472&lt;&gt;"",AM472&lt;&gt;""),"确认折扣年度",IF($V472="中修",IF(AND($V472="中修",AK472="",AM472=""),1,IF(AK472&lt;&gt;"",LOOKUP(AK472,{1900,2021,2022,2023,2024,2025},{1,0.8,0.6,0.4,0.2,0}),IF(AM472&lt;&gt;"",LOOKUP(AM472,{1900,2021,2022,2023,2024,2025},{1,0.8,0.6,0.4,0.2,0})))),""))</f>
        <v/>
      </c>
      <c r="AO472" s="26" t="s">
        <v>146</v>
      </c>
      <c r="AP472" s="26" t="s">
        <v>146</v>
      </c>
      <c r="AQ472" s="26" t="s">
        <v>147</v>
      </c>
      <c r="AR472" s="26" t="s">
        <v>1675</v>
      </c>
      <c r="AS472" s="101"/>
      <c r="AT472" s="26" t="s">
        <v>1485</v>
      </c>
      <c r="AU472" s="26" t="s">
        <v>146</v>
      </c>
      <c r="AV472" s="26" t="s">
        <v>147</v>
      </c>
      <c r="AW472" s="26"/>
      <c r="AX472" s="110"/>
      <c r="AY472" s="110" t="s">
        <v>1682</v>
      </c>
      <c r="AZ472" s="109"/>
      <c r="BA472" s="26">
        <v>215</v>
      </c>
      <c r="BB472" s="26">
        <v>158.81</v>
      </c>
      <c r="BC472" s="26">
        <v>127.05</v>
      </c>
      <c r="BD472" s="26">
        <v>0</v>
      </c>
      <c r="BE472" s="26" t="s">
        <v>150</v>
      </c>
      <c r="BF472" s="26" t="s">
        <v>150</v>
      </c>
      <c r="BG472" s="26" t="s">
        <v>1677</v>
      </c>
      <c r="BH472" s="26">
        <v>1990</v>
      </c>
      <c r="BI472" s="26" t="s">
        <v>150</v>
      </c>
      <c r="BJ472" s="26" t="s">
        <v>1678</v>
      </c>
      <c r="BK472" s="26" t="s">
        <v>150</v>
      </c>
      <c r="BL472" s="26" t="s">
        <v>1679</v>
      </c>
      <c r="BM472" s="26"/>
      <c r="BN472" s="26"/>
      <c r="BO472" s="26"/>
      <c r="BP472" s="26"/>
      <c r="BQ472" s="26" t="s">
        <v>1362</v>
      </c>
      <c r="BR472" s="26">
        <v>2074.499</v>
      </c>
      <c r="BS472" s="26">
        <v>2075.368</v>
      </c>
      <c r="BT472" s="26">
        <f t="shared" si="557"/>
        <v>0.199000000000069</v>
      </c>
      <c r="BU472" s="26"/>
      <c r="BV472" s="26"/>
      <c r="BW472" s="26">
        <f t="shared" si="558"/>
        <v>0.199000000000069</v>
      </c>
      <c r="BX472" s="26">
        <v>0</v>
      </c>
      <c r="BY472" s="26">
        <v>0</v>
      </c>
      <c r="BZ472" s="26"/>
      <c r="CA472" s="117"/>
      <c r="CB472" s="26" t="s">
        <v>166</v>
      </c>
      <c r="CC472" s="26">
        <v>0.199000000000069</v>
      </c>
      <c r="CD472" s="26">
        <v>0</v>
      </c>
      <c r="CE472" s="26">
        <v>0</v>
      </c>
      <c r="CF472" s="92">
        <f t="shared" si="559"/>
        <v>0.199000000000069</v>
      </c>
      <c r="CG472" s="84">
        <f t="shared" si="560"/>
        <v>0</v>
      </c>
      <c r="CH472" s="124">
        <v>14</v>
      </c>
      <c r="CI472" s="84">
        <v>1</v>
      </c>
      <c r="CJ472" s="84"/>
      <c r="CK472" s="84">
        <v>555</v>
      </c>
      <c r="CL472" s="84"/>
      <c r="CM472" s="84"/>
      <c r="CN472" s="84"/>
      <c r="CO472" s="84"/>
      <c r="CP472" s="84"/>
      <c r="CQ472" s="84"/>
      <c r="CR472" s="84"/>
      <c r="CT472" s="84"/>
      <c r="CU472" s="84"/>
      <c r="CV472" s="84"/>
      <c r="CW472" s="84" t="str">
        <f t="shared" si="561"/>
        <v>G2422427.672427.869</v>
      </c>
      <c r="CX472" s="84" t="s">
        <v>140</v>
      </c>
      <c r="CZ472" s="26" t="s">
        <v>288</v>
      </c>
      <c r="DA472" s="92">
        <v>0.199000000000069</v>
      </c>
      <c r="DB472" s="92"/>
      <c r="DC472" s="92"/>
      <c r="DD472" s="92"/>
      <c r="DE472" s="26"/>
      <c r="DF472" s="26"/>
      <c r="DG472" s="26"/>
      <c r="DH472" s="26"/>
      <c r="DI472" s="26"/>
      <c r="DJ472" s="26">
        <v>1990</v>
      </c>
      <c r="DK472" s="26"/>
      <c r="DL472" s="26" t="s">
        <v>172</v>
      </c>
      <c r="DM472" s="26">
        <v>7</v>
      </c>
      <c r="DN472" s="26">
        <v>8.5</v>
      </c>
      <c r="DO472" s="26">
        <v>10</v>
      </c>
      <c r="DP472" s="26" t="b">
        <v>0</v>
      </c>
      <c r="DQ472" s="26">
        <v>1</v>
      </c>
      <c r="DR472" s="26" t="s">
        <v>149</v>
      </c>
      <c r="DS472" s="26" t="s">
        <v>167</v>
      </c>
      <c r="DT472" s="26" t="s">
        <v>150</v>
      </c>
      <c r="DU472" s="26" t="s">
        <v>150</v>
      </c>
      <c r="DV472" s="26" t="s">
        <v>150</v>
      </c>
      <c r="DW472" s="26"/>
      <c r="DX472" s="26"/>
      <c r="DY472" s="26"/>
      <c r="DZ472" s="26">
        <f t="shared" si="562"/>
        <v>0.199</v>
      </c>
      <c r="EA472" s="26">
        <v>0.199000000000524</v>
      </c>
      <c r="EB472" s="26">
        <v>0</v>
      </c>
      <c r="EC472" s="26">
        <v>0</v>
      </c>
      <c r="ED472" s="26">
        <v>0</v>
      </c>
      <c r="EE472" s="26">
        <v>0.199</v>
      </c>
      <c r="EF472" s="26">
        <v>0</v>
      </c>
      <c r="EG472" s="26">
        <v>0</v>
      </c>
      <c r="EH472" s="26">
        <v>0</v>
      </c>
      <c r="EI472" s="146">
        <f t="shared" si="563"/>
        <v>6.9111383282916e-14</v>
      </c>
      <c r="EJ472" s="84">
        <f t="shared" si="564"/>
        <v>0.199000000000069</v>
      </c>
      <c r="EK472" s="84">
        <f t="shared" si="565"/>
        <v>6.9111383282916e-14</v>
      </c>
      <c r="EL472" s="84">
        <f t="shared" si="550"/>
        <v>-6.90003609804535e-14</v>
      </c>
      <c r="EN472" s="84">
        <f t="shared" si="566"/>
        <v>0</v>
      </c>
    </row>
    <row r="473" ht="30" customHeight="1" spans="1:144">
      <c r="A473" s="87" t="str">
        <f t="shared" si="548"/>
        <v>G2422427.8692429</v>
      </c>
      <c r="B473" s="87">
        <f>VLOOKUP(A473,[1]大中修明细表!$A$10:$N$544,14,0)</f>
        <v>1.13099999999986</v>
      </c>
      <c r="C473" s="87" t="str">
        <f t="shared" si="549"/>
        <v>G2092075.1692076.3</v>
      </c>
      <c r="D473" s="87">
        <f>VLOOKUP(C473,[1]大中修明细表!$B$10:$N$544,13,0)</f>
        <v>1.13099999999986</v>
      </c>
      <c r="E473" s="87"/>
      <c r="F473" s="96">
        <v>426</v>
      </c>
      <c r="G473" s="26" t="s">
        <v>25</v>
      </c>
      <c r="H473" s="26" t="s">
        <v>1673</v>
      </c>
      <c r="I473" s="26">
        <v>433130</v>
      </c>
      <c r="J473" s="26" t="s">
        <v>1674</v>
      </c>
      <c r="K473" s="26">
        <v>2427.869</v>
      </c>
      <c r="L473" s="26">
        <v>2429</v>
      </c>
      <c r="M473" s="26" t="s">
        <v>1362</v>
      </c>
      <c r="N473" s="26">
        <v>2075.169</v>
      </c>
      <c r="O473" s="26">
        <v>2076.3</v>
      </c>
      <c r="P473" s="26">
        <f t="shared" si="551"/>
        <v>1.13099999999986</v>
      </c>
      <c r="Q473" s="26">
        <f t="shared" si="552"/>
        <v>1.13099999999986</v>
      </c>
      <c r="R473" s="26" t="s">
        <v>172</v>
      </c>
      <c r="S473" s="26">
        <v>8.5</v>
      </c>
      <c r="T473" s="26">
        <v>7</v>
      </c>
      <c r="U473" s="26">
        <v>10</v>
      </c>
      <c r="V473" s="26" t="s">
        <v>140</v>
      </c>
      <c r="W473" s="26" t="s">
        <v>160</v>
      </c>
      <c r="X473" s="26" t="s">
        <v>1160</v>
      </c>
      <c r="Y473" s="26">
        <f t="shared" si="553"/>
        <v>8.5</v>
      </c>
      <c r="Z473" s="26">
        <v>20</v>
      </c>
      <c r="AA473" s="26" t="s">
        <v>161</v>
      </c>
      <c r="AB473" s="26" t="s">
        <v>144</v>
      </c>
      <c r="AC473" s="26">
        <v>20</v>
      </c>
      <c r="AD473" s="26" t="s">
        <v>145</v>
      </c>
      <c r="AE473" s="26">
        <v>9</v>
      </c>
      <c r="AF473" s="99"/>
      <c r="AG473" s="92">
        <v>215</v>
      </c>
      <c r="AH473" s="92">
        <f t="shared" si="554"/>
        <v>207</v>
      </c>
      <c r="AI473" s="92">
        <f t="shared" si="555"/>
        <v>207</v>
      </c>
      <c r="AJ473" s="26">
        <f t="shared" si="556"/>
        <v>207</v>
      </c>
      <c r="AK473" s="92">
        <v>1990</v>
      </c>
      <c r="AL473" s="26">
        <f>IF(AND(AK473&lt;&gt;"",AM473&lt;&gt;""),"确认折扣年度",IF($V473="大修",IF(AND($V473="大修",AK473="",AM473=""),1,IF(AK473&lt;&gt;"",LOOKUP(AK473,{1900,2016,2017,2018,2019,2020,2021,2022,2023,2024,2025},{1,0.9,0.8,0.7,0.6,0.5,0.4,0.3,0.2,0.1,0}),IF(AM473&lt;&gt;"",LOOKUP(AM473,{1900,2021,2022,2023,2024,2025},{1,0.8,0.6,0.4,0.2,0})))),""))</f>
        <v>1</v>
      </c>
      <c r="AM473" s="92"/>
      <c r="AN473" s="26" t="str">
        <f>IF(AND(AK473&lt;&gt;"",AM473&lt;&gt;""),"确认折扣年度",IF($V473="中修",IF(AND($V473="中修",AK473="",AM473=""),1,IF(AK473&lt;&gt;"",LOOKUP(AK473,{1900,2021,2022,2023,2024,2025},{1,0.8,0.6,0.4,0.2,0}),IF(AM473&lt;&gt;"",LOOKUP(AM473,{1900,2021,2022,2023,2024,2025},{1,0.8,0.6,0.4,0.2,0})))),""))</f>
        <v/>
      </c>
      <c r="AO473" s="26" t="s">
        <v>146</v>
      </c>
      <c r="AP473" s="26" t="s">
        <v>146</v>
      </c>
      <c r="AQ473" s="26" t="s">
        <v>147</v>
      </c>
      <c r="AR473" s="26" t="s">
        <v>1683</v>
      </c>
      <c r="AS473" s="101"/>
      <c r="AT473" s="26" t="s">
        <v>1485</v>
      </c>
      <c r="AU473" s="26" t="s">
        <v>146</v>
      </c>
      <c r="AV473" s="26" t="s">
        <v>147</v>
      </c>
      <c r="AW473" s="26"/>
      <c r="AX473" s="110" t="s">
        <v>1684</v>
      </c>
      <c r="AY473" s="110" t="s">
        <v>1685</v>
      </c>
      <c r="AZ473" s="111"/>
      <c r="BA473" s="26">
        <v>215</v>
      </c>
      <c r="BB473" s="26">
        <v>206.69</v>
      </c>
      <c r="BC473" s="26">
        <v>165.35</v>
      </c>
      <c r="BD473" s="26">
        <v>0</v>
      </c>
      <c r="BE473" s="26" t="s">
        <v>150</v>
      </c>
      <c r="BF473" s="26" t="s">
        <v>150</v>
      </c>
      <c r="BG473" s="26"/>
      <c r="BH473" s="26">
        <v>1990</v>
      </c>
      <c r="BI473" s="26" t="s">
        <v>150</v>
      </c>
      <c r="BJ473" s="26" t="s">
        <v>1686</v>
      </c>
      <c r="BK473" s="26" t="s">
        <v>150</v>
      </c>
      <c r="BL473" s="26" t="s">
        <v>150</v>
      </c>
      <c r="BM473" s="26"/>
      <c r="BN473" s="26"/>
      <c r="BO473" s="26"/>
      <c r="BP473" s="26"/>
      <c r="BQ473" s="26" t="s">
        <v>1362</v>
      </c>
      <c r="BR473" s="26">
        <v>2075.368</v>
      </c>
      <c r="BS473" s="26">
        <v>2076.499</v>
      </c>
      <c r="BT473" s="26">
        <f t="shared" si="557"/>
        <v>1.13099999999986</v>
      </c>
      <c r="BU473" s="26"/>
      <c r="BV473" s="26"/>
      <c r="BW473" s="26">
        <f t="shared" si="558"/>
        <v>1.13099999999986</v>
      </c>
      <c r="BX473" s="26">
        <v>0</v>
      </c>
      <c r="BY473" s="26">
        <v>0</v>
      </c>
      <c r="BZ473" s="26"/>
      <c r="CA473" s="117"/>
      <c r="CB473" s="26" t="s">
        <v>166</v>
      </c>
      <c r="CC473" s="26">
        <v>1.13099999999986</v>
      </c>
      <c r="CD473" s="26">
        <v>0</v>
      </c>
      <c r="CE473" s="26">
        <v>0</v>
      </c>
      <c r="CF473" s="92">
        <f t="shared" si="559"/>
        <v>1.13099999999986</v>
      </c>
      <c r="CG473" s="84">
        <f t="shared" si="560"/>
        <v>-1.77635683940025e-15</v>
      </c>
      <c r="CH473" s="124">
        <v>14</v>
      </c>
      <c r="CI473" s="84">
        <v>1</v>
      </c>
      <c r="CJ473" s="84"/>
      <c r="CK473" s="84">
        <v>556</v>
      </c>
      <c r="CL473" s="84"/>
      <c r="CM473" s="84"/>
      <c r="CN473" s="84"/>
      <c r="CO473" s="84"/>
      <c r="CP473" s="84"/>
      <c r="CQ473" s="84"/>
      <c r="CR473" s="84"/>
      <c r="CT473" s="84"/>
      <c r="CU473" s="84"/>
      <c r="CV473" s="84"/>
      <c r="CW473" s="84" t="str">
        <f t="shared" si="561"/>
        <v>G2422427.8692429</v>
      </c>
      <c r="CX473" s="84" t="s">
        <v>140</v>
      </c>
      <c r="CZ473" s="26"/>
      <c r="DA473" s="92">
        <v>1.13099999999986</v>
      </c>
      <c r="DB473" s="92"/>
      <c r="DC473" s="92"/>
      <c r="DD473" s="92"/>
      <c r="DE473" s="26"/>
      <c r="DF473" s="26"/>
      <c r="DG473" s="26"/>
      <c r="DH473" s="26"/>
      <c r="DI473" s="26"/>
      <c r="DJ473" s="26">
        <v>1990</v>
      </c>
      <c r="DK473" s="26"/>
      <c r="DL473" s="26" t="s">
        <v>172</v>
      </c>
      <c r="DM473" s="26">
        <v>7</v>
      </c>
      <c r="DN473" s="26">
        <v>8.5</v>
      </c>
      <c r="DO473" s="26">
        <v>10</v>
      </c>
      <c r="DP473" s="26" t="b">
        <v>0</v>
      </c>
      <c r="DQ473" s="26">
        <v>1</v>
      </c>
      <c r="DR473" s="26" t="s">
        <v>149</v>
      </c>
      <c r="DS473" s="26" t="s">
        <v>167</v>
      </c>
      <c r="DT473" s="26" t="s">
        <v>150</v>
      </c>
      <c r="DU473" s="26" t="s">
        <v>150</v>
      </c>
      <c r="DV473" s="26" t="s">
        <v>150</v>
      </c>
      <c r="DW473" s="26"/>
      <c r="DX473" s="26"/>
      <c r="DY473" s="26"/>
      <c r="DZ473" s="26">
        <f t="shared" si="562"/>
        <v>1.131</v>
      </c>
      <c r="EA473" s="26">
        <v>1.13099999999986</v>
      </c>
      <c r="EB473" s="26">
        <v>0</v>
      </c>
      <c r="EC473" s="26">
        <v>0</v>
      </c>
      <c r="ED473" s="26">
        <v>0</v>
      </c>
      <c r="EE473" s="26">
        <v>1.131</v>
      </c>
      <c r="EF473" s="26">
        <v>0</v>
      </c>
      <c r="EG473" s="26">
        <v>0</v>
      </c>
      <c r="EH473" s="26">
        <v>0</v>
      </c>
      <c r="EI473" s="146">
        <f t="shared" si="563"/>
        <v>-1.41886502547095e-13</v>
      </c>
      <c r="EJ473" s="84">
        <f t="shared" si="564"/>
        <v>1.13099999999986</v>
      </c>
      <c r="EK473" s="84">
        <f t="shared" si="565"/>
        <v>-1.41886502547095e-13</v>
      </c>
      <c r="EL473" s="84">
        <f t="shared" si="550"/>
        <v>1.40110145707695e-13</v>
      </c>
      <c r="EN473" s="84">
        <f t="shared" si="566"/>
        <v>0</v>
      </c>
    </row>
    <row r="474" ht="30" customHeight="1" spans="1:144">
      <c r="A474" s="87" t="str">
        <f t="shared" si="548"/>
        <v>G24224292434</v>
      </c>
      <c r="B474" s="87">
        <f>VLOOKUP(A474,[1]大中修明细表!$A$10:$N$544,14,0)</f>
        <v>5</v>
      </c>
      <c r="C474" s="87" t="str">
        <f t="shared" si="549"/>
        <v>G2092076.32081.3</v>
      </c>
      <c r="D474" s="87">
        <f>VLOOKUP(C474,[1]大中修明细表!$B$10:$N$544,13,0)</f>
        <v>5</v>
      </c>
      <c r="E474" s="87"/>
      <c r="F474" s="96">
        <v>427</v>
      </c>
      <c r="G474" s="26" t="s">
        <v>25</v>
      </c>
      <c r="H474" s="26" t="s">
        <v>1673</v>
      </c>
      <c r="I474" s="26">
        <v>433130</v>
      </c>
      <c r="J474" s="26" t="s">
        <v>1674</v>
      </c>
      <c r="K474" s="26">
        <v>2429</v>
      </c>
      <c r="L474" s="26">
        <v>2434</v>
      </c>
      <c r="M474" s="26" t="s">
        <v>1362</v>
      </c>
      <c r="N474" s="26">
        <v>2076.3</v>
      </c>
      <c r="O474" s="26">
        <v>2081.3</v>
      </c>
      <c r="P474" s="26">
        <f t="shared" si="551"/>
        <v>5</v>
      </c>
      <c r="Q474" s="26">
        <f t="shared" si="552"/>
        <v>5</v>
      </c>
      <c r="R474" s="26" t="s">
        <v>172</v>
      </c>
      <c r="S474" s="26">
        <v>8.5</v>
      </c>
      <c r="T474" s="26">
        <v>7</v>
      </c>
      <c r="U474" s="26">
        <v>10</v>
      </c>
      <c r="V474" s="26" t="s">
        <v>140</v>
      </c>
      <c r="W474" s="26" t="s">
        <v>160</v>
      </c>
      <c r="X474" s="26" t="s">
        <v>1160</v>
      </c>
      <c r="Y474" s="26">
        <f t="shared" si="553"/>
        <v>8.5</v>
      </c>
      <c r="Z474" s="26">
        <v>20</v>
      </c>
      <c r="AA474" s="26" t="s">
        <v>161</v>
      </c>
      <c r="AB474" s="26" t="s">
        <v>144</v>
      </c>
      <c r="AC474" s="26">
        <v>20</v>
      </c>
      <c r="AD474" s="26" t="s">
        <v>145</v>
      </c>
      <c r="AE474" s="26">
        <v>9</v>
      </c>
      <c r="AF474" s="99"/>
      <c r="AG474" s="92">
        <v>215</v>
      </c>
      <c r="AH474" s="92">
        <f t="shared" si="554"/>
        <v>914</v>
      </c>
      <c r="AI474" s="92">
        <f t="shared" si="555"/>
        <v>914</v>
      </c>
      <c r="AJ474" s="26">
        <f t="shared" si="556"/>
        <v>914</v>
      </c>
      <c r="AK474" s="92"/>
      <c r="AL474" s="26">
        <f>IF(AND(AK474&lt;&gt;"",AM474&lt;&gt;""),"确认折扣年度",IF($V474="大修",IF(AND($V474="大修",AK474="",AM474=""),1,IF(AK474&lt;&gt;"",LOOKUP(AK474,{1900,2016,2017,2018,2019,2020,2021,2022,2023,2024,2025},{1,0.9,0.8,0.7,0.6,0.5,0.4,0.3,0.2,0.1,0}),IF(AM474&lt;&gt;"",LOOKUP(AM474,{1900,2021,2022,2023,2024,2025},{1,0.8,0.6,0.4,0.2,0})))),""))</f>
        <v>1</v>
      </c>
      <c r="AM474" s="92">
        <v>2011</v>
      </c>
      <c r="AN474" s="26" t="str">
        <f>IF(AND(AK474&lt;&gt;"",AM474&lt;&gt;""),"确认折扣年度",IF($V474="中修",IF(AND($V474="中修",AK474="",AM474=""),1,IF(AK474&lt;&gt;"",LOOKUP(AK474,{1900,2021,2022,2023,2024,2025},{1,0.8,0.6,0.4,0.2,0}),IF(AM474&lt;&gt;"",LOOKUP(AM474,{1900,2021,2022,2023,2024,2025},{1,0.8,0.6,0.4,0.2,0})))),""))</f>
        <v/>
      </c>
      <c r="AO474" s="26" t="s">
        <v>146</v>
      </c>
      <c r="AP474" s="26" t="s">
        <v>146</v>
      </c>
      <c r="AQ474" s="26" t="s">
        <v>147</v>
      </c>
      <c r="AR474" s="26" t="s">
        <v>1683</v>
      </c>
      <c r="AS474" s="101"/>
      <c r="AT474" s="26" t="s">
        <v>1485</v>
      </c>
      <c r="AU474" s="26" t="s">
        <v>146</v>
      </c>
      <c r="AV474" s="26" t="s">
        <v>147</v>
      </c>
      <c r="AW474" s="26"/>
      <c r="AX474" s="110"/>
      <c r="AY474" s="110" t="s">
        <v>1687</v>
      </c>
      <c r="AZ474" s="111"/>
      <c r="BA474" s="26">
        <v>215</v>
      </c>
      <c r="BB474" s="26">
        <v>913.75</v>
      </c>
      <c r="BC474" s="26">
        <v>731</v>
      </c>
      <c r="BD474" s="26">
        <v>0</v>
      </c>
      <c r="BE474" s="26" t="s">
        <v>150</v>
      </c>
      <c r="BF474" s="26" t="s">
        <v>150</v>
      </c>
      <c r="BG474" s="26"/>
      <c r="BH474" s="26">
        <v>1990</v>
      </c>
      <c r="BI474" s="26" t="s">
        <v>150</v>
      </c>
      <c r="BJ474" s="26" t="s">
        <v>1686</v>
      </c>
      <c r="BK474" s="26" t="s">
        <v>150</v>
      </c>
      <c r="BL474" s="26" t="s">
        <v>150</v>
      </c>
      <c r="BM474" s="26"/>
      <c r="BN474" s="26"/>
      <c r="BO474" s="26"/>
      <c r="BP474" s="26"/>
      <c r="BQ474" s="26" t="s">
        <v>1362</v>
      </c>
      <c r="BR474" s="26">
        <v>2076.499</v>
      </c>
      <c r="BS474" s="26">
        <v>2081.499</v>
      </c>
      <c r="BT474" s="26">
        <f t="shared" si="557"/>
        <v>5</v>
      </c>
      <c r="BU474" s="26"/>
      <c r="BV474" s="26"/>
      <c r="BW474" s="26">
        <f t="shared" si="558"/>
        <v>5</v>
      </c>
      <c r="BX474" s="26">
        <v>0</v>
      </c>
      <c r="BY474" s="26">
        <v>0</v>
      </c>
      <c r="BZ474" s="26"/>
      <c r="CA474" s="117"/>
      <c r="CB474" s="26" t="s">
        <v>166</v>
      </c>
      <c r="CC474" s="26">
        <v>2</v>
      </c>
      <c r="CD474" s="26">
        <v>3</v>
      </c>
      <c r="CE474" s="26">
        <v>0</v>
      </c>
      <c r="CF474" s="92">
        <f t="shared" si="559"/>
        <v>5</v>
      </c>
      <c r="CG474" s="84">
        <f t="shared" si="560"/>
        <v>0</v>
      </c>
      <c r="CH474" s="124">
        <v>14</v>
      </c>
      <c r="CI474" s="84">
        <v>1</v>
      </c>
      <c r="CJ474" s="84"/>
      <c r="CK474" s="84">
        <v>557</v>
      </c>
      <c r="CL474" s="84"/>
      <c r="CM474" s="84"/>
      <c r="CN474" s="84"/>
      <c r="CO474" s="84"/>
      <c r="CP474" s="84"/>
      <c r="CQ474" s="84"/>
      <c r="CR474" s="84"/>
      <c r="CT474" s="84"/>
      <c r="CU474" s="84"/>
      <c r="CV474" s="84"/>
      <c r="CW474" s="84" t="str">
        <f t="shared" si="561"/>
        <v>G24224292434</v>
      </c>
      <c r="CX474" s="84" t="s">
        <v>140</v>
      </c>
      <c r="CZ474" s="26"/>
      <c r="DA474" s="92">
        <v>5</v>
      </c>
      <c r="DB474" s="92"/>
      <c r="DC474" s="92"/>
      <c r="DD474" s="92"/>
      <c r="DE474" s="26"/>
      <c r="DF474" s="26"/>
      <c r="DG474" s="26" t="s">
        <v>1688</v>
      </c>
      <c r="DH474" s="26" t="s">
        <v>1689</v>
      </c>
      <c r="DI474" s="26" t="s">
        <v>1690</v>
      </c>
      <c r="DJ474" s="26">
        <v>1990</v>
      </c>
      <c r="DK474" s="26"/>
      <c r="DL474" s="26" t="s">
        <v>172</v>
      </c>
      <c r="DM474" s="26">
        <v>7</v>
      </c>
      <c r="DN474" s="26">
        <v>8.5</v>
      </c>
      <c r="DO474" s="26">
        <v>10</v>
      </c>
      <c r="DP474" s="26" t="b">
        <v>0</v>
      </c>
      <c r="DQ474" s="26">
        <v>1</v>
      </c>
      <c r="DR474" s="26" t="s">
        <v>149</v>
      </c>
      <c r="DS474" s="26" t="s">
        <v>167</v>
      </c>
      <c r="DT474" s="26" t="s">
        <v>150</v>
      </c>
      <c r="DU474" s="26" t="s">
        <v>150</v>
      </c>
      <c r="DV474" s="26" t="s">
        <v>150</v>
      </c>
      <c r="DW474" s="26"/>
      <c r="DX474" s="26"/>
      <c r="DY474" s="26"/>
      <c r="DZ474" s="26">
        <f t="shared" si="562"/>
        <v>5</v>
      </c>
      <c r="EA474" s="26">
        <v>5</v>
      </c>
      <c r="EB474" s="26">
        <v>0</v>
      </c>
      <c r="EC474" s="26">
        <v>0</v>
      </c>
      <c r="ED474" s="26">
        <v>0</v>
      </c>
      <c r="EE474" s="26">
        <v>5</v>
      </c>
      <c r="EF474" s="26">
        <v>0</v>
      </c>
      <c r="EG474" s="26">
        <v>0</v>
      </c>
      <c r="EH474" s="26">
        <v>0</v>
      </c>
      <c r="EI474" s="146">
        <f t="shared" si="563"/>
        <v>0</v>
      </c>
      <c r="EJ474" s="84">
        <f t="shared" si="564"/>
        <v>5</v>
      </c>
      <c r="EK474" s="84">
        <f t="shared" si="565"/>
        <v>0</v>
      </c>
      <c r="EL474" s="84">
        <f t="shared" si="550"/>
        <v>0</v>
      </c>
      <c r="EN474" s="84">
        <f t="shared" si="566"/>
        <v>0</v>
      </c>
    </row>
    <row r="475" ht="30" customHeight="1" spans="1:144">
      <c r="A475" s="87" t="str">
        <f t="shared" si="548"/>
        <v>G3531640.8381642.008</v>
      </c>
      <c r="B475" s="87">
        <f>VLOOKUP(A475,[1]大中修明细表!$A$10:$N$544,14,0)</f>
        <v>1.17000000000007</v>
      </c>
      <c r="C475" s="87" t="str">
        <f t="shared" si="549"/>
        <v>S305207.83209</v>
      </c>
      <c r="D475" s="87">
        <f>VLOOKUP(C475,[1]大中修明细表!$B$10:$N$544,13,0)</f>
        <v>1.17000000000007</v>
      </c>
      <c r="E475" s="87"/>
      <c r="F475" s="96">
        <v>428</v>
      </c>
      <c r="G475" s="26" t="s">
        <v>25</v>
      </c>
      <c r="H475" s="26" t="s">
        <v>1673</v>
      </c>
      <c r="I475" s="26">
        <v>433130</v>
      </c>
      <c r="J475" s="26" t="s">
        <v>807</v>
      </c>
      <c r="K475" s="26">
        <v>1640.838</v>
      </c>
      <c r="L475" s="26">
        <v>1642.008</v>
      </c>
      <c r="M475" s="26" t="s">
        <v>1018</v>
      </c>
      <c r="N475" s="26">
        <v>207.83</v>
      </c>
      <c r="O475" s="26">
        <v>209</v>
      </c>
      <c r="P475" s="26">
        <f t="shared" si="551"/>
        <v>1.17000000000007</v>
      </c>
      <c r="Q475" s="26">
        <f t="shared" ref="Q475:Q479" si="567">L475-K475</f>
        <v>1.17000000000007</v>
      </c>
      <c r="R475" s="26" t="s">
        <v>139</v>
      </c>
      <c r="S475" s="26">
        <v>8.5</v>
      </c>
      <c r="T475" s="26">
        <v>7.5</v>
      </c>
      <c r="U475" s="26">
        <v>8.5</v>
      </c>
      <c r="V475" s="26" t="s">
        <v>140</v>
      </c>
      <c r="W475" s="26" t="s">
        <v>160</v>
      </c>
      <c r="X475" s="26" t="s">
        <v>245</v>
      </c>
      <c r="Y475" s="26">
        <f t="shared" si="553"/>
        <v>8.5</v>
      </c>
      <c r="Z475" s="101"/>
      <c r="AA475" s="26" t="s">
        <v>245</v>
      </c>
      <c r="AB475" s="26" t="s">
        <v>144</v>
      </c>
      <c r="AC475" s="26">
        <v>30</v>
      </c>
      <c r="AD475" s="26" t="s">
        <v>145</v>
      </c>
      <c r="AE475" s="26">
        <v>9</v>
      </c>
      <c r="AF475" s="99"/>
      <c r="AG475" s="92">
        <v>215</v>
      </c>
      <c r="AH475" s="92">
        <f t="shared" si="554"/>
        <v>214</v>
      </c>
      <c r="AI475" s="92">
        <f t="shared" si="555"/>
        <v>214</v>
      </c>
      <c r="AJ475" s="26">
        <f t="shared" si="556"/>
        <v>214</v>
      </c>
      <c r="AK475" s="92"/>
      <c r="AL475" s="26">
        <f>IF(AND(AK475&lt;&gt;"",AM475&lt;&gt;""),"确认折扣年度",IF($V475="大修",IF(AND($V475="大修",AK475="",AM475=""),1,IF(AK475&lt;&gt;"",LOOKUP(AK475,{1900,2016,2017,2018,2019,2020,2021,2022,2023,2024,2025},{1,0.9,0.8,0.7,0.6,0.5,0.4,0.3,0.2,0.1,0}),IF(AM475&lt;&gt;"",LOOKUP(AM475,{1900,2021,2022,2023,2024,2025},{1,0.8,0.6,0.4,0.2,0})))),""))</f>
        <v>1</v>
      </c>
      <c r="AM475" s="92">
        <v>2016</v>
      </c>
      <c r="AN475" s="26" t="str">
        <f>IF(AND(AK475&lt;&gt;"",AM475&lt;&gt;""),"确认折扣年度",IF($V475="中修",IF(AND($V475="中修",AK475="",AM475=""),1,IF(AK475&lt;&gt;"",LOOKUP(AK475,{1900,2021,2022,2023,2024,2025},{1,0.8,0.6,0.4,0.2,0}),IF(AM475&lt;&gt;"",LOOKUP(AM475,{1900,2021,2022,2023,2024,2025},{1,0.8,0.6,0.4,0.2,0})))),""))</f>
        <v/>
      </c>
      <c r="AO475" s="26" t="s">
        <v>146</v>
      </c>
      <c r="AP475" s="26" t="s">
        <v>146</v>
      </c>
      <c r="AQ475" s="26" t="s">
        <v>197</v>
      </c>
      <c r="AR475" s="26" t="s">
        <v>1691</v>
      </c>
      <c r="AS475" s="101" t="s">
        <v>1692</v>
      </c>
      <c r="AT475" s="26" t="s">
        <v>1693</v>
      </c>
      <c r="AU475" s="26" t="s">
        <v>146</v>
      </c>
      <c r="AV475" s="26" t="s">
        <v>197</v>
      </c>
      <c r="AW475" s="26"/>
      <c r="AX475" s="110"/>
      <c r="AY475" s="110" t="s">
        <v>1694</v>
      </c>
      <c r="AZ475" s="109"/>
      <c r="BA475" s="26">
        <v>215</v>
      </c>
      <c r="BB475" s="26">
        <v>213.82</v>
      </c>
      <c r="BC475" s="26">
        <v>171.05</v>
      </c>
      <c r="BD475" s="26">
        <v>0</v>
      </c>
      <c r="BE475" s="26" t="s">
        <v>149</v>
      </c>
      <c r="BF475" s="26" t="s">
        <v>150</v>
      </c>
      <c r="BG475" s="26" t="s">
        <v>1695</v>
      </c>
      <c r="BH475" s="26">
        <v>1991</v>
      </c>
      <c r="BI475" s="26" t="s">
        <v>150</v>
      </c>
      <c r="BJ475" s="26" t="s">
        <v>1696</v>
      </c>
      <c r="BK475" s="26" t="s">
        <v>150</v>
      </c>
      <c r="BL475" s="26" t="s">
        <v>150</v>
      </c>
      <c r="BM475" s="26"/>
      <c r="BN475" s="26"/>
      <c r="BO475" s="26"/>
      <c r="BP475" s="26"/>
      <c r="BQ475" s="26" t="s">
        <v>1018</v>
      </c>
      <c r="BR475" s="26">
        <v>205.48</v>
      </c>
      <c r="BS475" s="26">
        <v>206.65</v>
      </c>
      <c r="BT475" s="26">
        <f t="shared" si="557"/>
        <v>1.17000000000007</v>
      </c>
      <c r="BU475" s="26"/>
      <c r="BV475" s="26"/>
      <c r="BW475" s="26">
        <f t="shared" ref="BW475:BW479" si="568">CE475+CF475</f>
        <v>1.17000000000007</v>
      </c>
      <c r="BX475" s="26">
        <v>0</v>
      </c>
      <c r="BY475" s="26">
        <v>0</v>
      </c>
      <c r="BZ475" s="26"/>
      <c r="CA475" s="117"/>
      <c r="CB475" s="26" t="s">
        <v>166</v>
      </c>
      <c r="CC475" s="26">
        <v>0</v>
      </c>
      <c r="CD475" s="26">
        <v>0.170000000000073</v>
      </c>
      <c r="CE475" s="26">
        <v>1</v>
      </c>
      <c r="CF475" s="92">
        <f t="shared" ref="CF475:CF479" si="569">CC475+CD475</f>
        <v>0.170000000000073</v>
      </c>
      <c r="CG475" s="84">
        <f t="shared" ref="CG475:CG479" si="570">Q475-BU475-BV475-BW475-BX475-BY475-BZ475</f>
        <v>0</v>
      </c>
      <c r="CH475" s="124">
        <v>14</v>
      </c>
      <c r="CI475" s="84">
        <v>1</v>
      </c>
      <c r="CJ475" s="84"/>
      <c r="CK475" s="84">
        <v>559</v>
      </c>
      <c r="CL475" s="84"/>
      <c r="CM475" s="84"/>
      <c r="CN475" s="84"/>
      <c r="CO475" s="84"/>
      <c r="CP475" s="84"/>
      <c r="CQ475" s="84"/>
      <c r="CR475" s="84"/>
      <c r="CT475" s="84"/>
      <c r="CU475" s="84"/>
      <c r="CV475" s="84"/>
      <c r="CW475" s="84" t="str">
        <f t="shared" ref="CW475:CW479" si="571">J475&amp;K475&amp;L475</f>
        <v>G3531640.8381642.008</v>
      </c>
      <c r="CX475" s="84" t="s">
        <v>140</v>
      </c>
      <c r="CZ475" s="26" t="s">
        <v>1697</v>
      </c>
      <c r="DA475" s="92">
        <v>0</v>
      </c>
      <c r="DB475" s="92"/>
      <c r="DC475" s="92"/>
      <c r="DD475" s="92"/>
      <c r="DE475" s="26"/>
      <c r="DF475" s="26"/>
      <c r="DG475" s="26"/>
      <c r="DH475" s="26"/>
      <c r="DI475" s="26"/>
      <c r="DJ475" s="26">
        <v>1991</v>
      </c>
      <c r="DK475" s="26"/>
      <c r="DL475" s="26" t="s">
        <v>139</v>
      </c>
      <c r="DM475" s="26">
        <v>7.5</v>
      </c>
      <c r="DN475" s="26">
        <v>8.5</v>
      </c>
      <c r="DO475" s="26">
        <v>8.5</v>
      </c>
      <c r="DP475" s="26" t="b">
        <v>0</v>
      </c>
      <c r="DQ475" s="26">
        <v>0</v>
      </c>
      <c r="DR475" s="26" t="s">
        <v>149</v>
      </c>
      <c r="DS475" s="26" t="s">
        <v>167</v>
      </c>
      <c r="DT475" s="26" t="s">
        <v>150</v>
      </c>
      <c r="DU475" s="26" t="s">
        <v>150</v>
      </c>
      <c r="DV475" s="26" t="s">
        <v>150</v>
      </c>
      <c r="DW475" s="26"/>
      <c r="DX475" s="26"/>
      <c r="DY475" s="26"/>
      <c r="DZ475" s="26">
        <f t="shared" si="562"/>
        <v>1.17</v>
      </c>
      <c r="EA475" s="26">
        <v>1.17000000000007</v>
      </c>
      <c r="EB475" s="26">
        <v>0</v>
      </c>
      <c r="EC475" s="26">
        <v>0</v>
      </c>
      <c r="ED475" s="26">
        <v>0</v>
      </c>
      <c r="EE475" s="26">
        <v>1.17</v>
      </c>
      <c r="EF475" s="26">
        <v>0</v>
      </c>
      <c r="EG475" s="26">
        <v>0</v>
      </c>
      <c r="EH475" s="26">
        <v>0</v>
      </c>
      <c r="EI475" s="146">
        <f t="shared" si="563"/>
        <v>7.28306304154103e-14</v>
      </c>
      <c r="EJ475" s="84">
        <f t="shared" si="564"/>
        <v>1.17000000000007</v>
      </c>
      <c r="EK475" s="84">
        <f t="shared" si="565"/>
        <v>7.28306304154103e-14</v>
      </c>
      <c r="EL475" s="84">
        <f t="shared" si="550"/>
        <v>-7.30526750203353e-14</v>
      </c>
      <c r="EN475" s="84">
        <f t="shared" si="566"/>
        <v>0</v>
      </c>
    </row>
    <row r="476" ht="30" customHeight="1" spans="1:144">
      <c r="A476" s="87" t="str">
        <f t="shared" si="548"/>
        <v>G354951956</v>
      </c>
      <c r="B476" s="87">
        <f>VLOOKUP(A476,[1]大中修明细表!$A$10:$N$544,14,0)</f>
        <v>5</v>
      </c>
      <c r="C476" s="87" t="str">
        <f t="shared" si="549"/>
        <v>S308636641</v>
      </c>
      <c r="D476" s="87">
        <f>VLOOKUP(C476,[1]大中修明细表!$B$10:$N$544,13,0)</f>
        <v>5</v>
      </c>
      <c r="E476" s="87"/>
      <c r="F476" s="96">
        <v>429</v>
      </c>
      <c r="G476" s="26" t="s">
        <v>25</v>
      </c>
      <c r="H476" s="26" t="s">
        <v>1698</v>
      </c>
      <c r="I476" s="26">
        <v>433123</v>
      </c>
      <c r="J476" s="26" t="s">
        <v>158</v>
      </c>
      <c r="K476" s="26">
        <v>951</v>
      </c>
      <c r="L476" s="26">
        <v>956</v>
      </c>
      <c r="M476" s="26" t="s">
        <v>759</v>
      </c>
      <c r="N476" s="26">
        <v>636</v>
      </c>
      <c r="O476" s="26">
        <v>641</v>
      </c>
      <c r="P476" s="26">
        <f t="shared" si="551"/>
        <v>5</v>
      </c>
      <c r="Q476" s="26">
        <f t="shared" si="567"/>
        <v>5</v>
      </c>
      <c r="R476" s="26" t="s">
        <v>139</v>
      </c>
      <c r="S476" s="26">
        <v>12</v>
      </c>
      <c r="T476" s="26">
        <v>12</v>
      </c>
      <c r="U476" s="26">
        <v>12</v>
      </c>
      <c r="V476" s="26" t="s">
        <v>140</v>
      </c>
      <c r="W476" s="26" t="s">
        <v>160</v>
      </c>
      <c r="X476" s="26" t="s">
        <v>1160</v>
      </c>
      <c r="Y476" s="26">
        <f t="shared" si="553"/>
        <v>12</v>
      </c>
      <c r="Z476" s="26">
        <v>20</v>
      </c>
      <c r="AA476" s="26" t="s">
        <v>161</v>
      </c>
      <c r="AB476" s="26" t="s">
        <v>144</v>
      </c>
      <c r="AC476" s="26">
        <v>20</v>
      </c>
      <c r="AD476" s="26" t="s">
        <v>145</v>
      </c>
      <c r="AE476" s="26">
        <v>9</v>
      </c>
      <c r="AF476" s="99"/>
      <c r="AG476" s="92">
        <v>215</v>
      </c>
      <c r="AH476" s="92">
        <f t="shared" si="554"/>
        <v>1290</v>
      </c>
      <c r="AI476" s="92">
        <f t="shared" si="555"/>
        <v>1290</v>
      </c>
      <c r="AJ476" s="26">
        <f t="shared" si="556"/>
        <v>1290</v>
      </c>
      <c r="AK476" s="92"/>
      <c r="AL476" s="26">
        <f>IF(AND(AK476&lt;&gt;"",AM476&lt;&gt;""),"确认折扣年度",IF($V476="大修",IF(AND($V476="大修",AK476="",AM476=""),1,IF(AK476&lt;&gt;"",LOOKUP(AK476,{1900,2016,2017,2018,2019,2020,2021,2022,2023,2024,2025},{1,0.9,0.8,0.7,0.6,0.5,0.4,0.3,0.2,0.1,0}),IF(AM476&lt;&gt;"",LOOKUP(AM476,{1900,2021,2022,2023,2024,2025},{1,0.8,0.6,0.4,0.2,0})))),""))</f>
        <v>1</v>
      </c>
      <c r="AM476" s="92">
        <v>2020</v>
      </c>
      <c r="AN476" s="26" t="str">
        <f>IF(AND(AK476&lt;&gt;"",AM476&lt;&gt;""),"确认折扣年度",IF($V476="中修",IF(AND($V476="中修",AK476="",AM476=""),1,IF(AK476&lt;&gt;"",LOOKUP(AK476,{1900,2021,2022,2023,2024,2025},{1,0.8,0.6,0.4,0.2,0}),IF(AM476&lt;&gt;"",LOOKUP(AM476,{1900,2021,2022,2023,2024,2025},{1,0.8,0.6,0.4,0.2,0})))),""))</f>
        <v/>
      </c>
      <c r="AO476" s="26" t="s">
        <v>146</v>
      </c>
      <c r="AP476" s="26" t="s">
        <v>146</v>
      </c>
      <c r="AQ476" s="26" t="s">
        <v>147</v>
      </c>
      <c r="AR476" s="26" t="s">
        <v>1699</v>
      </c>
      <c r="AS476" s="101" t="s">
        <v>1700</v>
      </c>
      <c r="AT476" s="26" t="s">
        <v>1701</v>
      </c>
      <c r="AU476" s="26" t="s">
        <v>146</v>
      </c>
      <c r="AV476" s="26" t="s">
        <v>147</v>
      </c>
      <c r="AW476" s="26"/>
      <c r="AX476" s="113" t="s">
        <v>1702</v>
      </c>
      <c r="AY476" s="110" t="s">
        <v>1703</v>
      </c>
      <c r="AZ476" s="111"/>
      <c r="BA476" s="26">
        <v>215</v>
      </c>
      <c r="BB476" s="26">
        <v>1290</v>
      </c>
      <c r="BC476" s="26">
        <v>1290</v>
      </c>
      <c r="BD476" s="26">
        <v>0</v>
      </c>
      <c r="BE476" s="26" t="s">
        <v>149</v>
      </c>
      <c r="BF476" s="26" t="s">
        <v>150</v>
      </c>
      <c r="BG476" s="26" t="s">
        <v>1704</v>
      </c>
      <c r="BH476" s="26">
        <v>1991</v>
      </c>
      <c r="BI476" s="26" t="s">
        <v>150</v>
      </c>
      <c r="BJ476" s="26" t="s">
        <v>1705</v>
      </c>
      <c r="BK476" s="26" t="s">
        <v>150</v>
      </c>
      <c r="BL476" s="26" t="s">
        <v>1706</v>
      </c>
      <c r="BM476" s="26" t="s">
        <v>1614</v>
      </c>
      <c r="BN476" s="26" t="s">
        <v>158</v>
      </c>
      <c r="BO476" s="26">
        <v>949.334</v>
      </c>
      <c r="BP476" s="26">
        <v>956.777</v>
      </c>
      <c r="BQ476" s="26" t="s">
        <v>759</v>
      </c>
      <c r="BR476" s="26">
        <v>633.906</v>
      </c>
      <c r="BS476" s="26">
        <v>638.906</v>
      </c>
      <c r="BT476" s="26">
        <f t="shared" si="557"/>
        <v>5</v>
      </c>
      <c r="BU476" s="26"/>
      <c r="BV476" s="26"/>
      <c r="BW476" s="26">
        <f t="shared" si="568"/>
        <v>5</v>
      </c>
      <c r="BX476" s="26">
        <v>0</v>
      </c>
      <c r="BY476" s="26">
        <v>0</v>
      </c>
      <c r="BZ476" s="26"/>
      <c r="CA476" s="117"/>
      <c r="CB476" s="26" t="s">
        <v>166</v>
      </c>
      <c r="CC476" s="26">
        <v>1</v>
      </c>
      <c r="CD476" s="26">
        <v>1</v>
      </c>
      <c r="CE476" s="26">
        <v>3</v>
      </c>
      <c r="CF476" s="92">
        <f t="shared" si="569"/>
        <v>2</v>
      </c>
      <c r="CG476" s="84">
        <f t="shared" si="570"/>
        <v>0</v>
      </c>
      <c r="CH476" s="124">
        <v>14</v>
      </c>
      <c r="CI476" s="84">
        <v>1</v>
      </c>
      <c r="CJ476" s="84"/>
      <c r="CK476" s="84">
        <v>530</v>
      </c>
      <c r="CL476" s="84"/>
      <c r="CM476" s="84"/>
      <c r="CN476" s="84"/>
      <c r="CO476" s="84"/>
      <c r="CP476" s="84"/>
      <c r="CQ476" s="84"/>
      <c r="CR476" s="84"/>
      <c r="CT476" s="84"/>
      <c r="CU476" s="84"/>
      <c r="CV476" s="84"/>
      <c r="CW476" s="84" t="str">
        <f t="shared" si="571"/>
        <v>G354951956</v>
      </c>
      <c r="CX476" s="84" t="s">
        <v>140</v>
      </c>
      <c r="CZ476" s="26" t="s">
        <v>1707</v>
      </c>
      <c r="DA476" s="92">
        <v>0</v>
      </c>
      <c r="DB476" s="92"/>
      <c r="DC476" s="92"/>
      <c r="DD476" s="92"/>
      <c r="DE476" s="26" t="s">
        <v>1708</v>
      </c>
      <c r="DF476" s="26" t="s">
        <v>1709</v>
      </c>
      <c r="DG476" s="26" t="s">
        <v>1709</v>
      </c>
      <c r="DH476" s="26" t="s">
        <v>1710</v>
      </c>
      <c r="DI476" s="26" t="s">
        <v>1711</v>
      </c>
      <c r="DJ476" s="26">
        <v>1991</v>
      </c>
      <c r="DK476" s="26"/>
      <c r="DL476" s="26" t="s">
        <v>139</v>
      </c>
      <c r="DM476" s="26">
        <v>12</v>
      </c>
      <c r="DN476" s="26">
        <v>12</v>
      </c>
      <c r="DO476" s="26">
        <v>12</v>
      </c>
      <c r="DP476" s="26" t="b">
        <v>1</v>
      </c>
      <c r="DQ476" s="26">
        <v>0</v>
      </c>
      <c r="DR476" s="26" t="s">
        <v>149</v>
      </c>
      <c r="DS476" s="26" t="s">
        <v>167</v>
      </c>
      <c r="DT476" s="26" t="s">
        <v>150</v>
      </c>
      <c r="DU476" s="26" t="s">
        <v>150</v>
      </c>
      <c r="DV476" s="26" t="s">
        <v>1706</v>
      </c>
      <c r="DW476" s="26" t="s">
        <v>1712</v>
      </c>
      <c r="DX476" s="26" t="s">
        <v>626</v>
      </c>
      <c r="DY476" s="26" t="s">
        <v>1713</v>
      </c>
      <c r="DZ476" s="26">
        <f t="shared" si="562"/>
        <v>5</v>
      </c>
      <c r="EA476" s="26">
        <v>5</v>
      </c>
      <c r="EB476" s="26">
        <v>0</v>
      </c>
      <c r="EC476" s="26">
        <v>0</v>
      </c>
      <c r="ED476" s="26">
        <v>0</v>
      </c>
      <c r="EE476" s="26">
        <v>5</v>
      </c>
      <c r="EF476" s="26">
        <v>0</v>
      </c>
      <c r="EG476" s="26">
        <v>0</v>
      </c>
      <c r="EH476" s="26">
        <v>0</v>
      </c>
      <c r="EI476" s="146">
        <f t="shared" si="563"/>
        <v>0</v>
      </c>
      <c r="EJ476" s="84">
        <f t="shared" si="564"/>
        <v>5</v>
      </c>
      <c r="EK476" s="84">
        <f t="shared" si="565"/>
        <v>0</v>
      </c>
      <c r="EL476" s="84">
        <f t="shared" si="550"/>
        <v>0</v>
      </c>
      <c r="EN476" s="84">
        <f t="shared" si="566"/>
        <v>0</v>
      </c>
    </row>
    <row r="477" ht="30" customHeight="1" spans="1:144">
      <c r="A477" s="87" t="str">
        <f t="shared" si="548"/>
        <v>G354966.676974.643</v>
      </c>
      <c r="B477" s="87">
        <f>VLOOKUP(A477,[1]大中修明细表!$A$10:$N$544,14,0)</f>
        <v>7.96699999999998</v>
      </c>
      <c r="C477" s="87" t="str">
        <f t="shared" si="549"/>
        <v>S308651.676659.643</v>
      </c>
      <c r="D477" s="87">
        <f>VLOOKUP(C477,[1]大中修明细表!$B$10:$N$544,13,0)</f>
        <v>7.96699999999998</v>
      </c>
      <c r="E477" s="87"/>
      <c r="F477" s="96">
        <v>430</v>
      </c>
      <c r="G477" s="26" t="s">
        <v>25</v>
      </c>
      <c r="H477" s="26" t="s">
        <v>1698</v>
      </c>
      <c r="I477" s="26">
        <v>433123</v>
      </c>
      <c r="J477" s="26" t="s">
        <v>158</v>
      </c>
      <c r="K477" s="26">
        <v>966.676</v>
      </c>
      <c r="L477" s="26">
        <v>974.643</v>
      </c>
      <c r="M477" s="26" t="s">
        <v>759</v>
      </c>
      <c r="N477" s="26">
        <v>651.676</v>
      </c>
      <c r="O477" s="26">
        <v>659.643</v>
      </c>
      <c r="P477" s="26">
        <f t="shared" si="551"/>
        <v>7.96699999999998</v>
      </c>
      <c r="Q477" s="26">
        <f t="shared" si="567"/>
        <v>7.96699999999998</v>
      </c>
      <c r="R477" s="26" t="s">
        <v>139</v>
      </c>
      <c r="S477" s="26">
        <v>12</v>
      </c>
      <c r="T477" s="26">
        <v>12</v>
      </c>
      <c r="U477" s="26">
        <v>12</v>
      </c>
      <c r="V477" s="26" t="s">
        <v>140</v>
      </c>
      <c r="W477" s="26" t="s">
        <v>160</v>
      </c>
      <c r="X477" s="26" t="s">
        <v>1160</v>
      </c>
      <c r="Y477" s="26">
        <f t="shared" si="553"/>
        <v>12</v>
      </c>
      <c r="Z477" s="26">
        <v>20</v>
      </c>
      <c r="AA477" s="26" t="s">
        <v>161</v>
      </c>
      <c r="AB477" s="26" t="s">
        <v>144</v>
      </c>
      <c r="AC477" s="26">
        <v>20</v>
      </c>
      <c r="AD477" s="26" t="s">
        <v>145</v>
      </c>
      <c r="AE477" s="26">
        <v>9</v>
      </c>
      <c r="AF477" s="99"/>
      <c r="AG477" s="92">
        <v>215</v>
      </c>
      <c r="AH477" s="92">
        <f t="shared" si="554"/>
        <v>2055</v>
      </c>
      <c r="AI477" s="92">
        <f t="shared" si="555"/>
        <v>2055</v>
      </c>
      <c r="AJ477" s="26">
        <f t="shared" si="556"/>
        <v>2055</v>
      </c>
      <c r="AK477" s="92"/>
      <c r="AL477" s="26">
        <f>IF(AND(AK477&lt;&gt;"",AM477&lt;&gt;""),"确认折扣年度",IF($V477="大修",IF(AND($V477="大修",AK477="",AM477=""),1,IF(AK477&lt;&gt;"",LOOKUP(AK477,{1900,2016,2017,2018,2019,2020,2021,2022,2023,2024,2025},{1,0.9,0.8,0.7,0.6,0.5,0.4,0.3,0.2,0.1,0}),IF(AM477&lt;&gt;"",LOOKUP(AM477,{1900,2021,2022,2023,2024,2025},{1,0.8,0.6,0.4,0.2,0})))),""))</f>
        <v>1</v>
      </c>
      <c r="AM477" s="92">
        <v>2020</v>
      </c>
      <c r="AN477" s="26" t="str">
        <f>IF(AND(AK477&lt;&gt;"",AM477&lt;&gt;""),"确认折扣年度",IF($V477="中修",IF(AND($V477="中修",AK477="",AM477=""),1,IF(AK477&lt;&gt;"",LOOKUP(AK477,{1900,2021,2022,2023,2024,2025},{1,0.8,0.6,0.4,0.2,0}),IF(AM477&lt;&gt;"",LOOKUP(AM477,{1900,2021,2022,2023,2024,2025},{1,0.8,0.6,0.4,0.2,0})))),""))</f>
        <v/>
      </c>
      <c r="AO477" s="26" t="s">
        <v>146</v>
      </c>
      <c r="AP477" s="26" t="s">
        <v>146</v>
      </c>
      <c r="AQ477" s="26" t="s">
        <v>147</v>
      </c>
      <c r="AR477" s="26" t="s">
        <v>1714</v>
      </c>
      <c r="AS477" s="101" t="s">
        <v>1692</v>
      </c>
      <c r="AT477" s="26" t="s">
        <v>1715</v>
      </c>
      <c r="AU477" s="26" t="s">
        <v>146</v>
      </c>
      <c r="AV477" s="26" t="s">
        <v>147</v>
      </c>
      <c r="AW477" s="26"/>
      <c r="AX477" s="113" t="s">
        <v>1716</v>
      </c>
      <c r="AY477" s="110" t="s">
        <v>1717</v>
      </c>
      <c r="AZ477" s="111"/>
      <c r="BA477" s="26">
        <v>215</v>
      </c>
      <c r="BB477" s="26">
        <v>2055.49</v>
      </c>
      <c r="BC477" s="26">
        <v>2055.49</v>
      </c>
      <c r="BD477" s="26">
        <v>0</v>
      </c>
      <c r="BE477" s="26" t="s">
        <v>149</v>
      </c>
      <c r="BF477" s="26" t="s">
        <v>150</v>
      </c>
      <c r="BG477" s="26" t="s">
        <v>1718</v>
      </c>
      <c r="BH477" s="26">
        <v>1991</v>
      </c>
      <c r="BI477" s="26" t="s">
        <v>150</v>
      </c>
      <c r="BJ477" s="26" t="s">
        <v>1719</v>
      </c>
      <c r="BK477" s="26" t="s">
        <v>150</v>
      </c>
      <c r="BL477" s="26" t="s">
        <v>1706</v>
      </c>
      <c r="BM477" s="26"/>
      <c r="BN477" s="26"/>
      <c r="BO477" s="26"/>
      <c r="BP477" s="26"/>
      <c r="BQ477" s="26" t="s">
        <v>759</v>
      </c>
      <c r="BR477" s="26">
        <v>649.582</v>
      </c>
      <c r="BS477" s="26">
        <v>657.549</v>
      </c>
      <c r="BT477" s="26">
        <f t="shared" si="557"/>
        <v>7.96699999999996</v>
      </c>
      <c r="BU477" s="26"/>
      <c r="BV477" s="26"/>
      <c r="BW477" s="26">
        <f t="shared" si="568"/>
        <v>7.96699999999996</v>
      </c>
      <c r="BX477" s="26">
        <v>0</v>
      </c>
      <c r="BY477" s="26">
        <v>0</v>
      </c>
      <c r="BZ477" s="26"/>
      <c r="CA477" s="117"/>
      <c r="CB477" s="26" t="s">
        <v>166</v>
      </c>
      <c r="CC477" s="26">
        <v>1</v>
      </c>
      <c r="CD477" s="26">
        <v>5.96699999999996</v>
      </c>
      <c r="CE477" s="26">
        <v>1</v>
      </c>
      <c r="CF477" s="92">
        <f t="shared" si="569"/>
        <v>6.96699999999996</v>
      </c>
      <c r="CG477" s="84">
        <f t="shared" si="570"/>
        <v>2.48689957516035e-14</v>
      </c>
      <c r="CH477" s="124">
        <v>14</v>
      </c>
      <c r="CI477" s="84">
        <v>1</v>
      </c>
      <c r="CJ477" s="84"/>
      <c r="CK477" s="84">
        <v>531</v>
      </c>
      <c r="CL477" s="84"/>
      <c r="CM477" s="84"/>
      <c r="CN477" s="84"/>
      <c r="CO477" s="84"/>
      <c r="CP477" s="84"/>
      <c r="CQ477" s="84"/>
      <c r="CR477" s="84"/>
      <c r="CT477" s="84"/>
      <c r="CU477" s="84"/>
      <c r="CV477" s="84"/>
      <c r="CW477" s="84" t="str">
        <f t="shared" si="571"/>
        <v>G354966.676974.643</v>
      </c>
      <c r="CX477" s="84" t="s">
        <v>140</v>
      </c>
      <c r="CZ477" s="26" t="s">
        <v>1720</v>
      </c>
      <c r="DA477" s="92">
        <v>0</v>
      </c>
      <c r="DB477" s="92"/>
      <c r="DC477" s="92"/>
      <c r="DD477" s="92"/>
      <c r="DE477" s="26" t="s">
        <v>1721</v>
      </c>
      <c r="DF477" s="26" t="s">
        <v>1721</v>
      </c>
      <c r="DG477" s="26" t="s">
        <v>1721</v>
      </c>
      <c r="DH477" s="26"/>
      <c r="DI477" s="26" t="s">
        <v>1722</v>
      </c>
      <c r="DJ477" s="26">
        <v>1991</v>
      </c>
      <c r="DK477" s="26"/>
      <c r="DL477" s="26" t="s">
        <v>139</v>
      </c>
      <c r="DM477" s="26">
        <v>12</v>
      </c>
      <c r="DN477" s="26">
        <v>12</v>
      </c>
      <c r="DO477" s="26">
        <v>12</v>
      </c>
      <c r="DP477" s="26" t="b">
        <v>1</v>
      </c>
      <c r="DQ477" s="26">
        <v>0</v>
      </c>
      <c r="DR477" s="26" t="s">
        <v>149</v>
      </c>
      <c r="DS477" s="26" t="s">
        <v>167</v>
      </c>
      <c r="DT477" s="26" t="s">
        <v>150</v>
      </c>
      <c r="DU477" s="26" t="s">
        <v>150</v>
      </c>
      <c r="DV477" s="26" t="s">
        <v>1706</v>
      </c>
      <c r="DW477" s="26"/>
      <c r="DX477" s="26"/>
      <c r="DY477" s="26"/>
      <c r="DZ477" s="26">
        <f t="shared" si="562"/>
        <v>7.967</v>
      </c>
      <c r="EA477" s="26">
        <v>7.96699999999998</v>
      </c>
      <c r="EB477" s="26">
        <v>-2.04281036531029e-14</v>
      </c>
      <c r="EC477" s="26">
        <v>0</v>
      </c>
      <c r="ED477" s="26">
        <v>0</v>
      </c>
      <c r="EE477" s="26">
        <v>7.967</v>
      </c>
      <c r="EF477" s="26">
        <v>0</v>
      </c>
      <c r="EG477" s="26">
        <v>0</v>
      </c>
      <c r="EH477" s="26">
        <v>0</v>
      </c>
      <c r="EI477" s="146">
        <f t="shared" si="563"/>
        <v>-1.50990331349021e-14</v>
      </c>
      <c r="EJ477" s="84">
        <f t="shared" si="564"/>
        <v>7.96699999999998</v>
      </c>
      <c r="EK477" s="84">
        <f t="shared" si="565"/>
        <v>-1.50990331349021e-14</v>
      </c>
      <c r="EL477" s="84">
        <f t="shared" si="550"/>
        <v>3.99680288865056e-14</v>
      </c>
      <c r="EN477" s="84">
        <f t="shared" si="566"/>
        <v>0</v>
      </c>
    </row>
    <row r="478" ht="30" customHeight="1" spans="1:144">
      <c r="A478" s="87" t="str">
        <f t="shared" si="548"/>
        <v>G354974.643975.058</v>
      </c>
      <c r="B478" s="87">
        <f>VLOOKUP(A478,[1]大中修明细表!$A$10:$N$544,14,0)</f>
        <v>0.414999999999964</v>
      </c>
      <c r="C478" s="87" t="str">
        <f t="shared" si="549"/>
        <v>S308659.643660.058</v>
      </c>
      <c r="D478" s="87">
        <f>VLOOKUP(C478,[1]大中修明细表!$B$10:$N$544,13,0)</f>
        <v>0.414999999999964</v>
      </c>
      <c r="E478" s="87"/>
      <c r="F478" s="96">
        <v>431</v>
      </c>
      <c r="G478" s="26" t="s">
        <v>25</v>
      </c>
      <c r="H478" s="26" t="s">
        <v>1698</v>
      </c>
      <c r="I478" s="26">
        <v>433123</v>
      </c>
      <c r="J478" s="26" t="s">
        <v>158</v>
      </c>
      <c r="K478" s="26">
        <v>974.643</v>
      </c>
      <c r="L478" s="26">
        <v>975.058</v>
      </c>
      <c r="M478" s="26" t="s">
        <v>759</v>
      </c>
      <c r="N478" s="26">
        <v>659.643</v>
      </c>
      <c r="O478" s="26">
        <v>660.058</v>
      </c>
      <c r="P478" s="26">
        <f t="shared" si="551"/>
        <v>0.414999999999964</v>
      </c>
      <c r="Q478" s="26">
        <f t="shared" si="567"/>
        <v>0.414999999999964</v>
      </c>
      <c r="R478" s="26" t="s">
        <v>172</v>
      </c>
      <c r="S478" s="26">
        <v>8</v>
      </c>
      <c r="T478" s="26">
        <v>7.5</v>
      </c>
      <c r="U478" s="26">
        <v>8</v>
      </c>
      <c r="V478" s="26" t="s">
        <v>140</v>
      </c>
      <c r="W478" s="26" t="s">
        <v>160</v>
      </c>
      <c r="X478" s="26" t="s">
        <v>1160</v>
      </c>
      <c r="Y478" s="26">
        <f t="shared" si="553"/>
        <v>8</v>
      </c>
      <c r="Z478" s="26">
        <v>20</v>
      </c>
      <c r="AA478" s="26" t="s">
        <v>161</v>
      </c>
      <c r="AB478" s="26" t="s">
        <v>144</v>
      </c>
      <c r="AC478" s="26">
        <v>20</v>
      </c>
      <c r="AD478" s="26" t="s">
        <v>145</v>
      </c>
      <c r="AE478" s="26">
        <v>9</v>
      </c>
      <c r="AF478" s="99"/>
      <c r="AG478" s="92">
        <v>215</v>
      </c>
      <c r="AH478" s="92">
        <f t="shared" si="554"/>
        <v>71</v>
      </c>
      <c r="AI478" s="92">
        <f t="shared" si="555"/>
        <v>71</v>
      </c>
      <c r="AJ478" s="26">
        <f t="shared" si="556"/>
        <v>71</v>
      </c>
      <c r="AK478" s="92"/>
      <c r="AL478" s="26">
        <f>IF(AND(AK478&lt;&gt;"",AM478&lt;&gt;""),"确认折扣年度",IF($V478="大修",IF(AND($V478="大修",AK478="",AM478=""),1,IF(AK478&lt;&gt;"",LOOKUP(AK478,{1900,2016,2017,2018,2019,2020,2021,2022,2023,2024,2025},{1,0.9,0.8,0.7,0.6,0.5,0.4,0.3,0.2,0.1,0}),IF(AM478&lt;&gt;"",LOOKUP(AM478,{1900,2021,2022,2023,2024,2025},{1,0.8,0.6,0.4,0.2,0})))),""))</f>
        <v>1</v>
      </c>
      <c r="AM478" s="92">
        <v>2020</v>
      </c>
      <c r="AN478" s="26" t="str">
        <f>IF(AND(AK478&lt;&gt;"",AM478&lt;&gt;""),"确认折扣年度",IF($V478="中修",IF(AND($V478="中修",AK478="",AM478=""),1,IF(AK478&lt;&gt;"",LOOKUP(AK478,{1900,2021,2022,2023,2024,2025},{1,0.8,0.6,0.4,0.2,0}),IF(AM478&lt;&gt;"",LOOKUP(AM478,{1900,2021,2022,2023,2024,2025},{1,0.8,0.6,0.4,0.2,0})))),""))</f>
        <v/>
      </c>
      <c r="AO478" s="26" t="s">
        <v>146</v>
      </c>
      <c r="AP478" s="26" t="s">
        <v>146</v>
      </c>
      <c r="AQ478" s="26" t="s">
        <v>147</v>
      </c>
      <c r="AR478" s="26" t="s">
        <v>1714</v>
      </c>
      <c r="AS478" s="101" t="s">
        <v>1692</v>
      </c>
      <c r="AT478" s="26" t="s">
        <v>1715</v>
      </c>
      <c r="AU478" s="26" t="s">
        <v>146</v>
      </c>
      <c r="AV478" s="26" t="s">
        <v>147</v>
      </c>
      <c r="AW478" s="26"/>
      <c r="AX478" s="113" t="s">
        <v>1723</v>
      </c>
      <c r="AY478" s="110" t="s">
        <v>1724</v>
      </c>
      <c r="AZ478" s="111"/>
      <c r="BA478" s="26">
        <v>215</v>
      </c>
      <c r="BB478" s="26">
        <v>71.38</v>
      </c>
      <c r="BC478" s="26">
        <v>71.38</v>
      </c>
      <c r="BD478" s="26">
        <v>0</v>
      </c>
      <c r="BE478" s="26" t="s">
        <v>150</v>
      </c>
      <c r="BF478" s="26" t="s">
        <v>150</v>
      </c>
      <c r="BG478" s="26" t="s">
        <v>1725</v>
      </c>
      <c r="BH478" s="26">
        <v>1991</v>
      </c>
      <c r="BI478" s="26" t="s">
        <v>150</v>
      </c>
      <c r="BJ478" s="26" t="s">
        <v>1726</v>
      </c>
      <c r="BK478" s="26" t="s">
        <v>150</v>
      </c>
      <c r="BL478" s="26" t="s">
        <v>150</v>
      </c>
      <c r="BM478" s="26"/>
      <c r="BN478" s="26"/>
      <c r="BO478" s="26"/>
      <c r="BP478" s="26"/>
      <c r="BQ478" s="26" t="s">
        <v>158</v>
      </c>
      <c r="BR478" s="26">
        <v>974.643</v>
      </c>
      <c r="BS478" s="26">
        <v>975.058</v>
      </c>
      <c r="BT478" s="26">
        <f t="shared" si="557"/>
        <v>0.415</v>
      </c>
      <c r="BU478" s="26"/>
      <c r="BV478" s="26"/>
      <c r="BW478" s="26">
        <f t="shared" si="568"/>
        <v>0.415</v>
      </c>
      <c r="BX478" s="26">
        <v>0</v>
      </c>
      <c r="BY478" s="26">
        <v>0</v>
      </c>
      <c r="BZ478" s="26"/>
      <c r="CA478" s="117"/>
      <c r="CB478" s="26" t="s">
        <v>166</v>
      </c>
      <c r="CC478" s="26">
        <v>0</v>
      </c>
      <c r="CD478" s="26">
        <v>0</v>
      </c>
      <c r="CE478" s="26">
        <v>0.415</v>
      </c>
      <c r="CF478" s="92">
        <f t="shared" si="569"/>
        <v>0</v>
      </c>
      <c r="CG478" s="84">
        <f t="shared" si="570"/>
        <v>-3.63598040564739e-14</v>
      </c>
      <c r="CH478" s="124">
        <v>14</v>
      </c>
      <c r="CI478" s="84">
        <v>1</v>
      </c>
      <c r="CJ478" s="84"/>
      <c r="CK478" s="84">
        <v>532</v>
      </c>
      <c r="CL478" s="84"/>
      <c r="CM478" s="84"/>
      <c r="CN478" s="84"/>
      <c r="CO478" s="84"/>
      <c r="CP478" s="84"/>
      <c r="CQ478" s="84"/>
      <c r="CR478" s="84"/>
      <c r="CT478" s="84"/>
      <c r="CU478" s="84"/>
      <c r="CV478" s="84"/>
      <c r="CW478" s="84" t="str">
        <f t="shared" si="571"/>
        <v>G354974.643975.058</v>
      </c>
      <c r="CX478" s="84" t="s">
        <v>140</v>
      </c>
      <c r="CZ478" s="26"/>
      <c r="DA478" s="92">
        <v>0.414999999999964</v>
      </c>
      <c r="DB478" s="92"/>
      <c r="DC478" s="92"/>
      <c r="DD478" s="92"/>
      <c r="DE478" s="26" t="s">
        <v>1727</v>
      </c>
      <c r="DF478" s="26" t="s">
        <v>1727</v>
      </c>
      <c r="DG478" s="26" t="s">
        <v>1727</v>
      </c>
      <c r="DH478" s="26"/>
      <c r="DI478" s="26" t="s">
        <v>1728</v>
      </c>
      <c r="DJ478" s="26">
        <v>1991</v>
      </c>
      <c r="DK478" s="26"/>
      <c r="DL478" s="26" t="s">
        <v>172</v>
      </c>
      <c r="DM478" s="26">
        <v>7.5</v>
      </c>
      <c r="DN478" s="26">
        <v>8</v>
      </c>
      <c r="DO478" s="26">
        <v>8</v>
      </c>
      <c r="DP478" s="26" t="b">
        <v>0</v>
      </c>
      <c r="DQ478" s="26">
        <v>0</v>
      </c>
      <c r="DR478" s="26" t="s">
        <v>149</v>
      </c>
      <c r="DS478" s="26" t="s">
        <v>167</v>
      </c>
      <c r="DT478" s="26" t="s">
        <v>150</v>
      </c>
      <c r="DU478" s="26" t="s">
        <v>150</v>
      </c>
      <c r="DV478" s="26" t="s">
        <v>150</v>
      </c>
      <c r="DW478" s="26"/>
      <c r="DX478" s="26"/>
      <c r="DY478" s="26"/>
      <c r="DZ478" s="26">
        <f t="shared" si="562"/>
        <v>0.415</v>
      </c>
      <c r="EA478" s="26">
        <v>0.414999999999964</v>
      </c>
      <c r="EB478" s="26">
        <v>3.59712259978551e-14</v>
      </c>
      <c r="EC478" s="26">
        <v>0</v>
      </c>
      <c r="ED478" s="26">
        <v>0</v>
      </c>
      <c r="EE478" s="26">
        <v>0.415</v>
      </c>
      <c r="EF478" s="26">
        <v>0</v>
      </c>
      <c r="EG478" s="26">
        <v>0</v>
      </c>
      <c r="EH478" s="26">
        <v>0</v>
      </c>
      <c r="EI478" s="146">
        <f t="shared" si="563"/>
        <v>-3.63598040564739e-14</v>
      </c>
      <c r="EJ478" s="84">
        <f t="shared" si="564"/>
        <v>0.414999999999964</v>
      </c>
      <c r="EK478" s="84">
        <f t="shared" si="565"/>
        <v>-3.63598040564739e-14</v>
      </c>
      <c r="EL478" s="84">
        <f t="shared" si="550"/>
        <v>0</v>
      </c>
      <c r="EN478" s="84">
        <f t="shared" si="566"/>
        <v>0</v>
      </c>
    </row>
    <row r="479" ht="30" customHeight="1" spans="1:144">
      <c r="A479" s="87" t="str">
        <f t="shared" si="548"/>
        <v>S303374.91375.91</v>
      </c>
      <c r="B479" s="87" t="e">
        <f>VLOOKUP(A479,[1]大中修明细表!$A$10:$N$544,14,0)</f>
        <v>#N/A</v>
      </c>
      <c r="C479" s="87" t="str">
        <f t="shared" si="549"/>
        <v>S306539.005540.005</v>
      </c>
      <c r="D479" s="87" t="e">
        <f>VLOOKUP(C479,[1]大中修明细表!$B$10:$N$544,13,0)</f>
        <v>#N/A</v>
      </c>
      <c r="E479" s="87" t="s">
        <v>218</v>
      </c>
      <c r="F479" s="96">
        <v>432</v>
      </c>
      <c r="G479" s="26" t="s">
        <v>25</v>
      </c>
      <c r="H479" s="26" t="s">
        <v>1729</v>
      </c>
      <c r="I479" s="26">
        <v>433127</v>
      </c>
      <c r="J479" s="26" t="s">
        <v>854</v>
      </c>
      <c r="K479" s="26">
        <v>374.91</v>
      </c>
      <c r="L479" s="26">
        <v>375.91</v>
      </c>
      <c r="M479" s="26" t="s">
        <v>748</v>
      </c>
      <c r="N479" s="26">
        <v>539.005</v>
      </c>
      <c r="O479" s="26">
        <v>540.005</v>
      </c>
      <c r="P479" s="26">
        <f t="shared" si="551"/>
        <v>1</v>
      </c>
      <c r="Q479" s="26">
        <f t="shared" si="567"/>
        <v>1</v>
      </c>
      <c r="R479" s="26" t="s">
        <v>139</v>
      </c>
      <c r="S479" s="26">
        <v>8</v>
      </c>
      <c r="T479" s="26">
        <v>8</v>
      </c>
      <c r="U479" s="26">
        <v>9</v>
      </c>
      <c r="V479" s="26" t="s">
        <v>140</v>
      </c>
      <c r="W479" s="26" t="s">
        <v>141</v>
      </c>
      <c r="X479" s="26" t="s">
        <v>142</v>
      </c>
      <c r="Y479" s="26">
        <f t="shared" si="553"/>
        <v>8</v>
      </c>
      <c r="Z479" s="99"/>
      <c r="AA479" s="26" t="s">
        <v>143</v>
      </c>
      <c r="AB479" s="26" t="s">
        <v>144</v>
      </c>
      <c r="AC479" s="26">
        <v>30</v>
      </c>
      <c r="AD479" s="26" t="s">
        <v>145</v>
      </c>
      <c r="AE479" s="26">
        <v>9</v>
      </c>
      <c r="AF479" s="99"/>
      <c r="AG479" s="92">
        <v>220</v>
      </c>
      <c r="AH479" s="92">
        <f t="shared" si="554"/>
        <v>176</v>
      </c>
      <c r="AI479" s="92">
        <f t="shared" si="555"/>
        <v>176</v>
      </c>
      <c r="AJ479" s="26">
        <f t="shared" si="556"/>
        <v>176</v>
      </c>
      <c r="AK479" s="92">
        <v>1991</v>
      </c>
      <c r="AL479" s="26">
        <f>IF(AND(AK479&lt;&gt;"",AM479&lt;&gt;""),"确认折扣年度",IF($V479="大修",IF(AND($V479="大修",AK479="",AM479=""),1,IF(AK479&lt;&gt;"",LOOKUP(AK479,{1900,2016,2017,2018,2019,2020,2021,2022,2023,2024,2025},{1,0.9,0.8,0.7,0.6,0.5,0.4,0.3,0.2,0.1,0}),IF(AM479&lt;&gt;"",LOOKUP(AM479,{1900,2021,2022,2023,2024,2025},{1,0.8,0.6,0.4,0.2,0})))),""))</f>
        <v>1</v>
      </c>
      <c r="AM479" s="92"/>
      <c r="AN479" s="26" t="str">
        <f>IF(AND(AK479&lt;&gt;"",AM479&lt;&gt;""),"确认折扣年度",IF($V479="中修",IF(AND($V479="中修",AK479="",AM479=""),1,IF(AK479&lt;&gt;"",LOOKUP(AK479,{1900,2021,2022,2023,2024,2025},{1,0.8,0.6,0.4,0.2,0}),IF(AM479&lt;&gt;"",LOOKUP(AM479,{1900,2021,2022,2023,2024,2025},{1,0.8,0.6,0.4,0.2,0})))),""))</f>
        <v/>
      </c>
      <c r="AO479" s="26" t="s">
        <v>146</v>
      </c>
      <c r="AP479" s="26" t="s">
        <v>146</v>
      </c>
      <c r="AQ479" s="26" t="s">
        <v>147</v>
      </c>
      <c r="AR479" s="26" t="s">
        <v>1730</v>
      </c>
      <c r="AS479" s="101"/>
      <c r="AT479" s="26"/>
      <c r="AU479" s="26" t="s">
        <v>146</v>
      </c>
      <c r="AV479" s="26" t="s">
        <v>147</v>
      </c>
      <c r="AW479" s="26"/>
      <c r="AX479" s="110" t="s">
        <v>1731</v>
      </c>
      <c r="AY479" s="110"/>
      <c r="AZ479" s="111"/>
      <c r="BA479" s="26">
        <v>215</v>
      </c>
      <c r="BB479" s="26">
        <v>2423.48</v>
      </c>
      <c r="BC479" s="26">
        <v>2423.48</v>
      </c>
      <c r="BD479" s="26">
        <v>0</v>
      </c>
      <c r="BE479" s="26" t="s">
        <v>149</v>
      </c>
      <c r="BF479" s="26" t="s">
        <v>150</v>
      </c>
      <c r="BG479" s="26"/>
      <c r="BH479" s="26">
        <v>1991</v>
      </c>
      <c r="BI479" s="26" t="s">
        <v>150</v>
      </c>
      <c r="BJ479" s="26" t="s">
        <v>150</v>
      </c>
      <c r="BK479" s="26" t="s">
        <v>150</v>
      </c>
      <c r="BL479" s="26" t="s">
        <v>1732</v>
      </c>
      <c r="BM479" s="26"/>
      <c r="BN479" s="26"/>
      <c r="BO479" s="26"/>
      <c r="BP479" s="26"/>
      <c r="BQ479" s="26" t="s">
        <v>748</v>
      </c>
      <c r="BR479" s="26">
        <v>539.005</v>
      </c>
      <c r="BS479" s="26">
        <v>553.095</v>
      </c>
      <c r="BT479" s="26">
        <f t="shared" si="557"/>
        <v>1.00000000000005</v>
      </c>
      <c r="BU479" s="26"/>
      <c r="BV479" s="26"/>
      <c r="BW479" s="26">
        <f t="shared" si="568"/>
        <v>1.00000000000005</v>
      </c>
      <c r="BX479" s="26">
        <v>0</v>
      </c>
      <c r="BY479" s="26">
        <v>0</v>
      </c>
      <c r="BZ479" s="26"/>
      <c r="CA479" s="117"/>
      <c r="CB479" s="26" t="s">
        <v>166</v>
      </c>
      <c r="CC479" s="26">
        <v>0.0100000000000477</v>
      </c>
      <c r="CD479" s="26">
        <v>0.99</v>
      </c>
      <c r="CE479" s="26">
        <v>0</v>
      </c>
      <c r="CF479" s="88">
        <f t="shared" si="569"/>
        <v>1.00000000000005</v>
      </c>
      <c r="CG479" s="84">
        <f t="shared" si="570"/>
        <v>-4.77395900588817e-14</v>
      </c>
      <c r="CH479" s="124">
        <v>14</v>
      </c>
      <c r="CI479" s="84">
        <v>1</v>
      </c>
      <c r="CJ479" s="84"/>
      <c r="CK479" s="84">
        <v>551</v>
      </c>
      <c r="CL479" s="84"/>
      <c r="CM479" s="84"/>
      <c r="CN479" s="84"/>
      <c r="CO479" s="84"/>
      <c r="CP479" s="84"/>
      <c r="CQ479" s="84"/>
      <c r="CR479" s="84"/>
      <c r="CT479" s="84"/>
      <c r="CU479" s="84"/>
      <c r="CV479" s="84"/>
      <c r="CW479" s="84" t="str">
        <f t="shared" si="571"/>
        <v>S303374.91375.91</v>
      </c>
      <c r="CX479" s="84" t="s">
        <v>140</v>
      </c>
      <c r="CZ479" s="26" t="s">
        <v>1733</v>
      </c>
      <c r="DA479" s="92">
        <v>0</v>
      </c>
      <c r="DB479" s="92"/>
      <c r="DC479" s="26" t="s">
        <v>1734</v>
      </c>
      <c r="DD479" s="92" t="s">
        <v>1735</v>
      </c>
      <c r="DE479" s="26"/>
      <c r="DF479" s="26"/>
      <c r="DG479" s="26"/>
      <c r="DH479" s="26"/>
      <c r="DI479" s="26"/>
      <c r="DJ479" s="26">
        <v>1991</v>
      </c>
      <c r="DK479" s="26"/>
      <c r="DL479" s="26" t="s">
        <v>139</v>
      </c>
      <c r="DM479" s="26" t="s">
        <v>1736</v>
      </c>
      <c r="DN479" s="26">
        <v>8</v>
      </c>
      <c r="DO479" s="26">
        <v>9</v>
      </c>
      <c r="DP479" s="26" t="e">
        <v>#N/A</v>
      </c>
      <c r="DQ479" s="26" t="e">
        <v>#N/A</v>
      </c>
      <c r="DR479" s="26" t="s">
        <v>149</v>
      </c>
      <c r="DS479" s="26" t="s">
        <v>167</v>
      </c>
      <c r="DT479" s="26" t="s">
        <v>150</v>
      </c>
      <c r="DU479" s="26" t="s">
        <v>150</v>
      </c>
      <c r="DV479" s="26" t="s">
        <v>1732</v>
      </c>
      <c r="DW479" s="26"/>
      <c r="DX479" s="26"/>
      <c r="DY479" s="26"/>
      <c r="DZ479" s="26">
        <f t="shared" si="562"/>
        <v>1</v>
      </c>
      <c r="EA479" s="26" t="e">
        <v>#N/A</v>
      </c>
      <c r="EB479" s="26" t="e">
        <v>#N/A</v>
      </c>
      <c r="EC479" s="26">
        <v>0</v>
      </c>
      <c r="ED479" s="26">
        <v>0</v>
      </c>
      <c r="EE479" s="26">
        <v>1</v>
      </c>
      <c r="EF479" s="26">
        <v>0</v>
      </c>
      <c r="EG479" s="26">
        <v>0</v>
      </c>
      <c r="EH479" s="26">
        <v>0</v>
      </c>
      <c r="EI479" s="146">
        <f t="shared" si="563"/>
        <v>0</v>
      </c>
      <c r="EJ479" s="84">
        <f t="shared" si="564"/>
        <v>1</v>
      </c>
      <c r="EK479" s="84">
        <f t="shared" si="565"/>
        <v>0</v>
      </c>
      <c r="EL479" s="84">
        <f t="shared" si="550"/>
        <v>-4.77395900588817e-14</v>
      </c>
      <c r="EN479" s="84">
        <f t="shared" si="566"/>
        <v>0</v>
      </c>
    </row>
    <row r="480" ht="30" customHeight="1" spans="1:142">
      <c r="A480" s="87" t="str">
        <f t="shared" si="548"/>
        <v/>
      </c>
      <c r="B480" s="87">
        <f>VLOOKUP(A480,[1]大中修明细表!$A$10:$N$544,14,0)</f>
        <v>22.9650000000001</v>
      </c>
      <c r="C480" s="87" t="str">
        <f t="shared" si="549"/>
        <v/>
      </c>
      <c r="D480" s="87">
        <f>VLOOKUP(C480,[1]大中修明细表!$B$10:$N$544,13,0)</f>
        <v>22.9650000000001</v>
      </c>
      <c r="E480" s="87"/>
      <c r="F480" s="16" t="s">
        <v>179</v>
      </c>
      <c r="G480" s="16" t="s">
        <v>180</v>
      </c>
      <c r="H480" s="26"/>
      <c r="I480" s="26"/>
      <c r="J480" s="26"/>
      <c r="K480" s="26"/>
      <c r="L480" s="26"/>
      <c r="M480" s="26"/>
      <c r="N480" s="26"/>
      <c r="O480" s="26"/>
      <c r="P480" s="16">
        <f>SUBTOTAL(9,P481:P486)</f>
        <v>20.556</v>
      </c>
      <c r="Q480" s="16">
        <f>SUBTOTAL(9,Q481:Q486)</f>
        <v>20.556</v>
      </c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98"/>
      <c r="AG480" s="104"/>
      <c r="AH480" s="16">
        <f>SUBTOTAL(9,AH481:AH486)</f>
        <v>1124</v>
      </c>
      <c r="AI480" s="16">
        <f>SUBTOTAL(9,AI481:AI486)</f>
        <v>1124</v>
      </c>
      <c r="AJ480" s="16">
        <f>SUBTOTAL(9,AJ481:AJ486)</f>
        <v>1124</v>
      </c>
      <c r="AK480" s="92"/>
      <c r="AL480" s="26" t="str">
        <f>IF(AND(AK480&lt;&gt;"",AM480&lt;&gt;""),"确认折扣年度",IF($V480="大修",IF(AND($V480="大修",AK480="",AM480=""),1,IF(AK480&lt;&gt;"",LOOKUP(AK480,{1900,2016,2017,2018,2019,2020,2021,2022,2023,2024,2025},{1,0.9,0.8,0.7,0.6,0.5,0.4,0.3,0.2,0.1,0}),IF(AM480&lt;&gt;"",LOOKUP(AM480,{1900,2021,2022,2023,2024,2025},{1,0.8,0.6,0.4,0.2,0})))),""))</f>
        <v/>
      </c>
      <c r="AM480" s="92"/>
      <c r="AN480" s="26" t="str">
        <f>IF(AND(AK480&lt;&gt;"",AM480&lt;&gt;""),"确认折扣年度",IF($V480="中修",IF(AND($V480="中修",AK480="",AM480=""),1,IF(AK480&lt;&gt;"",LOOKUP(AK480,{1900,2021,2022,2023,2024,2025},{1,0.8,0.6,0.4,0.2,0}),IF(AM480&lt;&gt;"",LOOKUP(AM480,{1900,2021,2022,2023,2024,2025},{1,0.8,0.6,0.4,0.2,0})))),""))</f>
        <v/>
      </c>
      <c r="AO480" s="26"/>
      <c r="AP480" s="26"/>
      <c r="AQ480" s="92"/>
      <c r="AR480" s="26"/>
      <c r="AS480" s="101"/>
      <c r="AT480" s="26"/>
      <c r="AU480" s="26"/>
      <c r="AV480" s="92"/>
      <c r="AW480" s="26"/>
      <c r="AX480" s="110"/>
      <c r="AY480" s="110"/>
      <c r="AZ480" s="111"/>
      <c r="BA480" s="26"/>
      <c r="BB480" s="26"/>
      <c r="BC480" s="26"/>
      <c r="BD480" s="26"/>
      <c r="BE480" s="26"/>
      <c r="BF480" s="26"/>
      <c r="BG480" s="26"/>
      <c r="BH480" s="26"/>
      <c r="BI480" s="26"/>
      <c r="BJ480" s="26"/>
      <c r="BK480" s="26"/>
      <c r="BL480" s="26"/>
      <c r="BM480" s="26"/>
      <c r="BN480" s="26"/>
      <c r="BO480" s="26"/>
      <c r="BP480" s="26"/>
      <c r="BQ480" s="26"/>
      <c r="BR480" s="26"/>
      <c r="BS480" s="26"/>
      <c r="BT480" s="26"/>
      <c r="BU480" s="26"/>
      <c r="BV480" s="26"/>
      <c r="BW480" s="26"/>
      <c r="BX480" s="26"/>
      <c r="BY480" s="26"/>
      <c r="BZ480" s="26"/>
      <c r="CA480" s="117"/>
      <c r="CB480" s="26"/>
      <c r="CC480" s="26"/>
      <c r="CD480" s="26"/>
      <c r="CE480" s="26"/>
      <c r="CF480" s="84"/>
      <c r="CH480" s="124"/>
      <c r="CJ480" s="84"/>
      <c r="CL480" s="84"/>
      <c r="CM480" s="84"/>
      <c r="CN480" s="84"/>
      <c r="CO480" s="84"/>
      <c r="CP480" s="84"/>
      <c r="CQ480" s="84"/>
      <c r="CR480" s="84"/>
      <c r="CT480" s="84"/>
      <c r="CU480" s="84"/>
      <c r="CV480" s="84"/>
      <c r="CZ480" s="26"/>
      <c r="DA480" s="16">
        <f>SUBTOTAL(9,DA481:DA486)</f>
        <v>14.978</v>
      </c>
      <c r="DB480" s="16"/>
      <c r="DC480" s="16"/>
      <c r="DD480" s="16"/>
      <c r="DE480" s="26"/>
      <c r="DF480" s="26"/>
      <c r="DG480" s="26"/>
      <c r="DH480" s="26"/>
      <c r="DI480" s="26"/>
      <c r="DJ480" s="26"/>
      <c r="DK480" s="26"/>
      <c r="DL480" s="26"/>
      <c r="DM480" s="26"/>
      <c r="DN480" s="26"/>
      <c r="DO480" s="26"/>
      <c r="DP480" s="26" t="b">
        <v>1</v>
      </c>
      <c r="DQ480" s="26">
        <v>0</v>
      </c>
      <c r="DR480" s="26"/>
      <c r="DS480" s="139"/>
      <c r="DT480" s="26"/>
      <c r="DU480" s="26"/>
      <c r="DV480" s="26"/>
      <c r="DW480" s="26"/>
      <c r="DX480" s="26"/>
      <c r="DY480" s="26"/>
      <c r="DZ480" s="26">
        <f t="shared" si="562"/>
        <v>0</v>
      </c>
      <c r="EA480" s="26">
        <v>1</v>
      </c>
      <c r="EB480" s="26">
        <v>0</v>
      </c>
      <c r="EC480" s="26"/>
      <c r="ED480" s="26"/>
      <c r="EE480" s="26"/>
      <c r="EF480" s="26"/>
      <c r="EG480" s="26"/>
      <c r="EH480" s="26"/>
      <c r="EI480" s="146"/>
      <c r="EL480" s="84">
        <f t="shared" si="550"/>
        <v>0</v>
      </c>
    </row>
    <row r="481" s="84" customFormat="1" ht="30" customHeight="1" spans="1:144">
      <c r="A481" s="87" t="str">
        <f t="shared" si="548"/>
        <v>G31918121812.215</v>
      </c>
      <c r="B481" s="87">
        <f>VLOOKUP(A481,[1]大中修明细表!$A$10:$N$544,14,0)</f>
        <v>0.214999999999918</v>
      </c>
      <c r="C481" s="87" t="str">
        <f t="shared" si="549"/>
        <v>G3191598.2151598.43</v>
      </c>
      <c r="D481" s="87">
        <f>VLOOKUP(C481,[1]大中修明细表!$B$10:$N$544,13,0)</f>
        <v>0.214999999999918</v>
      </c>
      <c r="E481" s="87"/>
      <c r="F481" s="96">
        <v>433</v>
      </c>
      <c r="G481" s="26" t="s">
        <v>25</v>
      </c>
      <c r="H481" s="26" t="s">
        <v>1737</v>
      </c>
      <c r="I481" s="26">
        <v>433122</v>
      </c>
      <c r="J481" s="26" t="s">
        <v>1389</v>
      </c>
      <c r="K481" s="26">
        <v>1812</v>
      </c>
      <c r="L481" s="26">
        <v>1812.215</v>
      </c>
      <c r="M481" s="26" t="s">
        <v>1389</v>
      </c>
      <c r="N481" s="26">
        <v>1598.215</v>
      </c>
      <c r="O481" s="26">
        <v>1598.43</v>
      </c>
      <c r="P481" s="26">
        <f t="shared" ref="P481:P486" si="572">L481-K481</f>
        <v>0.214999999999918</v>
      </c>
      <c r="Q481" s="26">
        <f t="shared" ref="Q481:Q486" si="573">L481-K481</f>
        <v>0.214999999999918</v>
      </c>
      <c r="R481" s="26" t="s">
        <v>172</v>
      </c>
      <c r="S481" s="26">
        <v>7.5</v>
      </c>
      <c r="T481" s="26">
        <v>7</v>
      </c>
      <c r="U481" s="26">
        <v>7.5</v>
      </c>
      <c r="V481" s="26" t="s">
        <v>182</v>
      </c>
      <c r="W481" s="26" t="s">
        <v>160</v>
      </c>
      <c r="X481" s="26" t="s">
        <v>183</v>
      </c>
      <c r="Y481" s="26">
        <f t="shared" ref="Y481:Y486" si="574">IF(V481="中修",MIN(24,MIN(S481,U481)),IF(V481="大修",MIN(24,MIN(S481,U481)),""))</f>
        <v>7.5</v>
      </c>
      <c r="Z481" s="101"/>
      <c r="AA481" s="26" t="s">
        <v>184</v>
      </c>
      <c r="AB481" s="26"/>
      <c r="AC481" s="26"/>
      <c r="AD481" s="26" t="s">
        <v>145</v>
      </c>
      <c r="AE481" s="26">
        <v>4</v>
      </c>
      <c r="AF481" s="99"/>
      <c r="AG481" s="92">
        <v>70</v>
      </c>
      <c r="AH481" s="92">
        <f t="shared" ref="AH481:AH486" si="575">ROUND(P481*1000*Y481*AG481/10000,0)</f>
        <v>11</v>
      </c>
      <c r="AI481" s="92">
        <f t="shared" ref="AI481:AI486" si="576">ROUND(Q481*1000*Y481*AG481/10000,0)</f>
        <v>11</v>
      </c>
      <c r="AJ481" s="26">
        <f t="shared" ref="AJ481:AJ486" si="577">IF(AL481&lt;&gt;"",ROUND(AI481*AL481,0),IF(AN481&lt;&gt;"",ROUND(AI481*AN481,0),"缺折扣系数"))</f>
        <v>11</v>
      </c>
      <c r="AK481" s="92">
        <v>1991</v>
      </c>
      <c r="AL481" s="26" t="str">
        <f>IF(AND(AK481&lt;&gt;"",AM481&lt;&gt;""),"确认折扣年度",IF($V481="大修",IF(AND($V481="大修",AK481="",AM481=""),1,IF(AK481&lt;&gt;"",LOOKUP(AK481,{1900,2016,2017,2018,2019,2020,2021,2022,2023,2024,2025},{1,0.9,0.8,0.7,0.6,0.5,0.4,0.3,0.2,0.1,0}),IF(AM481&lt;&gt;"",LOOKUP(AM481,{1900,2021,2022,2023,2024,2025},{1,0.8,0.6,0.4,0.2,0})))),""))</f>
        <v/>
      </c>
      <c r="AM481" s="92"/>
      <c r="AN481" s="26">
        <f>IF(AND(AK481&lt;&gt;"",AM481&lt;&gt;""),"确认折扣年度",IF($V481="中修",IF(AND($V481="中修",AK481="",AM481=""),1,IF(AK481&lt;&gt;"",LOOKUP(AK481,{1900,2021,2022,2023,2024,2025},{1,0.8,0.6,0.4,0.2,0}),IF(AM481&lt;&gt;"",LOOKUP(AM481,{1900,2021,2022,2023,2024,2025},{1,0.8,0.6,0.4,0.2,0})))),""))</f>
        <v>1</v>
      </c>
      <c r="AO481" s="26" t="s">
        <v>146</v>
      </c>
      <c r="AP481" s="26" t="s">
        <v>146</v>
      </c>
      <c r="AQ481" s="26" t="s">
        <v>147</v>
      </c>
      <c r="AR481" s="26" t="s">
        <v>1738</v>
      </c>
      <c r="AS481" s="101" t="s">
        <v>1692</v>
      </c>
      <c r="AT481" s="26" t="s">
        <v>1738</v>
      </c>
      <c r="AU481" s="26" t="s">
        <v>146</v>
      </c>
      <c r="AV481" s="26" t="s">
        <v>147</v>
      </c>
      <c r="AW481" s="26"/>
      <c r="AX481" s="110" t="s">
        <v>1739</v>
      </c>
      <c r="AY481" s="110" t="s">
        <v>1740</v>
      </c>
      <c r="AZ481" s="111"/>
      <c r="BA481" s="26">
        <v>215</v>
      </c>
      <c r="BB481" s="26">
        <v>34.67</v>
      </c>
      <c r="BC481" s="26">
        <v>34.67</v>
      </c>
      <c r="BD481" s="26">
        <v>0</v>
      </c>
      <c r="BE481" s="26" t="s">
        <v>149</v>
      </c>
      <c r="BF481" s="26" t="s">
        <v>150</v>
      </c>
      <c r="BG481" s="26" t="s">
        <v>1741</v>
      </c>
      <c r="BH481" s="26">
        <v>1991</v>
      </c>
      <c r="BI481" s="26" t="s">
        <v>150</v>
      </c>
      <c r="BJ481" s="26" t="s">
        <v>1742</v>
      </c>
      <c r="BK481" s="26" t="s">
        <v>150</v>
      </c>
      <c r="BL481" s="26" t="s">
        <v>150</v>
      </c>
      <c r="BM481" s="26"/>
      <c r="BN481" s="26"/>
      <c r="BO481" s="26"/>
      <c r="BP481" s="26"/>
      <c r="BQ481" s="26" t="s">
        <v>1389</v>
      </c>
      <c r="BR481" s="26">
        <v>1597.371</v>
      </c>
      <c r="BS481" s="26">
        <v>1597.586</v>
      </c>
      <c r="BT481" s="26">
        <f t="shared" ref="BT481:BT486" si="578">SUM(BU481:BZ481)</f>
        <v>0.214999999999918</v>
      </c>
      <c r="BU481" s="26"/>
      <c r="BV481" s="26"/>
      <c r="BW481" s="26">
        <f t="shared" ref="BW481:BW486" si="579">CE481+CF481</f>
        <v>0.214999999999918</v>
      </c>
      <c r="BX481" s="26">
        <v>0</v>
      </c>
      <c r="BY481" s="26">
        <v>0</v>
      </c>
      <c r="BZ481" s="26"/>
      <c r="CA481" s="117"/>
      <c r="CB481" s="26" t="s">
        <v>166</v>
      </c>
      <c r="CC481" s="26">
        <v>0</v>
      </c>
      <c r="CD481" s="26">
        <v>0.214999999999918</v>
      </c>
      <c r="CE481" s="26">
        <v>0</v>
      </c>
      <c r="CF481" s="92">
        <f t="shared" ref="CF481:CF486" si="580">CC481+CD481</f>
        <v>0.214999999999918</v>
      </c>
      <c r="CG481" s="84">
        <f t="shared" ref="CG481:CG486" si="581">Q481-BU481-BV481-BW481-BX481-BY481-BZ481</f>
        <v>1.38777878078145e-16</v>
      </c>
      <c r="CH481" s="124">
        <v>14</v>
      </c>
      <c r="CI481" s="84">
        <v>2</v>
      </c>
      <c r="CK481" s="84">
        <v>522</v>
      </c>
      <c r="CW481" s="84" t="str">
        <f t="shared" ref="CW481:CW486" si="582">J481&amp;K481&amp;L481</f>
        <v>G31918121812.215</v>
      </c>
      <c r="CX481" s="84" t="s">
        <v>182</v>
      </c>
      <c r="CZ481" s="26" t="s">
        <v>677</v>
      </c>
      <c r="DA481" s="92">
        <v>0</v>
      </c>
      <c r="DB481" s="92"/>
      <c r="DC481" s="26" t="s">
        <v>677</v>
      </c>
      <c r="DD481" s="92"/>
      <c r="DE481" s="26"/>
      <c r="DF481" s="26"/>
      <c r="DG481" s="26"/>
      <c r="DH481" s="26"/>
      <c r="DI481" s="26"/>
      <c r="DJ481" s="26">
        <v>1991</v>
      </c>
      <c r="DK481" s="26"/>
      <c r="DL481" s="26" t="s">
        <v>172</v>
      </c>
      <c r="DM481" s="26">
        <v>7</v>
      </c>
      <c r="DN481" s="26">
        <v>7.5</v>
      </c>
      <c r="DO481" s="26">
        <v>7.5</v>
      </c>
      <c r="DP481" s="26" t="b">
        <v>0</v>
      </c>
      <c r="DQ481" s="26">
        <v>0</v>
      </c>
      <c r="DR481" s="26" t="s">
        <v>149</v>
      </c>
      <c r="DS481" s="26" t="s">
        <v>167</v>
      </c>
      <c r="DT481" s="26" t="s">
        <v>150</v>
      </c>
      <c r="DU481" s="26" t="s">
        <v>150</v>
      </c>
      <c r="DV481" s="26" t="s">
        <v>150</v>
      </c>
      <c r="DW481" s="26"/>
      <c r="DX481" s="26"/>
      <c r="DY481" s="26"/>
      <c r="DZ481" s="26">
        <f t="shared" si="562"/>
        <v>0.215</v>
      </c>
      <c r="EA481" s="26">
        <v>0.214999999999918</v>
      </c>
      <c r="EB481" s="26">
        <v>0</v>
      </c>
      <c r="EC481" s="26">
        <v>0</v>
      </c>
      <c r="ED481" s="26">
        <v>0</v>
      </c>
      <c r="EE481" s="26">
        <v>0.215</v>
      </c>
      <c r="EF481" s="26">
        <v>0</v>
      </c>
      <c r="EG481" s="26">
        <v>0</v>
      </c>
      <c r="EH481" s="26">
        <v>0</v>
      </c>
      <c r="EI481" s="146">
        <f t="shared" ref="EI481:EI486" si="583">P481-DZ481</f>
        <v>-8.19899703685678e-14</v>
      </c>
      <c r="EJ481" s="84">
        <f t="shared" ref="EJ481:EJ486" si="584">L481-K481</f>
        <v>0.214999999999918</v>
      </c>
      <c r="EK481" s="84">
        <f t="shared" ref="EK481:EK486" si="585">EJ481-DZ481</f>
        <v>-8.19899703685678e-14</v>
      </c>
      <c r="EL481" s="84">
        <f t="shared" si="550"/>
        <v>8.19899703685678e-14</v>
      </c>
      <c r="EN481" s="84">
        <f t="shared" ref="EN481:EN486" si="586">EF481+EG481</f>
        <v>0</v>
      </c>
    </row>
    <row r="482" s="84" customFormat="1" ht="30" customHeight="1" spans="1:144">
      <c r="A482" s="87" t="str">
        <f t="shared" si="548"/>
        <v>G3191812.2151813</v>
      </c>
      <c r="B482" s="87">
        <f>VLOOKUP(A482,[1]大中修明细表!$A$10:$N$544,14,0)</f>
        <v>0.785000000000082</v>
      </c>
      <c r="C482" s="87" t="str">
        <f t="shared" si="549"/>
        <v>G3191598.2151599</v>
      </c>
      <c r="D482" s="87">
        <f>VLOOKUP(C482,[1]大中修明细表!$B$10:$N$544,13,0)</f>
        <v>0.785000000000082</v>
      </c>
      <c r="E482" s="87"/>
      <c r="F482" s="96">
        <v>434</v>
      </c>
      <c r="G482" s="26" t="s">
        <v>25</v>
      </c>
      <c r="H482" s="26" t="s">
        <v>1737</v>
      </c>
      <c r="I482" s="26">
        <v>433122</v>
      </c>
      <c r="J482" s="26" t="s">
        <v>1389</v>
      </c>
      <c r="K482" s="26">
        <v>1812.215</v>
      </c>
      <c r="L482" s="26">
        <v>1813</v>
      </c>
      <c r="M482" s="26" t="s">
        <v>1389</v>
      </c>
      <c r="N482" s="26">
        <v>1598.215</v>
      </c>
      <c r="O482" s="26">
        <v>1599</v>
      </c>
      <c r="P482" s="26">
        <f t="shared" si="572"/>
        <v>0.785000000000082</v>
      </c>
      <c r="Q482" s="26">
        <f t="shared" si="573"/>
        <v>0.785000000000082</v>
      </c>
      <c r="R482" s="26" t="s">
        <v>172</v>
      </c>
      <c r="S482" s="26">
        <v>7.5</v>
      </c>
      <c r="T482" s="26">
        <v>7</v>
      </c>
      <c r="U482" s="26">
        <v>7.5</v>
      </c>
      <c r="V482" s="26" t="s">
        <v>182</v>
      </c>
      <c r="W482" s="26" t="s">
        <v>160</v>
      </c>
      <c r="X482" s="26" t="s">
        <v>183</v>
      </c>
      <c r="Y482" s="26">
        <f t="shared" si="574"/>
        <v>7.5</v>
      </c>
      <c r="Z482" s="101"/>
      <c r="AA482" s="26" t="s">
        <v>184</v>
      </c>
      <c r="AB482" s="26"/>
      <c r="AC482" s="26"/>
      <c r="AD482" s="26" t="s">
        <v>145</v>
      </c>
      <c r="AE482" s="26">
        <v>4</v>
      </c>
      <c r="AF482" s="99"/>
      <c r="AG482" s="92">
        <v>70</v>
      </c>
      <c r="AH482" s="92">
        <f t="shared" si="575"/>
        <v>41</v>
      </c>
      <c r="AI482" s="92">
        <f t="shared" si="576"/>
        <v>41</v>
      </c>
      <c r="AJ482" s="26">
        <f t="shared" si="577"/>
        <v>41</v>
      </c>
      <c r="AK482" s="92">
        <v>2013</v>
      </c>
      <c r="AL482" s="26" t="str">
        <f>IF(AND(AK482&lt;&gt;"",AM482&lt;&gt;""),"确认折扣年度",IF($V482="大修",IF(AND($V482="大修",AK482="",AM482=""),1,IF(AK482&lt;&gt;"",LOOKUP(AK482,{1900,2016,2017,2018,2019,2020,2021,2022,2023,2024,2025},{1,0.9,0.8,0.7,0.6,0.5,0.4,0.3,0.2,0.1,0}),IF(AM482&lt;&gt;"",LOOKUP(AM482,{1900,2021,2022,2023,2024,2025},{1,0.8,0.6,0.4,0.2,0})))),""))</f>
        <v/>
      </c>
      <c r="AM482" s="92"/>
      <c r="AN482" s="26">
        <f>IF(AND(AK482&lt;&gt;"",AM482&lt;&gt;""),"确认折扣年度",IF($V482="中修",IF(AND($V482="中修",AK482="",AM482=""),1,IF(AK482&lt;&gt;"",LOOKUP(AK482,{1900,2021,2022,2023,2024,2025},{1,0.8,0.6,0.4,0.2,0}),IF(AM482&lt;&gt;"",LOOKUP(AM482,{1900,2021,2022,2023,2024,2025},{1,0.8,0.6,0.4,0.2,0})))),""))</f>
        <v>1</v>
      </c>
      <c r="AO482" s="26" t="s">
        <v>146</v>
      </c>
      <c r="AP482" s="26" t="s">
        <v>146</v>
      </c>
      <c r="AQ482" s="26" t="s">
        <v>147</v>
      </c>
      <c r="AR482" s="26" t="s">
        <v>1738</v>
      </c>
      <c r="AS482" s="101" t="s">
        <v>1692</v>
      </c>
      <c r="AT482" s="26" t="s">
        <v>1738</v>
      </c>
      <c r="AU482" s="26" t="s">
        <v>146</v>
      </c>
      <c r="AV482" s="26" t="s">
        <v>147</v>
      </c>
      <c r="AW482" s="26"/>
      <c r="AX482" s="110" t="s">
        <v>1743</v>
      </c>
      <c r="AY482" s="110" t="s">
        <v>1744</v>
      </c>
      <c r="AZ482" s="111"/>
      <c r="BA482" s="26">
        <v>215</v>
      </c>
      <c r="BB482" s="26">
        <v>126.58</v>
      </c>
      <c r="BC482" s="26">
        <v>126.58</v>
      </c>
      <c r="BD482" s="26">
        <v>0</v>
      </c>
      <c r="BE482" s="26" t="s">
        <v>149</v>
      </c>
      <c r="BF482" s="26" t="s">
        <v>150</v>
      </c>
      <c r="BG482" s="26" t="s">
        <v>1741</v>
      </c>
      <c r="BH482" s="26">
        <v>1991</v>
      </c>
      <c r="BI482" s="26" t="s">
        <v>150</v>
      </c>
      <c r="BJ482" s="26" t="s">
        <v>1742</v>
      </c>
      <c r="BK482" s="26" t="s">
        <v>150</v>
      </c>
      <c r="BL482" s="26" t="s">
        <v>150</v>
      </c>
      <c r="BM482" s="26"/>
      <c r="BN482" s="26"/>
      <c r="BO482" s="26"/>
      <c r="BP482" s="26"/>
      <c r="BQ482" s="26" t="s">
        <v>1389</v>
      </c>
      <c r="BR482" s="26">
        <v>1597.586</v>
      </c>
      <c r="BS482" s="26">
        <v>1598.371</v>
      </c>
      <c r="BT482" s="26">
        <f t="shared" si="578"/>
        <v>0.785000000000082</v>
      </c>
      <c r="BU482" s="26"/>
      <c r="BV482" s="26"/>
      <c r="BW482" s="26">
        <f t="shared" si="579"/>
        <v>0.785000000000082</v>
      </c>
      <c r="BX482" s="26">
        <v>0</v>
      </c>
      <c r="BY482" s="26">
        <v>0</v>
      </c>
      <c r="BZ482" s="26"/>
      <c r="CA482" s="117"/>
      <c r="CB482" s="26" t="s">
        <v>166</v>
      </c>
      <c r="CC482" s="26">
        <v>0</v>
      </c>
      <c r="CD482" s="26">
        <v>0.785000000000082</v>
      </c>
      <c r="CE482" s="26">
        <v>0</v>
      </c>
      <c r="CF482" s="92">
        <f t="shared" si="580"/>
        <v>0.785000000000082</v>
      </c>
      <c r="CG482" s="84">
        <f t="shared" si="581"/>
        <v>0</v>
      </c>
      <c r="CH482" s="124">
        <v>14</v>
      </c>
      <c r="CI482" s="84">
        <v>2</v>
      </c>
      <c r="CK482" s="84">
        <v>523</v>
      </c>
      <c r="CW482" s="84" t="str">
        <f t="shared" si="582"/>
        <v>G3191812.2151813</v>
      </c>
      <c r="CX482" s="84" t="s">
        <v>182</v>
      </c>
      <c r="CZ482" s="26" t="s">
        <v>677</v>
      </c>
      <c r="DA482" s="92">
        <v>0</v>
      </c>
      <c r="DB482" s="92"/>
      <c r="DC482" s="26" t="s">
        <v>677</v>
      </c>
      <c r="DD482" s="92"/>
      <c r="DE482" s="26"/>
      <c r="DF482" s="26"/>
      <c r="DG482" s="26"/>
      <c r="DH482" s="26"/>
      <c r="DI482" s="26"/>
      <c r="DJ482" s="26">
        <v>1991</v>
      </c>
      <c r="DK482" s="26"/>
      <c r="DL482" s="26" t="s">
        <v>172</v>
      </c>
      <c r="DM482" s="26">
        <v>7</v>
      </c>
      <c r="DN482" s="26">
        <v>7.5</v>
      </c>
      <c r="DO482" s="26">
        <v>7.5</v>
      </c>
      <c r="DP482" s="26" t="b">
        <v>0</v>
      </c>
      <c r="DQ482" s="26">
        <v>0</v>
      </c>
      <c r="DR482" s="26" t="s">
        <v>149</v>
      </c>
      <c r="DS482" s="26" t="s">
        <v>167</v>
      </c>
      <c r="DT482" s="26" t="s">
        <v>150</v>
      </c>
      <c r="DU482" s="26" t="s">
        <v>150</v>
      </c>
      <c r="DV482" s="26" t="s">
        <v>150</v>
      </c>
      <c r="DW482" s="26"/>
      <c r="DX482" s="26"/>
      <c r="DY482" s="26"/>
      <c r="DZ482" s="26">
        <f t="shared" si="562"/>
        <v>0.785</v>
      </c>
      <c r="EA482" s="26">
        <v>0.785000000000082</v>
      </c>
      <c r="EB482" s="26">
        <v>0</v>
      </c>
      <c r="EC482" s="26">
        <v>0</v>
      </c>
      <c r="ED482" s="26">
        <v>0</v>
      </c>
      <c r="EE482" s="26">
        <v>0.785</v>
      </c>
      <c r="EF482" s="26">
        <v>0</v>
      </c>
      <c r="EG482" s="26">
        <v>0</v>
      </c>
      <c r="EH482" s="26">
        <v>0</v>
      </c>
      <c r="EI482" s="146">
        <f t="shared" si="583"/>
        <v>8.19344592173366e-14</v>
      </c>
      <c r="EJ482" s="84">
        <f t="shared" si="584"/>
        <v>0.785000000000082</v>
      </c>
      <c r="EK482" s="84">
        <f t="shared" si="585"/>
        <v>8.19344592173366e-14</v>
      </c>
      <c r="EL482" s="84">
        <f t="shared" si="550"/>
        <v>-8.19344592173366e-14</v>
      </c>
      <c r="EN482" s="84">
        <f t="shared" si="586"/>
        <v>0</v>
      </c>
    </row>
    <row r="483" ht="30" customHeight="1" spans="1:144">
      <c r="A483" s="87" t="str">
        <f t="shared" si="548"/>
        <v>G35316521655.883</v>
      </c>
      <c r="B483" s="87">
        <f>VLOOKUP(A483,[1]大中修明细表!$A$10:$N$544,14,0)</f>
        <v>3.88300000000004</v>
      </c>
      <c r="C483" s="87" t="str">
        <f t="shared" si="549"/>
        <v>S305218.992222.875</v>
      </c>
      <c r="D483" s="87">
        <f>VLOOKUP(C483,[1]大中修明细表!$B$10:$N$544,13,0)</f>
        <v>3.88300000000004</v>
      </c>
      <c r="E483" s="87"/>
      <c r="F483" s="96">
        <v>435</v>
      </c>
      <c r="G483" s="26" t="s">
        <v>25</v>
      </c>
      <c r="H483" s="26" t="s">
        <v>1673</v>
      </c>
      <c r="I483" s="26">
        <v>433130</v>
      </c>
      <c r="J483" s="26" t="s">
        <v>807</v>
      </c>
      <c r="K483" s="26">
        <v>1652</v>
      </c>
      <c r="L483" s="26">
        <v>1655.883</v>
      </c>
      <c r="M483" s="26" t="s">
        <v>1018</v>
      </c>
      <c r="N483" s="26">
        <v>218.992</v>
      </c>
      <c r="O483" s="26">
        <v>222.875</v>
      </c>
      <c r="P483" s="26">
        <f t="shared" si="572"/>
        <v>3.88300000000004</v>
      </c>
      <c r="Q483" s="26">
        <f t="shared" si="573"/>
        <v>3.88300000000004</v>
      </c>
      <c r="R483" s="26" t="s">
        <v>139</v>
      </c>
      <c r="S483" s="26">
        <v>7.5</v>
      </c>
      <c r="T483" s="26">
        <v>7.5</v>
      </c>
      <c r="U483" s="26">
        <v>8.5</v>
      </c>
      <c r="V483" s="26" t="s">
        <v>182</v>
      </c>
      <c r="W483" s="26" t="s">
        <v>160</v>
      </c>
      <c r="X483" s="26" t="s">
        <v>183</v>
      </c>
      <c r="Y483" s="26">
        <f t="shared" si="574"/>
        <v>7.5</v>
      </c>
      <c r="Z483" s="26"/>
      <c r="AA483" s="26" t="s">
        <v>184</v>
      </c>
      <c r="AB483" s="26"/>
      <c r="AC483" s="26"/>
      <c r="AD483" s="26" t="s">
        <v>145</v>
      </c>
      <c r="AE483" s="26">
        <v>4</v>
      </c>
      <c r="AF483" s="99"/>
      <c r="AG483" s="92">
        <v>70</v>
      </c>
      <c r="AH483" s="92">
        <f t="shared" si="575"/>
        <v>204</v>
      </c>
      <c r="AI483" s="92">
        <f t="shared" si="576"/>
        <v>204</v>
      </c>
      <c r="AJ483" s="26">
        <f t="shared" si="577"/>
        <v>204</v>
      </c>
      <c r="AK483" s="92">
        <v>2017</v>
      </c>
      <c r="AL483" s="26" t="str">
        <f>IF(AND(AK483&lt;&gt;"",AM483&lt;&gt;""),"确认折扣年度",IF($V483="大修",IF(AND($V483="大修",AK483="",AM483=""),1,IF(AK483&lt;&gt;"",LOOKUP(AK483,{1900,2016,2017,2018,2019,2020,2021,2022,2023,2024,2025},{1,0.9,0.8,0.7,0.6,0.5,0.4,0.3,0.2,0.1,0}),IF(AM483&lt;&gt;"",LOOKUP(AM483,{1900,2021,2022,2023,2024,2025},{1,0.8,0.6,0.4,0.2,0})))),""))</f>
        <v/>
      </c>
      <c r="AM483" s="92"/>
      <c r="AN483" s="26">
        <f>IF(AND(AK483&lt;&gt;"",AM483&lt;&gt;""),"确认折扣年度",IF($V483="中修",IF(AND($V483="中修",AK483="",AM483=""),1,IF(AK483&lt;&gt;"",LOOKUP(AK483,{1900,2021,2022,2023,2024,2025},{1,0.8,0.6,0.4,0.2,0}),IF(AM483&lt;&gt;"",LOOKUP(AM483,{1900,2021,2022,2023,2024,2025},{1,0.8,0.6,0.4,0.2,0})))),""))</f>
        <v>1</v>
      </c>
      <c r="AO483" s="26" t="s">
        <v>146</v>
      </c>
      <c r="AP483" s="26" t="s">
        <v>146</v>
      </c>
      <c r="AQ483" s="26" t="s">
        <v>147</v>
      </c>
      <c r="AR483" s="26" t="s">
        <v>1541</v>
      </c>
      <c r="AS483" s="101"/>
      <c r="AT483" s="26"/>
      <c r="AU483" s="26" t="s">
        <v>146</v>
      </c>
      <c r="AV483" s="26" t="s">
        <v>147</v>
      </c>
      <c r="AW483" s="26"/>
      <c r="AX483" s="110" t="s">
        <v>1745</v>
      </c>
      <c r="AY483" s="110" t="s">
        <v>1746</v>
      </c>
      <c r="AZ483" s="109"/>
      <c r="BA483" s="26">
        <v>85</v>
      </c>
      <c r="BB483" s="26">
        <v>247.54</v>
      </c>
      <c r="BC483" s="26">
        <v>247.54</v>
      </c>
      <c r="BD483" s="26">
        <v>0</v>
      </c>
      <c r="BE483" s="26" t="s">
        <v>149</v>
      </c>
      <c r="BF483" s="26" t="s">
        <v>150</v>
      </c>
      <c r="BG483" s="26" t="s">
        <v>1747</v>
      </c>
      <c r="BH483" s="26">
        <v>1991</v>
      </c>
      <c r="BI483" s="26" t="s">
        <v>150</v>
      </c>
      <c r="BJ483" s="26" t="s">
        <v>1696</v>
      </c>
      <c r="BK483" s="26" t="s">
        <v>150</v>
      </c>
      <c r="BL483" s="26" t="s">
        <v>150</v>
      </c>
      <c r="BM483" s="26"/>
      <c r="BN483" s="26"/>
      <c r="BO483" s="26"/>
      <c r="BP483" s="26"/>
      <c r="BQ483" s="26" t="s">
        <v>1018</v>
      </c>
      <c r="BR483" s="26">
        <v>216.642</v>
      </c>
      <c r="BS483" s="26">
        <v>220.525</v>
      </c>
      <c r="BT483" s="26">
        <f t="shared" si="578"/>
        <v>3.88300000000004</v>
      </c>
      <c r="BU483" s="26"/>
      <c r="BV483" s="26"/>
      <c r="BW483" s="26">
        <f t="shared" si="579"/>
        <v>3.88300000000004</v>
      </c>
      <c r="BX483" s="26">
        <v>0</v>
      </c>
      <c r="BY483" s="26">
        <v>0</v>
      </c>
      <c r="BZ483" s="26"/>
      <c r="CA483" s="117"/>
      <c r="CB483" s="26" t="s">
        <v>166</v>
      </c>
      <c r="CC483" s="26">
        <v>1</v>
      </c>
      <c r="CD483" s="26">
        <v>1</v>
      </c>
      <c r="CE483" s="26">
        <v>1.88300000000004</v>
      </c>
      <c r="CF483" s="92">
        <f t="shared" si="580"/>
        <v>2</v>
      </c>
      <c r="CG483" s="84">
        <f t="shared" si="581"/>
        <v>0</v>
      </c>
      <c r="CH483" s="124">
        <v>14</v>
      </c>
      <c r="CI483" s="84">
        <v>2</v>
      </c>
      <c r="CJ483" s="84"/>
      <c r="CK483" s="84">
        <v>560</v>
      </c>
      <c r="CL483" s="84"/>
      <c r="CM483" s="84"/>
      <c r="CN483" s="84"/>
      <c r="CO483" s="84"/>
      <c r="CP483" s="84"/>
      <c r="CQ483" s="84"/>
      <c r="CR483" s="84"/>
      <c r="CT483" s="84"/>
      <c r="CU483" s="84"/>
      <c r="CV483" s="84"/>
      <c r="CW483" s="84" t="str">
        <f t="shared" si="582"/>
        <v>G35316521655.883</v>
      </c>
      <c r="CX483" s="84" t="s">
        <v>182</v>
      </c>
      <c r="CZ483" s="26" t="s">
        <v>375</v>
      </c>
      <c r="DA483" s="92">
        <v>0</v>
      </c>
      <c r="DB483" s="92"/>
      <c r="DC483" s="92"/>
      <c r="DD483" s="92"/>
      <c r="DE483" s="26" t="s">
        <v>1748</v>
      </c>
      <c r="DF483" s="26" t="s">
        <v>1748</v>
      </c>
      <c r="DG483" s="26"/>
      <c r="DH483" s="26" t="s">
        <v>1749</v>
      </c>
      <c r="DI483" s="26"/>
      <c r="DJ483" s="26">
        <v>1991</v>
      </c>
      <c r="DK483" s="26"/>
      <c r="DL483" s="26" t="s">
        <v>139</v>
      </c>
      <c r="DM483" s="26">
        <v>7.5</v>
      </c>
      <c r="DN483" s="26">
        <v>7.5</v>
      </c>
      <c r="DO483" s="26">
        <v>8.5</v>
      </c>
      <c r="DP483" s="26" t="b">
        <v>1</v>
      </c>
      <c r="DQ483" s="26">
        <v>1</v>
      </c>
      <c r="DR483" s="26" t="s">
        <v>149</v>
      </c>
      <c r="DS483" s="26" t="s">
        <v>167</v>
      </c>
      <c r="DT483" s="26" t="s">
        <v>150</v>
      </c>
      <c r="DU483" s="26" t="s">
        <v>150</v>
      </c>
      <c r="DV483" s="26" t="s">
        <v>150</v>
      </c>
      <c r="DW483" s="26"/>
      <c r="DX483" s="26"/>
      <c r="DY483" s="26"/>
      <c r="DZ483" s="26">
        <f t="shared" si="562"/>
        <v>3.883</v>
      </c>
      <c r="EA483" s="26">
        <v>3.88300000000004</v>
      </c>
      <c r="EB483" s="26">
        <v>0</v>
      </c>
      <c r="EC483" s="26">
        <v>0</v>
      </c>
      <c r="ED483" s="26">
        <v>0</v>
      </c>
      <c r="EE483" s="26">
        <v>3.883</v>
      </c>
      <c r="EF483" s="26">
        <v>0</v>
      </c>
      <c r="EG483" s="26">
        <v>0</v>
      </c>
      <c r="EH483" s="26">
        <v>0</v>
      </c>
      <c r="EI483" s="146">
        <f t="shared" si="583"/>
        <v>3.99680288865056e-14</v>
      </c>
      <c r="EJ483" s="84">
        <f t="shared" si="584"/>
        <v>3.88300000000004</v>
      </c>
      <c r="EK483" s="84">
        <f t="shared" si="585"/>
        <v>3.99680288865056e-14</v>
      </c>
      <c r="EL483" s="84">
        <f t="shared" si="550"/>
        <v>-3.99680288865056e-14</v>
      </c>
      <c r="EN483" s="84">
        <f t="shared" si="586"/>
        <v>0</v>
      </c>
    </row>
    <row r="484" s="84" customFormat="1" ht="30" customHeight="1" spans="1:144">
      <c r="A484" s="87" t="str">
        <f t="shared" si="548"/>
        <v>S256140.746141.441</v>
      </c>
      <c r="B484" s="87">
        <f>VLOOKUP(A484,[1]大中修明细表!$A$10:$N$544,14,0)</f>
        <v>0.694999999999993</v>
      </c>
      <c r="C484" s="87" t="str">
        <f t="shared" si="549"/>
        <v>S231114.305115</v>
      </c>
      <c r="D484" s="87">
        <f>VLOOKUP(C484,[1]大中修明细表!$B$10:$N$544,13,0)</f>
        <v>0.694999999999993</v>
      </c>
      <c r="E484" s="87"/>
      <c r="F484" s="96">
        <v>436</v>
      </c>
      <c r="G484" s="26" t="s">
        <v>25</v>
      </c>
      <c r="H484" s="26" t="s">
        <v>1750</v>
      </c>
      <c r="I484" s="26">
        <v>433125</v>
      </c>
      <c r="J484" s="26" t="s">
        <v>1751</v>
      </c>
      <c r="K484" s="26">
        <v>140.746</v>
      </c>
      <c r="L484" s="26">
        <v>141.441</v>
      </c>
      <c r="M484" s="26" t="s">
        <v>1244</v>
      </c>
      <c r="N484" s="26">
        <v>114.305</v>
      </c>
      <c r="O484" s="26">
        <v>115</v>
      </c>
      <c r="P484" s="26">
        <f t="shared" si="572"/>
        <v>0.694999999999993</v>
      </c>
      <c r="Q484" s="26">
        <f t="shared" si="573"/>
        <v>0.694999999999993</v>
      </c>
      <c r="R484" s="26" t="s">
        <v>341</v>
      </c>
      <c r="S484" s="26">
        <v>7.5</v>
      </c>
      <c r="T484" s="26">
        <v>6.5</v>
      </c>
      <c r="U484" s="26">
        <v>7.5</v>
      </c>
      <c r="V484" s="26" t="s">
        <v>182</v>
      </c>
      <c r="W484" s="26" t="s">
        <v>160</v>
      </c>
      <c r="X484" s="26" t="s">
        <v>183</v>
      </c>
      <c r="Y484" s="26">
        <f t="shared" si="574"/>
        <v>7.5</v>
      </c>
      <c r="Z484" s="26"/>
      <c r="AA484" s="26" t="s">
        <v>184</v>
      </c>
      <c r="AB484" s="26"/>
      <c r="AC484" s="26"/>
      <c r="AD484" s="26" t="s">
        <v>145</v>
      </c>
      <c r="AE484" s="26">
        <v>4</v>
      </c>
      <c r="AF484" s="99"/>
      <c r="AG484" s="92">
        <v>70</v>
      </c>
      <c r="AH484" s="92">
        <f t="shared" si="575"/>
        <v>36</v>
      </c>
      <c r="AI484" s="92">
        <f t="shared" si="576"/>
        <v>36</v>
      </c>
      <c r="AJ484" s="26">
        <f t="shared" si="577"/>
        <v>36</v>
      </c>
      <c r="AK484" s="92"/>
      <c r="AL484" s="26" t="str">
        <f>IF(AND(AK484&lt;&gt;"",AM484&lt;&gt;""),"确认折扣年度",IF($V484="大修",IF(AND($V484="大修",AK484="",AM484=""),1,IF(AK484&lt;&gt;"",LOOKUP(AK484,{1900,2016,2017,2018,2019,2020,2021,2022,2023,2024,2025},{1,0.9,0.8,0.7,0.6,0.5,0.4,0.3,0.2,0.1,0}),IF(AM484&lt;&gt;"",LOOKUP(AM484,{1900,2021,2022,2023,2024,2025},{1,0.8,0.6,0.4,0.2,0})))),""))</f>
        <v/>
      </c>
      <c r="AM484" s="92">
        <v>2011</v>
      </c>
      <c r="AN484" s="26">
        <f>IF(AND(AK484&lt;&gt;"",AM484&lt;&gt;""),"确认折扣年度",IF($V484="中修",IF(AND($V484="中修",AK484="",AM484=""),1,IF(AK484&lt;&gt;"",LOOKUP(AK484,{1900,2021,2022,2023,2024,2025},{1,0.8,0.6,0.4,0.2,0}),IF(AM484&lt;&gt;"",LOOKUP(AM484,{1900,2021,2022,2023,2024,2025},{1,0.8,0.6,0.4,0.2,0})))),""))</f>
        <v>1</v>
      </c>
      <c r="AO484" s="26" t="s">
        <v>146</v>
      </c>
      <c r="AP484" s="26" t="s">
        <v>146</v>
      </c>
      <c r="AQ484" s="26" t="s">
        <v>147</v>
      </c>
      <c r="AR484" s="26" t="s">
        <v>1752</v>
      </c>
      <c r="AS484" s="101" t="s">
        <v>1692</v>
      </c>
      <c r="AT484" s="26" t="s">
        <v>1485</v>
      </c>
      <c r="AU484" s="26" t="s">
        <v>146</v>
      </c>
      <c r="AV484" s="26" t="s">
        <v>147</v>
      </c>
      <c r="AW484" s="26"/>
      <c r="AX484" s="110" t="s">
        <v>1753</v>
      </c>
      <c r="AY484" s="110" t="s">
        <v>1754</v>
      </c>
      <c r="AZ484" s="111"/>
      <c r="BA484" s="26">
        <v>215</v>
      </c>
      <c r="BB484" s="26">
        <v>112.07</v>
      </c>
      <c r="BC484" s="26">
        <v>112.07</v>
      </c>
      <c r="BD484" s="26">
        <v>0</v>
      </c>
      <c r="BE484" s="26" t="s">
        <v>150</v>
      </c>
      <c r="BF484" s="26" t="s">
        <v>150</v>
      </c>
      <c r="BG484" s="26"/>
      <c r="BH484" s="26">
        <v>1991</v>
      </c>
      <c r="BI484" s="26" t="s">
        <v>150</v>
      </c>
      <c r="BJ484" s="26" t="s">
        <v>150</v>
      </c>
      <c r="BK484" s="26" t="s">
        <v>150</v>
      </c>
      <c r="BL484" s="26" t="s">
        <v>150</v>
      </c>
      <c r="BM484" s="26"/>
      <c r="BN484" s="26"/>
      <c r="BO484" s="26"/>
      <c r="BP484" s="26"/>
      <c r="BQ484" s="26" t="s">
        <v>1244</v>
      </c>
      <c r="BR484" s="26">
        <v>114.305</v>
      </c>
      <c r="BS484" s="26">
        <v>115</v>
      </c>
      <c r="BT484" s="26">
        <f t="shared" si="578"/>
        <v>0.694999999999993</v>
      </c>
      <c r="BU484" s="26"/>
      <c r="BV484" s="26"/>
      <c r="BW484" s="26">
        <f t="shared" si="579"/>
        <v>0.540999999999997</v>
      </c>
      <c r="BX484" s="26">
        <v>0.153999999999996</v>
      </c>
      <c r="BY484" s="26">
        <v>0</v>
      </c>
      <c r="BZ484" s="26"/>
      <c r="CA484" s="117"/>
      <c r="CB484" s="26" t="s">
        <v>166</v>
      </c>
      <c r="CC484" s="26">
        <v>0.540999999999997</v>
      </c>
      <c r="CD484" s="26">
        <v>0</v>
      </c>
      <c r="CE484" s="26">
        <v>0</v>
      </c>
      <c r="CF484" s="92">
        <f t="shared" si="580"/>
        <v>0.540999999999997</v>
      </c>
      <c r="CG484" s="84">
        <f t="shared" si="581"/>
        <v>1.38777878078145e-16</v>
      </c>
      <c r="CH484" s="124">
        <v>14</v>
      </c>
      <c r="CI484" s="84">
        <v>2</v>
      </c>
      <c r="CK484" s="84">
        <v>540</v>
      </c>
      <c r="CW484" s="84" t="str">
        <f t="shared" si="582"/>
        <v>S256140.746141.441</v>
      </c>
      <c r="CX484" s="84" t="s">
        <v>182</v>
      </c>
      <c r="CZ484" s="26" t="s">
        <v>1755</v>
      </c>
      <c r="DA484" s="92">
        <v>0</v>
      </c>
      <c r="DB484" s="92"/>
      <c r="DC484" s="92" t="s">
        <v>1755</v>
      </c>
      <c r="DD484" s="92" t="s">
        <v>175</v>
      </c>
      <c r="DE484" s="26"/>
      <c r="DF484" s="26"/>
      <c r="DG484" s="26"/>
      <c r="DH484" s="26"/>
      <c r="DI484" s="26"/>
      <c r="DJ484" s="26">
        <v>1991</v>
      </c>
      <c r="DK484" s="26"/>
      <c r="DL484" s="26" t="s">
        <v>341</v>
      </c>
      <c r="DM484" s="26">
        <v>6.5</v>
      </c>
      <c r="DN484" s="26">
        <v>7.5</v>
      </c>
      <c r="DO484" s="26">
        <v>7.5</v>
      </c>
      <c r="DP484" s="26" t="b">
        <v>0</v>
      </c>
      <c r="DQ484" s="26">
        <v>0</v>
      </c>
      <c r="DR484" s="26" t="s">
        <v>149</v>
      </c>
      <c r="DS484" s="26" t="s">
        <v>167</v>
      </c>
      <c r="DT484" s="26" t="s">
        <v>150</v>
      </c>
      <c r="DU484" s="26" t="s">
        <v>150</v>
      </c>
      <c r="DV484" s="26" t="s">
        <v>150</v>
      </c>
      <c r="DW484" s="26"/>
      <c r="DX484" s="26"/>
      <c r="DY484" s="26"/>
      <c r="DZ484" s="26">
        <f t="shared" si="562"/>
        <v>0.694999999999996</v>
      </c>
      <c r="EA484" s="26">
        <v>0.694999999999993</v>
      </c>
      <c r="EB484" s="26">
        <v>0</v>
      </c>
      <c r="EC484" s="26">
        <v>0</v>
      </c>
      <c r="ED484" s="26">
        <v>0</v>
      </c>
      <c r="EE484" s="26">
        <v>0.541</v>
      </c>
      <c r="EF484" s="26">
        <v>0.153999999999996</v>
      </c>
      <c r="EG484" s="26">
        <v>0</v>
      </c>
      <c r="EH484" s="26">
        <v>0</v>
      </c>
      <c r="EI484" s="146">
        <f t="shared" si="583"/>
        <v>-3.10862446895044e-15</v>
      </c>
      <c r="EJ484" s="84">
        <f t="shared" si="584"/>
        <v>0.694999999999993</v>
      </c>
      <c r="EK484" s="84">
        <f t="shared" si="585"/>
        <v>-3.10862446895044e-15</v>
      </c>
      <c r="EL484" s="84">
        <f t="shared" si="550"/>
        <v>2.99760216648792e-15</v>
      </c>
      <c r="EN484" s="84">
        <f t="shared" si="586"/>
        <v>0.153999999999996</v>
      </c>
    </row>
    <row r="485" ht="30" customHeight="1" spans="1:144">
      <c r="A485" s="87" t="str">
        <f t="shared" si="548"/>
        <v>S256171172.888</v>
      </c>
      <c r="B485" s="87">
        <f>VLOOKUP(A485,[1]大中修明细表!$A$10:$N$544,14,0)</f>
        <v>1.88800000000001</v>
      </c>
      <c r="C485" s="87" t="str">
        <f t="shared" si="549"/>
        <v>S231144.559146.447</v>
      </c>
      <c r="D485" s="87">
        <f>VLOOKUP(C485,[1]大中修明细表!$B$10:$N$544,13,0)</f>
        <v>1.88800000000001</v>
      </c>
      <c r="E485" s="87"/>
      <c r="F485" s="96">
        <v>437</v>
      </c>
      <c r="G485" s="26" t="s">
        <v>25</v>
      </c>
      <c r="H485" s="26" t="s">
        <v>1750</v>
      </c>
      <c r="I485" s="26">
        <v>433125</v>
      </c>
      <c r="J485" s="26" t="s">
        <v>1751</v>
      </c>
      <c r="K485" s="26">
        <v>171</v>
      </c>
      <c r="L485" s="26">
        <v>172.888</v>
      </c>
      <c r="M485" s="26" t="s">
        <v>1244</v>
      </c>
      <c r="N485" s="26">
        <v>144.559</v>
      </c>
      <c r="O485" s="26">
        <v>146.447</v>
      </c>
      <c r="P485" s="26">
        <f t="shared" si="572"/>
        <v>1.88800000000001</v>
      </c>
      <c r="Q485" s="26">
        <f t="shared" si="573"/>
        <v>1.88800000000001</v>
      </c>
      <c r="R485" s="26" t="s">
        <v>341</v>
      </c>
      <c r="S485" s="26">
        <v>7.5</v>
      </c>
      <c r="T485" s="26">
        <v>6.5</v>
      </c>
      <c r="U485" s="26">
        <v>7.5</v>
      </c>
      <c r="V485" s="26" t="s">
        <v>182</v>
      </c>
      <c r="W485" s="26" t="s">
        <v>160</v>
      </c>
      <c r="X485" s="26" t="s">
        <v>183</v>
      </c>
      <c r="Y485" s="26">
        <f t="shared" si="574"/>
        <v>7.5</v>
      </c>
      <c r="Z485" s="26"/>
      <c r="AA485" s="26" t="s">
        <v>184</v>
      </c>
      <c r="AB485" s="26"/>
      <c r="AC485" s="26"/>
      <c r="AD485" s="26" t="s">
        <v>145</v>
      </c>
      <c r="AE485" s="26">
        <v>4</v>
      </c>
      <c r="AF485" s="99"/>
      <c r="AG485" s="92">
        <v>70</v>
      </c>
      <c r="AH485" s="92">
        <f t="shared" si="575"/>
        <v>99</v>
      </c>
      <c r="AI485" s="92">
        <f t="shared" si="576"/>
        <v>99</v>
      </c>
      <c r="AJ485" s="26">
        <f t="shared" si="577"/>
        <v>99</v>
      </c>
      <c r="AK485" s="92">
        <v>1991</v>
      </c>
      <c r="AL485" s="26" t="str">
        <f>IF(AND(AK485&lt;&gt;"",AM485&lt;&gt;""),"确认折扣年度",IF($V485="大修",IF(AND($V485="大修",AK485="",AM485=""),1,IF(AK485&lt;&gt;"",LOOKUP(AK485,{1900,2016,2017,2018,2019,2020,2021,2022,2023,2024,2025},{1,0.9,0.8,0.7,0.6,0.5,0.4,0.3,0.2,0.1,0}),IF(AM485&lt;&gt;"",LOOKUP(AM485,{1900,2021,2022,2023,2024,2025},{1,0.8,0.6,0.4,0.2,0})))),""))</f>
        <v/>
      </c>
      <c r="AM485" s="92"/>
      <c r="AN485" s="26">
        <f>IF(AND(AK485&lt;&gt;"",AM485&lt;&gt;""),"确认折扣年度",IF($V485="中修",IF(AND($V485="中修",AK485="",AM485=""),1,IF(AK485&lt;&gt;"",LOOKUP(AK485,{1900,2021,2022,2023,2024,2025},{1,0.8,0.6,0.4,0.2,0}),IF(AM485&lt;&gt;"",LOOKUP(AM485,{1900,2021,2022,2023,2024,2025},{1,0.8,0.6,0.4,0.2,0})))),""))</f>
        <v>1</v>
      </c>
      <c r="AO485" s="26" t="s">
        <v>146</v>
      </c>
      <c r="AP485" s="26" t="s">
        <v>146</v>
      </c>
      <c r="AQ485" s="26" t="s">
        <v>147</v>
      </c>
      <c r="AR485" s="26" t="s">
        <v>1756</v>
      </c>
      <c r="AS485" s="101"/>
      <c r="AT485" s="26" t="s">
        <v>1485</v>
      </c>
      <c r="AU485" s="26" t="s">
        <v>146</v>
      </c>
      <c r="AV485" s="26" t="s">
        <v>147</v>
      </c>
      <c r="AW485" s="26"/>
      <c r="AX485" s="110" t="s">
        <v>1757</v>
      </c>
      <c r="AY485" s="110"/>
      <c r="AZ485" s="111"/>
      <c r="BA485" s="26">
        <v>215</v>
      </c>
      <c r="BB485" s="26">
        <v>304.44</v>
      </c>
      <c r="BC485" s="26">
        <v>304.44</v>
      </c>
      <c r="BD485" s="26">
        <v>0</v>
      </c>
      <c r="BE485" s="26" t="s">
        <v>150</v>
      </c>
      <c r="BF485" s="26" t="s">
        <v>150</v>
      </c>
      <c r="BG485" s="26" t="s">
        <v>1758</v>
      </c>
      <c r="BH485" s="26">
        <v>1991</v>
      </c>
      <c r="BI485" s="26" t="s">
        <v>150</v>
      </c>
      <c r="BJ485" s="26" t="s">
        <v>150</v>
      </c>
      <c r="BK485" s="26" t="s">
        <v>150</v>
      </c>
      <c r="BL485" s="26" t="s">
        <v>1759</v>
      </c>
      <c r="BM485" s="26"/>
      <c r="BN485" s="26"/>
      <c r="BO485" s="26"/>
      <c r="BP485" s="26"/>
      <c r="BQ485" s="26" t="s">
        <v>1244</v>
      </c>
      <c r="BR485" s="26">
        <v>144.559</v>
      </c>
      <c r="BS485" s="26">
        <v>146.447</v>
      </c>
      <c r="BT485" s="26">
        <f t="shared" si="578"/>
        <v>1.88800000000001</v>
      </c>
      <c r="BU485" s="26"/>
      <c r="BV485" s="26"/>
      <c r="BW485" s="26">
        <f t="shared" si="579"/>
        <v>1.78800000000001</v>
      </c>
      <c r="BX485" s="26">
        <v>0</v>
      </c>
      <c r="BY485" s="26">
        <v>0.1</v>
      </c>
      <c r="BZ485" s="26"/>
      <c r="CA485" s="117"/>
      <c r="CB485" s="26" t="s">
        <v>166</v>
      </c>
      <c r="CC485" s="26">
        <v>0</v>
      </c>
      <c r="CD485" s="26">
        <v>1.78800000000001</v>
      </c>
      <c r="CE485" s="26">
        <v>0</v>
      </c>
      <c r="CF485" s="92">
        <f t="shared" si="580"/>
        <v>1.78800000000001</v>
      </c>
      <c r="CG485" s="84">
        <f t="shared" si="581"/>
        <v>-4.8017145815038e-15</v>
      </c>
      <c r="CH485" s="124">
        <v>14</v>
      </c>
      <c r="CI485" s="84">
        <v>2</v>
      </c>
      <c r="CJ485" s="84"/>
      <c r="CK485" s="84">
        <v>547</v>
      </c>
      <c r="CL485" s="84"/>
      <c r="CM485" s="84"/>
      <c r="CN485" s="84"/>
      <c r="CO485" s="84"/>
      <c r="CP485" s="84"/>
      <c r="CQ485" s="84"/>
      <c r="CR485" s="84"/>
      <c r="CT485" s="84"/>
      <c r="CU485" s="84"/>
      <c r="CV485" s="84"/>
      <c r="CW485" s="84" t="str">
        <f t="shared" si="582"/>
        <v>S256171172.888</v>
      </c>
      <c r="CX485" s="84" t="s">
        <v>182</v>
      </c>
      <c r="CZ485" s="26"/>
      <c r="DA485" s="92">
        <v>1.88800000000001</v>
      </c>
      <c r="DB485" s="92"/>
      <c r="DC485" s="92"/>
      <c r="DD485" s="92"/>
      <c r="DE485" s="26"/>
      <c r="DF485" s="26"/>
      <c r="DG485" s="26"/>
      <c r="DH485" s="26"/>
      <c r="DI485" s="26"/>
      <c r="DJ485" s="26">
        <v>1991</v>
      </c>
      <c r="DK485" s="26"/>
      <c r="DL485" s="26" t="s">
        <v>341</v>
      </c>
      <c r="DM485" s="26">
        <v>6.5</v>
      </c>
      <c r="DN485" s="26">
        <v>7.5</v>
      </c>
      <c r="DO485" s="26">
        <v>7.5</v>
      </c>
      <c r="DP485" s="26" t="b">
        <v>0</v>
      </c>
      <c r="DQ485" s="26">
        <v>0</v>
      </c>
      <c r="DR485" s="26" t="s">
        <v>149</v>
      </c>
      <c r="DS485" s="26" t="s">
        <v>167</v>
      </c>
      <c r="DT485" s="26" t="s">
        <v>150</v>
      </c>
      <c r="DU485" s="26" t="s">
        <v>150</v>
      </c>
      <c r="DV485" s="26" t="s">
        <v>1759</v>
      </c>
      <c r="DW485" s="26"/>
      <c r="DX485" s="26"/>
      <c r="DY485" s="26"/>
      <c r="DZ485" s="26">
        <f t="shared" si="562"/>
        <v>1.888</v>
      </c>
      <c r="EA485" s="26">
        <v>1.88800000000001</v>
      </c>
      <c r="EB485" s="26">
        <v>0</v>
      </c>
      <c r="EC485" s="26">
        <v>0</v>
      </c>
      <c r="ED485" s="26">
        <v>0</v>
      </c>
      <c r="EE485" s="26">
        <v>1.788</v>
      </c>
      <c r="EF485" s="26">
        <v>0</v>
      </c>
      <c r="EG485" s="26">
        <v>0.1</v>
      </c>
      <c r="EH485" s="26">
        <v>0</v>
      </c>
      <c r="EI485" s="146">
        <f t="shared" si="583"/>
        <v>9.76996261670138e-15</v>
      </c>
      <c r="EJ485" s="84">
        <f t="shared" si="584"/>
        <v>1.88800000000001</v>
      </c>
      <c r="EK485" s="84">
        <f t="shared" si="585"/>
        <v>9.76996261670138e-15</v>
      </c>
      <c r="EL485" s="84">
        <f t="shared" si="550"/>
        <v>-9.99200722162641e-15</v>
      </c>
      <c r="EN485" s="84">
        <f t="shared" si="586"/>
        <v>0.1</v>
      </c>
    </row>
    <row r="486" ht="30" customHeight="1" spans="1:144">
      <c r="A486" s="87" t="str">
        <f t="shared" si="548"/>
        <v>S303375.91389</v>
      </c>
      <c r="B486" s="87" t="e">
        <f>VLOOKUP(A486,[1]大中修明细表!$A$10:$N$544,14,0)</f>
        <v>#N/A</v>
      </c>
      <c r="C486" s="87" t="str">
        <f t="shared" si="549"/>
        <v>S306540.005553.095</v>
      </c>
      <c r="D486" s="87" t="e">
        <f>VLOOKUP(C486,[1]大中修明细表!$B$10:$N$544,13,0)</f>
        <v>#N/A</v>
      </c>
      <c r="E486" s="87"/>
      <c r="F486" s="96">
        <v>438</v>
      </c>
      <c r="G486" s="26" t="s">
        <v>25</v>
      </c>
      <c r="H486" s="26" t="s">
        <v>1729</v>
      </c>
      <c r="I486" s="26">
        <v>433127</v>
      </c>
      <c r="J486" s="26" t="s">
        <v>854</v>
      </c>
      <c r="K486" s="26">
        <v>375.91</v>
      </c>
      <c r="L486" s="26">
        <v>389</v>
      </c>
      <c r="M486" s="26" t="s">
        <v>748</v>
      </c>
      <c r="N486" s="26">
        <v>540.005</v>
      </c>
      <c r="O486" s="26">
        <v>553.095</v>
      </c>
      <c r="P486" s="26">
        <f t="shared" si="572"/>
        <v>13.09</v>
      </c>
      <c r="Q486" s="26">
        <f t="shared" si="573"/>
        <v>13.09</v>
      </c>
      <c r="R486" s="26" t="s">
        <v>139</v>
      </c>
      <c r="S486" s="26">
        <v>8</v>
      </c>
      <c r="T486" s="26">
        <v>8</v>
      </c>
      <c r="U486" s="26">
        <v>9</v>
      </c>
      <c r="V486" s="26" t="s">
        <v>182</v>
      </c>
      <c r="W486" s="26" t="s">
        <v>160</v>
      </c>
      <c r="X486" s="26" t="s">
        <v>183</v>
      </c>
      <c r="Y486" s="26">
        <f t="shared" si="574"/>
        <v>8</v>
      </c>
      <c r="Z486" s="26"/>
      <c r="AA486" s="26" t="s">
        <v>184</v>
      </c>
      <c r="AB486" s="26"/>
      <c r="AC486" s="26"/>
      <c r="AD486" s="26" t="s">
        <v>145</v>
      </c>
      <c r="AE486" s="26">
        <v>4</v>
      </c>
      <c r="AF486" s="99"/>
      <c r="AG486" s="92">
        <v>70</v>
      </c>
      <c r="AH486" s="92">
        <f t="shared" si="575"/>
        <v>733</v>
      </c>
      <c r="AI486" s="92">
        <f t="shared" si="576"/>
        <v>733</v>
      </c>
      <c r="AJ486" s="26">
        <f t="shared" si="577"/>
        <v>733</v>
      </c>
      <c r="AK486" s="92">
        <v>1991</v>
      </c>
      <c r="AL486" s="26" t="str">
        <f>IF(AND(AK486&lt;&gt;"",AM486&lt;&gt;""),"确认折扣年度",IF($V486="大修",IF(AND($V486="大修",AK486="",AM486=""),1,IF(AK486&lt;&gt;"",LOOKUP(AK486,{1900,2016,2017,2018,2019,2020,2021,2022,2023,2024,2025},{1,0.9,0.8,0.7,0.6,0.5,0.4,0.3,0.2,0.1,0}),IF(AM486&lt;&gt;"",LOOKUP(AM486,{1900,2021,2022,2023,2024,2025},{1,0.8,0.6,0.4,0.2,0})))),""))</f>
        <v/>
      </c>
      <c r="AM486" s="92"/>
      <c r="AN486" s="26">
        <f>IF(AND(AK486&lt;&gt;"",AM486&lt;&gt;""),"确认折扣年度",IF($V486="中修",IF(AND($V486="中修",AK486="",AM486=""),1,IF(AK486&lt;&gt;"",LOOKUP(AK486,{1900,2021,2022,2023,2024,2025},{1,0.8,0.6,0.4,0.2,0}),IF(AM486&lt;&gt;"",LOOKUP(AM486,{1900,2021,2022,2023,2024,2025},{1,0.8,0.6,0.4,0.2,0})))),""))</f>
        <v>1</v>
      </c>
      <c r="AO486" s="26" t="s">
        <v>146</v>
      </c>
      <c r="AP486" s="26" t="s">
        <v>146</v>
      </c>
      <c r="AQ486" s="26" t="s">
        <v>147</v>
      </c>
      <c r="AR486" s="26" t="s">
        <v>1760</v>
      </c>
      <c r="AS486" s="101"/>
      <c r="AT486" s="26"/>
      <c r="AU486" s="26" t="s">
        <v>146</v>
      </c>
      <c r="AV486" s="26" t="s">
        <v>147</v>
      </c>
      <c r="AW486" s="26"/>
      <c r="AX486" s="110" t="s">
        <v>1731</v>
      </c>
      <c r="AY486" s="110"/>
      <c r="AZ486" s="111"/>
      <c r="BA486" s="26">
        <v>215</v>
      </c>
      <c r="BB486" s="26">
        <v>2423.48</v>
      </c>
      <c r="BC486" s="26">
        <v>2423.48</v>
      </c>
      <c r="BD486" s="26">
        <v>0</v>
      </c>
      <c r="BE486" s="26" t="s">
        <v>149</v>
      </c>
      <c r="BF486" s="26" t="s">
        <v>150</v>
      </c>
      <c r="BG486" s="26"/>
      <c r="BH486" s="26">
        <v>1991</v>
      </c>
      <c r="BI486" s="26" t="s">
        <v>150</v>
      </c>
      <c r="BJ486" s="26" t="s">
        <v>150</v>
      </c>
      <c r="BK486" s="26" t="s">
        <v>150</v>
      </c>
      <c r="BL486" s="26" t="s">
        <v>1732</v>
      </c>
      <c r="BM486" s="26"/>
      <c r="BN486" s="26"/>
      <c r="BO486" s="26"/>
      <c r="BP486" s="26"/>
      <c r="BQ486" s="26" t="s">
        <v>748</v>
      </c>
      <c r="BR486" s="26">
        <v>539.005</v>
      </c>
      <c r="BS486" s="26">
        <v>553.095</v>
      </c>
      <c r="BT486" s="26">
        <f t="shared" si="578"/>
        <v>13.09</v>
      </c>
      <c r="BU486" s="26"/>
      <c r="BV486" s="26"/>
      <c r="BW486" s="26">
        <f t="shared" si="579"/>
        <v>13.09</v>
      </c>
      <c r="BX486" s="26">
        <v>0</v>
      </c>
      <c r="BY486" s="26">
        <v>0</v>
      </c>
      <c r="BZ486" s="26"/>
      <c r="CA486" s="117"/>
      <c r="CB486" s="26" t="s">
        <v>166</v>
      </c>
      <c r="CC486" s="26">
        <v>13.09</v>
      </c>
      <c r="CD486" s="26">
        <v>0</v>
      </c>
      <c r="CE486" s="26">
        <v>0</v>
      </c>
      <c r="CF486" s="92">
        <f t="shared" si="580"/>
        <v>13.09</v>
      </c>
      <c r="CG486" s="84">
        <f t="shared" si="581"/>
        <v>-2.48689957516035e-14</v>
      </c>
      <c r="CH486" s="124">
        <v>14</v>
      </c>
      <c r="CI486" s="84">
        <v>2</v>
      </c>
      <c r="CJ486" s="84"/>
      <c r="CK486" s="84">
        <v>551</v>
      </c>
      <c r="CL486" s="84"/>
      <c r="CM486" s="84"/>
      <c r="CN486" s="84"/>
      <c r="CO486" s="84"/>
      <c r="CP486" s="84"/>
      <c r="CQ486" s="84"/>
      <c r="CR486" s="84"/>
      <c r="CT486" s="84"/>
      <c r="CU486" s="84"/>
      <c r="CV486" s="84"/>
      <c r="CW486" s="84" t="str">
        <f t="shared" si="582"/>
        <v>S303375.91389</v>
      </c>
      <c r="CX486" s="84" t="s">
        <v>182</v>
      </c>
      <c r="CZ486" s="26"/>
      <c r="DA486" s="92">
        <v>13.09</v>
      </c>
      <c r="DB486" s="92"/>
      <c r="DC486" s="92" t="s">
        <v>224</v>
      </c>
      <c r="DD486" s="92"/>
      <c r="DE486" s="26"/>
      <c r="DF486" s="26"/>
      <c r="DG486" s="26"/>
      <c r="DH486" s="26"/>
      <c r="DI486" s="26"/>
      <c r="DJ486" s="26">
        <v>1991</v>
      </c>
      <c r="DK486" s="26"/>
      <c r="DL486" s="26" t="s">
        <v>139</v>
      </c>
      <c r="DM486" s="26">
        <v>8</v>
      </c>
      <c r="DN486" s="26">
        <v>8</v>
      </c>
      <c r="DO486" s="26">
        <v>9</v>
      </c>
      <c r="DP486" s="26" t="e">
        <v>#N/A</v>
      </c>
      <c r="DQ486" s="26" t="e">
        <v>#N/A</v>
      </c>
      <c r="DR486" s="26" t="s">
        <v>149</v>
      </c>
      <c r="DS486" s="26" t="s">
        <v>167</v>
      </c>
      <c r="DT486" s="26" t="s">
        <v>150</v>
      </c>
      <c r="DU486" s="26" t="s">
        <v>150</v>
      </c>
      <c r="DV486" s="26" t="s">
        <v>150</v>
      </c>
      <c r="DW486" s="26"/>
      <c r="DX486" s="26"/>
      <c r="DY486" s="26"/>
      <c r="DZ486" s="26">
        <f t="shared" si="562"/>
        <v>13.09</v>
      </c>
      <c r="EA486" s="26" t="e">
        <v>#N/A</v>
      </c>
      <c r="EB486" s="26" t="e">
        <v>#N/A</v>
      </c>
      <c r="EC486" s="26">
        <v>0</v>
      </c>
      <c r="ED486" s="26">
        <v>0</v>
      </c>
      <c r="EE486" s="26">
        <v>13.09</v>
      </c>
      <c r="EF486" s="26">
        <v>0</v>
      </c>
      <c r="EG486" s="26">
        <v>0</v>
      </c>
      <c r="EH486" s="26">
        <v>0</v>
      </c>
      <c r="EI486" s="146">
        <f t="shared" si="583"/>
        <v>0</v>
      </c>
      <c r="EJ486" s="84">
        <f t="shared" si="584"/>
        <v>13.09</v>
      </c>
      <c r="EK486" s="84">
        <f t="shared" si="585"/>
        <v>0</v>
      </c>
      <c r="EL486" s="84">
        <f t="shared" si="550"/>
        <v>0</v>
      </c>
      <c r="EN486" s="84">
        <f t="shared" si="586"/>
        <v>0</v>
      </c>
    </row>
    <row r="487" s="85" customFormat="1" ht="30" customHeight="1" spans="1:138">
      <c r="A487" s="157"/>
      <c r="T487" s="158"/>
      <c r="AQ487" s="159"/>
      <c r="AR487" s="159"/>
      <c r="AS487" s="160"/>
      <c r="AT487" s="160"/>
      <c r="AV487" s="159"/>
      <c r="AW487" s="160"/>
      <c r="CF487" s="161"/>
      <c r="CZ487" s="157"/>
      <c r="DA487" s="162"/>
      <c r="DB487" s="162"/>
      <c r="DC487" s="162"/>
      <c r="DD487" s="162"/>
      <c r="DE487" s="84"/>
      <c r="DF487" s="84"/>
      <c r="DG487" s="84"/>
      <c r="DH487" s="84"/>
      <c r="DI487" s="163"/>
      <c r="DJ487" s="84"/>
      <c r="DK487" s="84"/>
      <c r="DL487" s="84"/>
      <c r="DM487" s="84"/>
      <c r="DN487" s="84"/>
      <c r="DO487" s="84"/>
      <c r="DP487" s="84"/>
      <c r="DQ487" s="84"/>
      <c r="DR487" s="84"/>
      <c r="DS487" s="157"/>
      <c r="DT487" s="84"/>
      <c r="DU487" s="84"/>
      <c r="DV487" s="84"/>
      <c r="DW487" s="84"/>
      <c r="DX487" s="84"/>
      <c r="DY487" s="84"/>
      <c r="DZ487" s="84"/>
      <c r="EA487" s="84"/>
      <c r="EB487" s="84"/>
      <c r="EC487" s="84"/>
      <c r="ED487" s="84"/>
      <c r="EE487" s="84"/>
      <c r="EF487" s="84"/>
      <c r="EG487" s="84"/>
      <c r="EH487" s="84"/>
    </row>
    <row r="488" spans="17:123">
      <c r="Q488" s="85"/>
      <c r="DG488" s="84"/>
      <c r="DH488" s="84"/>
      <c r="DI488" s="163"/>
      <c r="DS488" s="157"/>
    </row>
    <row r="489" spans="111:123">
      <c r="DG489" s="84"/>
      <c r="DH489" s="84"/>
      <c r="DI489" s="163"/>
      <c r="DS489" s="157"/>
    </row>
    <row r="490" spans="111:123">
      <c r="DG490" s="84"/>
      <c r="DH490" s="84"/>
      <c r="DI490" s="163"/>
      <c r="DS490" s="157"/>
    </row>
    <row r="491" spans="111:123">
      <c r="DG491" s="84"/>
      <c r="DH491" s="84"/>
      <c r="DI491" s="163"/>
      <c r="DS491" s="157"/>
    </row>
    <row r="492" spans="111:123">
      <c r="DG492" s="84"/>
      <c r="DH492" s="84"/>
      <c r="DI492" s="163"/>
      <c r="DS492" s="157"/>
    </row>
    <row r="493" spans="111:123">
      <c r="DG493" s="84"/>
      <c r="DH493" s="84"/>
      <c r="DI493" s="163"/>
      <c r="DS493" s="157"/>
    </row>
    <row r="494" spans="111:123">
      <c r="DG494" s="84"/>
      <c r="DH494" s="84"/>
      <c r="DI494" s="163"/>
      <c r="DS494" s="157"/>
    </row>
    <row r="495" spans="111:123">
      <c r="DG495" s="84"/>
      <c r="DH495" s="84"/>
      <c r="DI495" s="163"/>
      <c r="DS495" s="157"/>
    </row>
    <row r="496" spans="111:123">
      <c r="DG496" s="84"/>
      <c r="DH496" s="84"/>
      <c r="DI496" s="163"/>
      <c r="DS496" s="157"/>
    </row>
    <row r="497" spans="111:123">
      <c r="DG497" s="84"/>
      <c r="DH497" s="84"/>
      <c r="DI497" s="163"/>
      <c r="DS497" s="157"/>
    </row>
    <row r="498" spans="111:123">
      <c r="DG498" s="84"/>
      <c r="DH498" s="84"/>
      <c r="DI498" s="163"/>
      <c r="DS498" s="157"/>
    </row>
    <row r="499" spans="111:123">
      <c r="DG499" s="84"/>
      <c r="DH499" s="84"/>
      <c r="DI499" s="163"/>
      <c r="DS499" s="157"/>
    </row>
    <row r="500" spans="111:123">
      <c r="DG500" s="84"/>
      <c r="DH500" s="84"/>
      <c r="DI500" s="163"/>
      <c r="DS500" s="157"/>
    </row>
    <row r="501" spans="111:123">
      <c r="DG501" s="84"/>
      <c r="DH501" s="84"/>
      <c r="DI501" s="163"/>
      <c r="DS501" s="157"/>
    </row>
    <row r="502" spans="111:123">
      <c r="DG502" s="84"/>
      <c r="DH502" s="84"/>
      <c r="DI502" s="163"/>
      <c r="DS502" s="157"/>
    </row>
    <row r="503" spans="111:123">
      <c r="DG503" s="84"/>
      <c r="DH503" s="84"/>
      <c r="DI503" s="163"/>
      <c r="DS503" s="157"/>
    </row>
    <row r="504" spans="111:123">
      <c r="DG504" s="84"/>
      <c r="DH504" s="84"/>
      <c r="DI504" s="163"/>
      <c r="DS504" s="157"/>
    </row>
    <row r="505" spans="111:123">
      <c r="DG505" s="84"/>
      <c r="DH505" s="84"/>
      <c r="DI505" s="163"/>
      <c r="DS505" s="157"/>
    </row>
    <row r="506" spans="111:123">
      <c r="DG506" s="84"/>
      <c r="DH506" s="84"/>
      <c r="DI506" s="163"/>
      <c r="DS506" s="157"/>
    </row>
    <row r="507" spans="111:123">
      <c r="DG507" s="84"/>
      <c r="DH507" s="84"/>
      <c r="DI507" s="163"/>
      <c r="DS507" s="157"/>
    </row>
    <row r="508" spans="111:123">
      <c r="DG508" s="84"/>
      <c r="DH508" s="84"/>
      <c r="DI508" s="163"/>
      <c r="DS508" s="157"/>
    </row>
    <row r="509" spans="111:123">
      <c r="DG509" s="84"/>
      <c r="DH509" s="84"/>
      <c r="DI509" s="163"/>
      <c r="DS509" s="157"/>
    </row>
    <row r="510" spans="111:123">
      <c r="DG510" s="84"/>
      <c r="DH510" s="84"/>
      <c r="DI510" s="163"/>
      <c r="DS510" s="157"/>
    </row>
    <row r="511" spans="111:123">
      <c r="DG511" s="84"/>
      <c r="DH511" s="84"/>
      <c r="DI511" s="163"/>
      <c r="DS511" s="157"/>
    </row>
    <row r="512" spans="111:123">
      <c r="DG512" s="84"/>
      <c r="DH512" s="84"/>
      <c r="DI512" s="163"/>
      <c r="DS512" s="157"/>
    </row>
    <row r="513" spans="111:123">
      <c r="DG513" s="84"/>
      <c r="DH513" s="84"/>
      <c r="DI513" s="163"/>
      <c r="DS513" s="157"/>
    </row>
    <row r="514" spans="111:123">
      <c r="DG514" s="84"/>
      <c r="DH514" s="84"/>
      <c r="DI514" s="163"/>
      <c r="DS514" s="157"/>
    </row>
    <row r="515" spans="111:123">
      <c r="DG515" s="84"/>
      <c r="DH515" s="84"/>
      <c r="DI515" s="163"/>
      <c r="DS515" s="157"/>
    </row>
    <row r="516" spans="111:123">
      <c r="DG516" s="84"/>
      <c r="DH516" s="84"/>
      <c r="DI516" s="163"/>
      <c r="DS516" s="157"/>
    </row>
    <row r="517" spans="111:123">
      <c r="DG517" s="84"/>
      <c r="DH517" s="84"/>
      <c r="DI517" s="163"/>
      <c r="DS517" s="157"/>
    </row>
    <row r="518" spans="111:123">
      <c r="DG518" s="84"/>
      <c r="DH518" s="84"/>
      <c r="DI518" s="163"/>
      <c r="DS518" s="157"/>
    </row>
    <row r="519" spans="111:123">
      <c r="DG519" s="84"/>
      <c r="DH519" s="84"/>
      <c r="DI519" s="163"/>
      <c r="DS519" s="157"/>
    </row>
    <row r="520" spans="111:123">
      <c r="DG520" s="84"/>
      <c r="DH520" s="84"/>
      <c r="DI520" s="163"/>
      <c r="DS520" s="157"/>
    </row>
    <row r="521" spans="111:123">
      <c r="DG521" s="84"/>
      <c r="DH521" s="84"/>
      <c r="DI521" s="163"/>
      <c r="DS521" s="157"/>
    </row>
    <row r="522" spans="111:123">
      <c r="DG522" s="84"/>
      <c r="DH522" s="84"/>
      <c r="DI522" s="163"/>
      <c r="DS522" s="157"/>
    </row>
    <row r="523" spans="111:123">
      <c r="DG523" s="84"/>
      <c r="DH523" s="84"/>
      <c r="DI523" s="163"/>
      <c r="DS523" s="157"/>
    </row>
    <row r="524" spans="111:123">
      <c r="DG524" s="84"/>
      <c r="DH524" s="84"/>
      <c r="DI524" s="163"/>
      <c r="DS524" s="157"/>
    </row>
    <row r="525" spans="111:123">
      <c r="DG525" s="84"/>
      <c r="DH525" s="84"/>
      <c r="DI525" s="163"/>
      <c r="DS525" s="157"/>
    </row>
    <row r="526" spans="111:123">
      <c r="DG526" s="84"/>
      <c r="DH526" s="84"/>
      <c r="DI526" s="163"/>
      <c r="DS526" s="157"/>
    </row>
    <row r="527" spans="111:123">
      <c r="DG527" s="84"/>
      <c r="DH527" s="84"/>
      <c r="DI527" s="163"/>
      <c r="DS527" s="157"/>
    </row>
    <row r="528" spans="111:123">
      <c r="DG528" s="84"/>
      <c r="DH528" s="84"/>
      <c r="DI528" s="163"/>
      <c r="DS528" s="157"/>
    </row>
    <row r="529" spans="123:123">
      <c r="DS529" s="157"/>
    </row>
    <row r="530" spans="123:123">
      <c r="DS530" s="157"/>
    </row>
    <row r="531" spans="123:123">
      <c r="DS531" s="157"/>
    </row>
    <row r="532" spans="123:123">
      <c r="DS532" s="157"/>
    </row>
    <row r="533" spans="123:123">
      <c r="DS533" s="157"/>
    </row>
    <row r="534" spans="123:123">
      <c r="DS534" s="157"/>
    </row>
    <row r="535" spans="123:123">
      <c r="DS535" s="157"/>
    </row>
    <row r="536" spans="123:123">
      <c r="DS536" s="157"/>
    </row>
    <row r="537" spans="123:123">
      <c r="DS537" s="157"/>
    </row>
    <row r="538" spans="123:123">
      <c r="DS538" s="157"/>
    </row>
    <row r="539" spans="123:123">
      <c r="DS539" s="157"/>
    </row>
    <row r="540" spans="123:123">
      <c r="DS540" s="157"/>
    </row>
    <row r="541" spans="123:123">
      <c r="DS541" s="157"/>
    </row>
    <row r="542" spans="123:123">
      <c r="DS542" s="157"/>
    </row>
    <row r="543" spans="123:123">
      <c r="DS543" s="157"/>
    </row>
    <row r="544" spans="123:123">
      <c r="DS544" s="157"/>
    </row>
    <row r="545" spans="123:123">
      <c r="DS545" s="157"/>
    </row>
    <row r="546" spans="123:123">
      <c r="DS546" s="157"/>
    </row>
    <row r="547" spans="123:123">
      <c r="DS547" s="157"/>
    </row>
    <row r="548" spans="123:123">
      <c r="DS548" s="157"/>
    </row>
    <row r="549" spans="123:123">
      <c r="DS549" s="157"/>
    </row>
    <row r="550" spans="123:123">
      <c r="DS550" s="157"/>
    </row>
    <row r="551" spans="123:123">
      <c r="DS551" s="157"/>
    </row>
    <row r="552" spans="123:123">
      <c r="DS552" s="157"/>
    </row>
    <row r="553" spans="123:123">
      <c r="DS553" s="157"/>
    </row>
    <row r="554" spans="123:123">
      <c r="DS554" s="157"/>
    </row>
    <row r="555" spans="123:123">
      <c r="DS555" s="157"/>
    </row>
    <row r="556" spans="123:123">
      <c r="DS556" s="157"/>
    </row>
    <row r="557" spans="123:123">
      <c r="DS557" s="157"/>
    </row>
    <row r="558" spans="123:123">
      <c r="DS558" s="157"/>
    </row>
    <row r="559" spans="123:123">
      <c r="DS559" s="157"/>
    </row>
    <row r="560" spans="123:123">
      <c r="DS560" s="157"/>
    </row>
    <row r="561" spans="123:123">
      <c r="DS561" s="157"/>
    </row>
    <row r="562" spans="123:123">
      <c r="DS562" s="157"/>
    </row>
    <row r="563" spans="123:123">
      <c r="DS563" s="157"/>
    </row>
    <row r="564" spans="123:123">
      <c r="DS564" s="157"/>
    </row>
    <row r="565" spans="123:123">
      <c r="DS565" s="157"/>
    </row>
    <row r="566" spans="123:123">
      <c r="DS566" s="157"/>
    </row>
    <row r="567" spans="123:123">
      <c r="DS567" s="157"/>
    </row>
    <row r="568" spans="123:123">
      <c r="DS568" s="157"/>
    </row>
    <row r="569" spans="123:123">
      <c r="DS569" s="157"/>
    </row>
    <row r="570" spans="123:123">
      <c r="DS570" s="157"/>
    </row>
    <row r="571" spans="123:123">
      <c r="DS571" s="157"/>
    </row>
    <row r="572" spans="123:123">
      <c r="DS572" s="157"/>
    </row>
    <row r="573" spans="123:123">
      <c r="DS573" s="157"/>
    </row>
    <row r="574" spans="123:123">
      <c r="DS574" s="157"/>
    </row>
    <row r="575" spans="123:123">
      <c r="DS575" s="157"/>
    </row>
    <row r="576" spans="123:123">
      <c r="DS576" s="157"/>
    </row>
    <row r="577" spans="123:123">
      <c r="DS577" s="157"/>
    </row>
    <row r="578" spans="123:123">
      <c r="DS578" s="157"/>
    </row>
    <row r="579" spans="123:123">
      <c r="DS579" s="157"/>
    </row>
    <row r="580" spans="123:123">
      <c r="DS580" s="157"/>
    </row>
    <row r="581" spans="123:123">
      <c r="DS581" s="157"/>
    </row>
    <row r="582" spans="123:123">
      <c r="DS582" s="157"/>
    </row>
    <row r="583" spans="123:123">
      <c r="DS583" s="157"/>
    </row>
    <row r="584" spans="123:123">
      <c r="DS584" s="157"/>
    </row>
    <row r="585" spans="123:123">
      <c r="DS585" s="157"/>
    </row>
    <row r="586" spans="123:123">
      <c r="DS586" s="157"/>
    </row>
    <row r="587" spans="123:123">
      <c r="DS587" s="157"/>
    </row>
    <row r="588" spans="123:123">
      <c r="DS588" s="157"/>
    </row>
    <row r="589" spans="123:123">
      <c r="DS589" s="157"/>
    </row>
    <row r="590" spans="123:123">
      <c r="DS590" s="157"/>
    </row>
    <row r="591" spans="123:123">
      <c r="DS591" s="157"/>
    </row>
    <row r="592" spans="123:123">
      <c r="DS592" s="157"/>
    </row>
    <row r="593" spans="123:123">
      <c r="DS593" s="157"/>
    </row>
    <row r="594" spans="123:123">
      <c r="DS594" s="157"/>
    </row>
    <row r="595" spans="123:123">
      <c r="DS595" s="157"/>
    </row>
    <row r="596" spans="123:123">
      <c r="DS596" s="157"/>
    </row>
    <row r="597" spans="123:123">
      <c r="DS597" s="157"/>
    </row>
    <row r="598" spans="123:123">
      <c r="DS598" s="157"/>
    </row>
    <row r="599" spans="123:123">
      <c r="DS599" s="157"/>
    </row>
    <row r="600" spans="123:123">
      <c r="DS600" s="157"/>
    </row>
    <row r="601" spans="123:123">
      <c r="DS601" s="157"/>
    </row>
    <row r="602" spans="123:123">
      <c r="DS602" s="157"/>
    </row>
    <row r="603" spans="123:123">
      <c r="DS603" s="157"/>
    </row>
    <row r="604" spans="123:123">
      <c r="DS604" s="157"/>
    </row>
    <row r="605" spans="123:123">
      <c r="DS605" s="157"/>
    </row>
    <row r="606" spans="123:123">
      <c r="DS606" s="157"/>
    </row>
    <row r="607" spans="123:123">
      <c r="DS607" s="157"/>
    </row>
    <row r="608" spans="123:123">
      <c r="DS608" s="157"/>
    </row>
    <row r="609" spans="123:123">
      <c r="DS609" s="157"/>
    </row>
    <row r="610" spans="123:123">
      <c r="DS610" s="157"/>
    </row>
    <row r="611" spans="123:123">
      <c r="DS611" s="157"/>
    </row>
    <row r="612" spans="123:123">
      <c r="DS612" s="157"/>
    </row>
    <row r="613" spans="123:123">
      <c r="DS613" s="157"/>
    </row>
    <row r="614" spans="123:123">
      <c r="DS614" s="157"/>
    </row>
    <row r="615" spans="123:123">
      <c r="DS615" s="157"/>
    </row>
    <row r="616" spans="123:123">
      <c r="DS616" s="157"/>
    </row>
    <row r="617" spans="123:123">
      <c r="DS617" s="157"/>
    </row>
    <row r="618" spans="123:123">
      <c r="DS618" s="157"/>
    </row>
    <row r="619" spans="123:123">
      <c r="DS619" s="157"/>
    </row>
    <row r="620" spans="123:123">
      <c r="DS620" s="157"/>
    </row>
    <row r="621" spans="123:123">
      <c r="DS621" s="157"/>
    </row>
    <row r="622" spans="123:123">
      <c r="DS622" s="157"/>
    </row>
    <row r="623" spans="123:123">
      <c r="DS623" s="157"/>
    </row>
    <row r="624" spans="123:123">
      <c r="DS624" s="157"/>
    </row>
    <row r="625" spans="123:123">
      <c r="DS625" s="157"/>
    </row>
    <row r="626" spans="123:123">
      <c r="DS626" s="157"/>
    </row>
    <row r="627" spans="123:123">
      <c r="DS627" s="157"/>
    </row>
    <row r="628" spans="123:123">
      <c r="DS628" s="157"/>
    </row>
    <row r="629" spans="123:123">
      <c r="DS629" s="157"/>
    </row>
    <row r="630" spans="123:123">
      <c r="DS630" s="157"/>
    </row>
    <row r="631" spans="123:123">
      <c r="DS631" s="157"/>
    </row>
    <row r="632" spans="123:123">
      <c r="DS632" s="157"/>
    </row>
    <row r="633" spans="123:123">
      <c r="DS633" s="157"/>
    </row>
    <row r="634" spans="123:123">
      <c r="DS634" s="157"/>
    </row>
    <row r="635" spans="123:123">
      <c r="DS635" s="157"/>
    </row>
    <row r="636" spans="123:123">
      <c r="DS636" s="157"/>
    </row>
    <row r="637" spans="123:123">
      <c r="DS637" s="157"/>
    </row>
    <row r="638" spans="123:123">
      <c r="DS638" s="157"/>
    </row>
    <row r="639" spans="123:123">
      <c r="DS639" s="157"/>
    </row>
    <row r="640" spans="123:123">
      <c r="DS640" s="157"/>
    </row>
    <row r="641" spans="123:123">
      <c r="DS641" s="157"/>
    </row>
    <row r="642" spans="123:123">
      <c r="DS642" s="157"/>
    </row>
    <row r="643" spans="123:123">
      <c r="DS643" s="157"/>
    </row>
    <row r="644" spans="123:123">
      <c r="DS644" s="157"/>
    </row>
    <row r="645" spans="123:123">
      <c r="DS645" s="157"/>
    </row>
    <row r="646" spans="123:123">
      <c r="DS646" s="157"/>
    </row>
    <row r="647" spans="123:123">
      <c r="DS647" s="157"/>
    </row>
    <row r="648" spans="123:123">
      <c r="DS648" s="157"/>
    </row>
    <row r="649" spans="123:123">
      <c r="DS649" s="157"/>
    </row>
    <row r="650" spans="123:123">
      <c r="DS650" s="157"/>
    </row>
    <row r="651" spans="123:123">
      <c r="DS651" s="157"/>
    </row>
    <row r="652" spans="123:123">
      <c r="DS652" s="157"/>
    </row>
    <row r="653" spans="123:123">
      <c r="DS653" s="157"/>
    </row>
    <row r="654" spans="123:123">
      <c r="DS654" s="157"/>
    </row>
    <row r="655" spans="123:123">
      <c r="DS655" s="157"/>
    </row>
    <row r="656" spans="123:123">
      <c r="DS656" s="157"/>
    </row>
    <row r="657" spans="123:123">
      <c r="DS657" s="157"/>
    </row>
    <row r="658" spans="123:123">
      <c r="DS658" s="157"/>
    </row>
    <row r="659" spans="123:123">
      <c r="DS659" s="157"/>
    </row>
    <row r="660" spans="123:123">
      <c r="DS660" s="157"/>
    </row>
    <row r="661" spans="123:123">
      <c r="DS661" s="157"/>
    </row>
    <row r="662" spans="123:123">
      <c r="DS662" s="157"/>
    </row>
    <row r="663" spans="123:123">
      <c r="DS663" s="157"/>
    </row>
    <row r="664" spans="123:123">
      <c r="DS664" s="157"/>
    </row>
    <row r="665" spans="123:123">
      <c r="DS665" s="157"/>
    </row>
    <row r="666" spans="123:123">
      <c r="DS666" s="157"/>
    </row>
    <row r="667" spans="123:123">
      <c r="DS667" s="157"/>
    </row>
    <row r="668" spans="123:123">
      <c r="DS668" s="157"/>
    </row>
    <row r="669" spans="123:123">
      <c r="DS669" s="157"/>
    </row>
    <row r="670" spans="123:123">
      <c r="DS670" s="157"/>
    </row>
    <row r="671" spans="123:123">
      <c r="DS671" s="157"/>
    </row>
    <row r="672" spans="123:123">
      <c r="DS672" s="157"/>
    </row>
    <row r="673" spans="123:123">
      <c r="DS673" s="157"/>
    </row>
    <row r="674" spans="123:123">
      <c r="DS674" s="157"/>
    </row>
    <row r="675" spans="123:123">
      <c r="DS675" s="157"/>
    </row>
    <row r="676" spans="123:123">
      <c r="DS676" s="157"/>
    </row>
    <row r="677" spans="123:123">
      <c r="DS677" s="157"/>
    </row>
    <row r="678" spans="123:123">
      <c r="DS678" s="157"/>
    </row>
    <row r="679" spans="123:123">
      <c r="DS679" s="157"/>
    </row>
    <row r="680" spans="123:123">
      <c r="DS680" s="157"/>
    </row>
    <row r="681" spans="123:123">
      <c r="DS681" s="157"/>
    </row>
    <row r="682" spans="123:123">
      <c r="DS682" s="157"/>
    </row>
    <row r="683" spans="123:123">
      <c r="DS683" s="157"/>
    </row>
    <row r="684" spans="123:123">
      <c r="DS684" s="157"/>
    </row>
    <row r="685" spans="123:123">
      <c r="DS685" s="157"/>
    </row>
    <row r="686" spans="123:123">
      <c r="DS686" s="157"/>
    </row>
    <row r="687" spans="123:123">
      <c r="DS687" s="157"/>
    </row>
    <row r="688" spans="123:123">
      <c r="DS688" s="157"/>
    </row>
    <row r="689" spans="123:123">
      <c r="DS689" s="157"/>
    </row>
    <row r="690" spans="123:123">
      <c r="DS690" s="157"/>
    </row>
    <row r="691" spans="123:123">
      <c r="DS691" s="157"/>
    </row>
    <row r="692" spans="123:123">
      <c r="DS692" s="157"/>
    </row>
    <row r="693" spans="123:123">
      <c r="DS693" s="157"/>
    </row>
    <row r="694" spans="123:123">
      <c r="DS694" s="157"/>
    </row>
    <row r="695" spans="123:123">
      <c r="DS695" s="157"/>
    </row>
    <row r="696" spans="123:123">
      <c r="DS696" s="157"/>
    </row>
    <row r="697" spans="123:123">
      <c r="DS697" s="157"/>
    </row>
    <row r="698" spans="123:123">
      <c r="DS698" s="157"/>
    </row>
    <row r="699" spans="123:123">
      <c r="DS699" s="157"/>
    </row>
    <row r="700" spans="123:123">
      <c r="DS700" s="157"/>
    </row>
    <row r="701" spans="123:123">
      <c r="DS701" s="157"/>
    </row>
    <row r="702" spans="123:123">
      <c r="DS702" s="157"/>
    </row>
    <row r="703" spans="123:123">
      <c r="DS703" s="157"/>
    </row>
    <row r="704" spans="123:123">
      <c r="DS704" s="157"/>
    </row>
    <row r="705" spans="123:123">
      <c r="DS705" s="157"/>
    </row>
    <row r="706" spans="123:123">
      <c r="DS706" s="157"/>
    </row>
    <row r="707" spans="123:123">
      <c r="DS707" s="157"/>
    </row>
    <row r="708" spans="123:123">
      <c r="DS708" s="157"/>
    </row>
    <row r="709" spans="123:123">
      <c r="DS709" s="157"/>
    </row>
    <row r="710" spans="123:123">
      <c r="DS710" s="157"/>
    </row>
    <row r="711" spans="123:123">
      <c r="DS711" s="157"/>
    </row>
    <row r="712" spans="123:123">
      <c r="DS712" s="157"/>
    </row>
    <row r="713" spans="123:123">
      <c r="DS713" s="157"/>
    </row>
    <row r="714" spans="123:123">
      <c r="DS714" s="157"/>
    </row>
    <row r="715" spans="123:123">
      <c r="DS715" s="157"/>
    </row>
    <row r="716" spans="123:123">
      <c r="DS716" s="157"/>
    </row>
    <row r="717" spans="123:123">
      <c r="DS717" s="157"/>
    </row>
    <row r="718" spans="123:123">
      <c r="DS718" s="157"/>
    </row>
    <row r="719" spans="123:123">
      <c r="DS719" s="157"/>
    </row>
    <row r="720" spans="123:123">
      <c r="DS720" s="157"/>
    </row>
    <row r="721" spans="123:123">
      <c r="DS721" s="157"/>
    </row>
    <row r="722" spans="123:123">
      <c r="DS722" s="157"/>
    </row>
    <row r="723" spans="123:123">
      <c r="DS723" s="157"/>
    </row>
    <row r="724" spans="123:123">
      <c r="DS724" s="157"/>
    </row>
    <row r="725" spans="123:123">
      <c r="DS725" s="157"/>
    </row>
    <row r="726" spans="123:123">
      <c r="DS726" s="157"/>
    </row>
    <row r="727" spans="123:123">
      <c r="DS727" s="157"/>
    </row>
    <row r="728" spans="123:123">
      <c r="DS728" s="157"/>
    </row>
    <row r="729" spans="123:123">
      <c r="DS729" s="157"/>
    </row>
    <row r="730" spans="123:123">
      <c r="DS730" s="157"/>
    </row>
    <row r="731" spans="123:123">
      <c r="DS731" s="157"/>
    </row>
    <row r="732" spans="123:123">
      <c r="DS732" s="157"/>
    </row>
    <row r="733" spans="123:123">
      <c r="DS733" s="157"/>
    </row>
    <row r="734" spans="123:123">
      <c r="DS734" s="157"/>
    </row>
    <row r="735" spans="123:123">
      <c r="DS735" s="157"/>
    </row>
    <row r="736" spans="123:123">
      <c r="DS736" s="157"/>
    </row>
    <row r="737" spans="123:123">
      <c r="DS737" s="157"/>
    </row>
    <row r="738" spans="123:123">
      <c r="DS738" s="157"/>
    </row>
    <row r="739" spans="123:123">
      <c r="DS739" s="157"/>
    </row>
    <row r="740" spans="123:123">
      <c r="DS740" s="157"/>
    </row>
    <row r="741" spans="123:123">
      <c r="DS741" s="157"/>
    </row>
    <row r="742" spans="123:123">
      <c r="DS742" s="157"/>
    </row>
    <row r="743" spans="123:123">
      <c r="DS743" s="157"/>
    </row>
    <row r="744" spans="123:123">
      <c r="DS744" s="157"/>
    </row>
    <row r="745" spans="123:123">
      <c r="DS745" s="157"/>
    </row>
    <row r="746" spans="123:123">
      <c r="DS746" s="157"/>
    </row>
    <row r="747" spans="123:123">
      <c r="DS747" s="157"/>
    </row>
    <row r="748" spans="123:123">
      <c r="DS748" s="157"/>
    </row>
    <row r="749" spans="123:123">
      <c r="DS749" s="157"/>
    </row>
    <row r="750" spans="123:123">
      <c r="DS750" s="157"/>
    </row>
    <row r="751" spans="123:123">
      <c r="DS751" s="157"/>
    </row>
    <row r="752" spans="123:123">
      <c r="DS752" s="157"/>
    </row>
    <row r="753" spans="123:123">
      <c r="DS753" s="157"/>
    </row>
    <row r="754" spans="123:123">
      <c r="DS754" s="157"/>
    </row>
    <row r="755" spans="123:123">
      <c r="DS755" s="157"/>
    </row>
    <row r="756" spans="123:123">
      <c r="DS756" s="157"/>
    </row>
    <row r="757" spans="123:123">
      <c r="DS757" s="157"/>
    </row>
    <row r="758" spans="123:123">
      <c r="DS758" s="157"/>
    </row>
    <row r="759" spans="123:123">
      <c r="DS759" s="157"/>
    </row>
    <row r="760" spans="123:123">
      <c r="DS760" s="157"/>
    </row>
    <row r="761" spans="123:123">
      <c r="DS761" s="157"/>
    </row>
    <row r="762" spans="123:123">
      <c r="DS762" s="157"/>
    </row>
    <row r="763" spans="123:123">
      <c r="DS763" s="157"/>
    </row>
    <row r="764" spans="123:123">
      <c r="DS764" s="157"/>
    </row>
    <row r="765" spans="123:123">
      <c r="DS765" s="157"/>
    </row>
    <row r="766" spans="123:123">
      <c r="DS766" s="157"/>
    </row>
    <row r="767" spans="123:123">
      <c r="DS767" s="157"/>
    </row>
    <row r="768" spans="123:123">
      <c r="DS768" s="157"/>
    </row>
    <row r="769" spans="123:123">
      <c r="DS769" s="157"/>
    </row>
    <row r="770" spans="123:123">
      <c r="DS770" s="157"/>
    </row>
    <row r="771" spans="123:123">
      <c r="DS771" s="157"/>
    </row>
    <row r="772" spans="123:123">
      <c r="DS772" s="157"/>
    </row>
    <row r="773" spans="123:123">
      <c r="DS773" s="157"/>
    </row>
    <row r="774" spans="123:123">
      <c r="DS774" s="157"/>
    </row>
    <row r="775" spans="123:123">
      <c r="DS775" s="157"/>
    </row>
    <row r="776" spans="123:123">
      <c r="DS776" s="157"/>
    </row>
    <row r="777" spans="123:123">
      <c r="DS777" s="157"/>
    </row>
    <row r="778" spans="123:123">
      <c r="DS778" s="157"/>
    </row>
    <row r="779" spans="123:123">
      <c r="DS779" s="157"/>
    </row>
    <row r="780" spans="123:123">
      <c r="DS780" s="157"/>
    </row>
    <row r="781" spans="123:123">
      <c r="DS781" s="157"/>
    </row>
    <row r="782" spans="123:123">
      <c r="DS782" s="157"/>
    </row>
    <row r="783" spans="123:123">
      <c r="DS783" s="157"/>
    </row>
    <row r="784" spans="123:123">
      <c r="DS784" s="157"/>
    </row>
    <row r="785" spans="123:123">
      <c r="DS785" s="157"/>
    </row>
    <row r="786" spans="123:123">
      <c r="DS786" s="157"/>
    </row>
    <row r="787" spans="123:123">
      <c r="DS787" s="157"/>
    </row>
    <row r="788" spans="123:123">
      <c r="DS788" s="157"/>
    </row>
    <row r="789" spans="123:123">
      <c r="DS789" s="157"/>
    </row>
    <row r="790" spans="123:123">
      <c r="DS790" s="157"/>
    </row>
    <row r="791" spans="123:123">
      <c r="DS791" s="157"/>
    </row>
    <row r="792" spans="123:123">
      <c r="DS792" s="157"/>
    </row>
    <row r="793" spans="123:123">
      <c r="DS793" s="157"/>
    </row>
    <row r="794" spans="123:123">
      <c r="DS794" s="157"/>
    </row>
    <row r="795" spans="123:123">
      <c r="DS795" s="157"/>
    </row>
    <row r="796" spans="123:123">
      <c r="DS796" s="157"/>
    </row>
    <row r="797" spans="123:123">
      <c r="DS797" s="157"/>
    </row>
    <row r="798" spans="123:123">
      <c r="DS798" s="157"/>
    </row>
    <row r="799" spans="123:123">
      <c r="DS799" s="157"/>
    </row>
    <row r="800" spans="123:123">
      <c r="DS800" s="157"/>
    </row>
    <row r="801" spans="123:123">
      <c r="DS801" s="157"/>
    </row>
    <row r="802" spans="123:123">
      <c r="DS802" s="157"/>
    </row>
    <row r="803" spans="123:123">
      <c r="DS803" s="157"/>
    </row>
    <row r="804" spans="123:123">
      <c r="DS804" s="157"/>
    </row>
    <row r="805" spans="123:123">
      <c r="DS805" s="157"/>
    </row>
    <row r="806" spans="123:123">
      <c r="DS806" s="157"/>
    </row>
    <row r="807" spans="123:123">
      <c r="DS807" s="157"/>
    </row>
    <row r="808" spans="123:123">
      <c r="DS808" s="157"/>
    </row>
    <row r="809" spans="123:123">
      <c r="DS809" s="157"/>
    </row>
    <row r="810" spans="123:123">
      <c r="DS810" s="157"/>
    </row>
    <row r="811" spans="123:123">
      <c r="DS811" s="157"/>
    </row>
    <row r="812" spans="123:123">
      <c r="DS812" s="157"/>
    </row>
    <row r="813" spans="123:123">
      <c r="DS813" s="157"/>
    </row>
    <row r="814" spans="123:123">
      <c r="DS814" s="157"/>
    </row>
    <row r="815" spans="123:123">
      <c r="DS815" s="157"/>
    </row>
    <row r="816" spans="123:123">
      <c r="DS816" s="157"/>
    </row>
    <row r="817" spans="123:123">
      <c r="DS817" s="157"/>
    </row>
    <row r="818" spans="123:123">
      <c r="DS818" s="157"/>
    </row>
    <row r="819" spans="123:123">
      <c r="DS819" s="157"/>
    </row>
    <row r="820" spans="123:123">
      <c r="DS820" s="157"/>
    </row>
    <row r="821" spans="123:123">
      <c r="DS821" s="157"/>
    </row>
    <row r="822" spans="123:123">
      <c r="DS822" s="157"/>
    </row>
    <row r="823" spans="123:123">
      <c r="DS823" s="157"/>
    </row>
    <row r="824" spans="123:123">
      <c r="DS824" s="157"/>
    </row>
    <row r="825" spans="123:123">
      <c r="DS825" s="157"/>
    </row>
    <row r="826" spans="123:123">
      <c r="DS826" s="157"/>
    </row>
    <row r="827" spans="123:123">
      <c r="DS827" s="157"/>
    </row>
    <row r="828" spans="123:123">
      <c r="DS828" s="157"/>
    </row>
    <row r="829" spans="123:123">
      <c r="DS829" s="157"/>
    </row>
    <row r="830" spans="123:123">
      <c r="DS830" s="157"/>
    </row>
    <row r="831" spans="123:123">
      <c r="DS831" s="157"/>
    </row>
    <row r="832" spans="123:123">
      <c r="DS832" s="157"/>
    </row>
    <row r="833" spans="123:123">
      <c r="DS833" s="157"/>
    </row>
    <row r="834" spans="123:123">
      <c r="DS834" s="157"/>
    </row>
    <row r="835" spans="123:123">
      <c r="DS835" s="157"/>
    </row>
    <row r="836" spans="123:123">
      <c r="DS836" s="157"/>
    </row>
    <row r="837" spans="123:123">
      <c r="DS837" s="157"/>
    </row>
    <row r="838" spans="123:123">
      <c r="DS838" s="157"/>
    </row>
    <row r="839" spans="123:123">
      <c r="DS839" s="157"/>
    </row>
    <row r="840" spans="123:123">
      <c r="DS840" s="157"/>
    </row>
    <row r="841" spans="123:123">
      <c r="DS841" s="157"/>
    </row>
    <row r="842" spans="123:123">
      <c r="DS842" s="157"/>
    </row>
    <row r="843" spans="123:123">
      <c r="DS843" s="157"/>
    </row>
    <row r="844" spans="123:123">
      <c r="DS844" s="157"/>
    </row>
    <row r="845" spans="123:123">
      <c r="DS845" s="157"/>
    </row>
    <row r="846" spans="123:123">
      <c r="DS846" s="157"/>
    </row>
    <row r="847" spans="123:123">
      <c r="DS847" s="157"/>
    </row>
    <row r="848" spans="123:123">
      <c r="DS848" s="157"/>
    </row>
    <row r="849" spans="123:123">
      <c r="DS849" s="157"/>
    </row>
    <row r="850" spans="123:123">
      <c r="DS850" s="157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EN486" etc:filterBottomFollowUsedRange="0">
    <extLst/>
  </autoFilter>
  <mergeCells count="97">
    <mergeCell ref="F2:AF2"/>
    <mergeCell ref="J3:L3"/>
    <mergeCell ref="Z3:AE3"/>
    <mergeCell ref="AJ3:AN3"/>
    <mergeCell ref="DJ3:DU3"/>
    <mergeCell ref="DV3:DY3"/>
    <mergeCell ref="DZ3:EH3"/>
    <mergeCell ref="E22:E24"/>
    <mergeCell ref="E314:E315"/>
    <mergeCell ref="E379:E380"/>
    <mergeCell ref="E385:E386"/>
    <mergeCell ref="E388:E389"/>
    <mergeCell ref="E422:E456"/>
    <mergeCell ref="E479:E486"/>
    <mergeCell ref="F3:F5"/>
    <mergeCell ref="G3:G5"/>
    <mergeCell ref="H3:H5"/>
    <mergeCell ref="I3:I5"/>
    <mergeCell ref="J4:J5"/>
    <mergeCell ref="K4:K5"/>
    <mergeCell ref="L4:L5"/>
    <mergeCell ref="M4:M5"/>
    <mergeCell ref="N4:N5"/>
    <mergeCell ref="O4:O5"/>
    <mergeCell ref="P3:P5"/>
    <mergeCell ref="Q3:Q5"/>
    <mergeCell ref="R3:R5"/>
    <mergeCell ref="S3:S5"/>
    <mergeCell ref="T3:T5"/>
    <mergeCell ref="U3:U5"/>
    <mergeCell ref="V3:V5"/>
    <mergeCell ref="W3:W5"/>
    <mergeCell ref="X3:X5"/>
    <mergeCell ref="Y3:Y5"/>
    <mergeCell ref="AF3:AF5"/>
    <mergeCell ref="AG3:AG5"/>
    <mergeCell ref="AH3:AH5"/>
    <mergeCell ref="AI3:AI5"/>
    <mergeCell ref="AJ4:AJ5"/>
    <mergeCell ref="AK4:AK5"/>
    <mergeCell ref="AL4:AL5"/>
    <mergeCell ref="AM4:AM5"/>
    <mergeCell ref="AN4:AN5"/>
    <mergeCell ref="AO3:AO5"/>
    <mergeCell ref="AP3:AP5"/>
    <mergeCell ref="AQ3:AQ5"/>
    <mergeCell ref="AR3:AR5"/>
    <mergeCell ref="AU3:AU5"/>
    <mergeCell ref="AV3:AV5"/>
    <mergeCell ref="AX4:AX5"/>
    <mergeCell ref="AY4:AY5"/>
    <mergeCell ref="BT4:BT5"/>
    <mergeCell ref="BU4:BU5"/>
    <mergeCell ref="BV4:BV5"/>
    <mergeCell ref="BW4:BW5"/>
    <mergeCell ref="BX4:BX5"/>
    <mergeCell ref="BY4:BY5"/>
    <mergeCell ref="BZ4:BZ5"/>
    <mergeCell ref="CC4:CC5"/>
    <mergeCell ref="CD4:CD5"/>
    <mergeCell ref="CE4:CE5"/>
    <mergeCell ref="CF4:CF5"/>
    <mergeCell ref="CH3:CH5"/>
    <mergeCell ref="CZ3:CZ5"/>
    <mergeCell ref="CZ22:CZ24"/>
    <mergeCell ref="CZ314:CZ315"/>
    <mergeCell ref="CZ379:CZ380"/>
    <mergeCell ref="DA3:DA5"/>
    <mergeCell ref="DA379:DA380"/>
    <mergeCell ref="DB3:DB5"/>
    <mergeCell ref="DC3:DC5"/>
    <mergeCell ref="DD3:DD5"/>
    <mergeCell ref="DE3:DE5"/>
    <mergeCell ref="DF3:DF5"/>
    <mergeCell ref="DG3:DG5"/>
    <mergeCell ref="DH3:DH5"/>
    <mergeCell ref="DI3:DI5"/>
    <mergeCell ref="DJ4:DJ5"/>
    <mergeCell ref="DK4:DK5"/>
    <mergeCell ref="DL4:DL5"/>
    <mergeCell ref="DM4:DM5"/>
    <mergeCell ref="DO4:DO5"/>
    <mergeCell ref="DR4:DR5"/>
    <mergeCell ref="DS4:DS5"/>
    <mergeCell ref="DT4:DT5"/>
    <mergeCell ref="DU4:DU5"/>
    <mergeCell ref="DV4:DV5"/>
    <mergeCell ref="DW4:DW5"/>
    <mergeCell ref="DX4:DX5"/>
    <mergeCell ref="DY4:DY5"/>
    <mergeCell ref="DZ4:DZ5"/>
    <mergeCell ref="EC4:EC5"/>
    <mergeCell ref="ED4:ED5"/>
    <mergeCell ref="EE4:EE5"/>
    <mergeCell ref="EF4:EF5"/>
    <mergeCell ref="EG4:EG5"/>
    <mergeCell ref="EH4:EH5"/>
  </mergeCells>
  <printOptions horizontalCentered="1"/>
  <pageMargins left="0.393055555555556" right="0.196527777777778" top="0.432638888888889" bottom="0.432638888888889" header="0" footer="0.196527777777778"/>
  <pageSetup paperSize="9" scale="68" fitToHeight="0" orientation="landscape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fitToPage="1"/>
  </sheetPr>
  <dimension ref="A1:CT18"/>
  <sheetViews>
    <sheetView tabSelected="1" zoomScale="85" zoomScaleNormal="85" workbookViewId="0">
      <selection activeCell="G12" sqref="G12"/>
    </sheetView>
  </sheetViews>
  <sheetFormatPr defaultColWidth="9.33333333333333" defaultRowHeight="13.5"/>
  <cols>
    <col min="1" max="1" width="5.33333333333333" style="3" customWidth="1"/>
    <col min="2" max="2" width="9.66666666666667" style="3" customWidth="1"/>
    <col min="3" max="3" width="8.43809523809524" style="3" customWidth="1"/>
    <col min="4" max="4" width="10.6666666666667" style="3" hidden="1" customWidth="1"/>
    <col min="5" max="5" width="7.66666666666667" style="3" customWidth="1"/>
    <col min="6" max="7" width="10.3333333333333" style="3" customWidth="1"/>
    <col min="8" max="8" width="7.66666666666667" style="3" customWidth="1"/>
    <col min="9" max="10" width="9.66666666666667" style="3" customWidth="1"/>
    <col min="11" max="11" width="9.33333333333333" style="3" hidden="1" customWidth="1"/>
    <col min="12" max="12" width="10.3333333333333" style="3" customWidth="1"/>
    <col min="13" max="13" width="8.43809523809524" style="3" customWidth="1"/>
    <col min="14" max="14" width="8" style="3" hidden="1" customWidth="1"/>
    <col min="15" max="15" width="8" style="3" customWidth="1"/>
    <col min="16" max="16" width="8" style="3" hidden="1" customWidth="1"/>
    <col min="17" max="17" width="13.3333333333333" style="3" hidden="1" customWidth="1"/>
    <col min="18" max="18" width="8.61904761904762" style="3" customWidth="1"/>
    <col min="19" max="19" width="10" style="3" hidden="1" customWidth="1"/>
    <col min="20" max="20" width="6.43809523809524" style="3" customWidth="1"/>
    <col min="21" max="21" width="11.2285714285714" style="3" customWidth="1"/>
    <col min="22" max="26" width="7.55238095238095" style="3" customWidth="1"/>
    <col min="27" max="27" width="7.43809523809524" style="3" customWidth="1"/>
    <col min="28" max="28" width="7.43809523809524" style="4" hidden="1" customWidth="1"/>
    <col min="29" max="30" width="7.43809523809524" style="3" hidden="1" customWidth="1"/>
    <col min="31" max="31" width="6.66666666666667" style="3" hidden="1" customWidth="1"/>
    <col min="32" max="35" width="6.66666666666667" style="4" hidden="1" customWidth="1"/>
    <col min="36" max="36" width="9.66666666666667" style="4" hidden="1" customWidth="1"/>
    <col min="37" max="37" width="13.3333333333333" style="5" hidden="1" customWidth="1"/>
    <col min="38" max="38" width="31.6666666666667" style="4" hidden="1" customWidth="1"/>
    <col min="39" max="39" width="0.666666666666667" style="4" hidden="1" customWidth="1"/>
    <col min="40" max="41" width="18.3333333333333" style="6" hidden="1" customWidth="1"/>
    <col min="42" max="42" width="0.666666666666667" style="7" hidden="1" customWidth="1"/>
    <col min="43" max="48" width="6.43809523809524" style="3" hidden="1" customWidth="1"/>
    <col min="49" max="49" width="10.4380952380952" style="3" hidden="1" customWidth="1"/>
    <col min="50" max="62" width="6.43809523809524" style="3" hidden="1" customWidth="1"/>
    <col min="63" max="63" width="5.55238095238095" style="3" hidden="1" customWidth="1"/>
    <col min="64" max="67" width="6" style="3" hidden="1" customWidth="1"/>
    <col min="68" max="68" width="4" style="3" hidden="1" customWidth="1"/>
    <col min="69" max="69" width="5.33333333333333" style="3" hidden="1" customWidth="1"/>
    <col min="70" max="70" width="10.3333333333333" style="3" hidden="1" customWidth="1"/>
    <col min="71" max="71" width="11" style="3" hidden="1" customWidth="1"/>
    <col min="72" max="72" width="9.33333333333333" style="3" hidden="1" customWidth="1"/>
    <col min="73" max="73" width="12.3333333333333" style="3" hidden="1" customWidth="1"/>
    <col min="74" max="76" width="9.33333333333333" style="3" hidden="1" customWidth="1"/>
    <col min="77" max="77" width="7.55238095238095" style="4" hidden="1" customWidth="1"/>
    <col min="78" max="78" width="24.2190476190476" style="3" hidden="1" customWidth="1"/>
    <col min="79" max="79" width="24.6666666666667" style="3" hidden="1" customWidth="1"/>
    <col min="80" max="114" width="9.33333333333333" style="3" hidden="1" customWidth="1"/>
    <col min="115" max="16384" width="9.33333333333333" style="3"/>
  </cols>
  <sheetData>
    <row r="1" spans="1:73">
      <c r="A1" s="3" t="s">
        <v>1761</v>
      </c>
      <c r="BU1" s="3" t="s">
        <v>26</v>
      </c>
    </row>
    <row r="2" s="1" customFormat="1" ht="50.1" customHeight="1" spans="1:77">
      <c r="A2" s="8" t="s">
        <v>1762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20"/>
      <c r="AC2" s="21"/>
      <c r="AD2" s="21"/>
      <c r="AE2" s="21"/>
      <c r="AF2" s="20"/>
      <c r="AG2" s="20"/>
      <c r="AH2" s="20"/>
      <c r="AI2" s="20"/>
      <c r="AJ2" s="20"/>
      <c r="AK2" s="34"/>
      <c r="AL2" s="20"/>
      <c r="AM2" s="20"/>
      <c r="AN2" s="34"/>
      <c r="AO2" s="34"/>
      <c r="AP2" s="54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62"/>
      <c r="BK2" s="62"/>
      <c r="BL2" s="62"/>
      <c r="BM2" s="62"/>
      <c r="BN2" s="62"/>
      <c r="BO2" s="62"/>
      <c r="BP2" s="62"/>
      <c r="BQ2" s="62"/>
      <c r="BR2" s="62"/>
      <c r="BS2" s="62"/>
      <c r="BU2" s="67" t="s">
        <v>1763</v>
      </c>
      <c r="BY2" s="20"/>
    </row>
    <row r="3" ht="27.75" customHeight="1" spans="1:98">
      <c r="A3" s="9" t="s">
        <v>28</v>
      </c>
      <c r="B3" s="9" t="s">
        <v>2</v>
      </c>
      <c r="C3" s="9" t="s">
        <v>29</v>
      </c>
      <c r="D3" s="9" t="s">
        <v>30</v>
      </c>
      <c r="E3" s="9" t="s">
        <v>31</v>
      </c>
      <c r="F3" s="9"/>
      <c r="G3" s="9"/>
      <c r="H3" s="10" t="s">
        <v>32</v>
      </c>
      <c r="I3" s="10"/>
      <c r="J3" s="10"/>
      <c r="K3" s="9" t="s">
        <v>33</v>
      </c>
      <c r="L3" s="9" t="s">
        <v>1764</v>
      </c>
      <c r="M3" s="16" t="s">
        <v>35</v>
      </c>
      <c r="N3" s="9" t="s">
        <v>1765</v>
      </c>
      <c r="O3" s="9" t="s">
        <v>37</v>
      </c>
      <c r="P3" s="9" t="s">
        <v>38</v>
      </c>
      <c r="Q3" s="9" t="s">
        <v>39</v>
      </c>
      <c r="R3" s="9" t="s">
        <v>40</v>
      </c>
      <c r="S3" s="9" t="s">
        <v>41</v>
      </c>
      <c r="T3" s="9" t="s">
        <v>42</v>
      </c>
      <c r="U3" s="16" t="s">
        <v>43</v>
      </c>
      <c r="V3" s="16"/>
      <c r="W3" s="16"/>
      <c r="X3" s="16"/>
      <c r="Y3" s="16"/>
      <c r="Z3" s="16"/>
      <c r="AA3" s="16" t="s">
        <v>44</v>
      </c>
      <c r="AB3" s="22" t="s">
        <v>45</v>
      </c>
      <c r="AC3" s="22" t="s">
        <v>46</v>
      </c>
      <c r="AD3" s="22" t="s">
        <v>1766</v>
      </c>
      <c r="AE3" s="23" t="s">
        <v>48</v>
      </c>
      <c r="AF3" s="24"/>
      <c r="AG3" s="24"/>
      <c r="AH3" s="24"/>
      <c r="AI3" s="35"/>
      <c r="AJ3" s="22" t="s">
        <v>49</v>
      </c>
      <c r="AK3" s="22" t="s">
        <v>51</v>
      </c>
      <c r="AL3" s="36" t="s">
        <v>5</v>
      </c>
      <c r="AM3" s="37"/>
      <c r="AN3" s="38" t="s">
        <v>53</v>
      </c>
      <c r="AO3" s="38"/>
      <c r="AP3" s="13"/>
      <c r="AQ3" s="56" t="s">
        <v>48</v>
      </c>
      <c r="AR3" s="56"/>
      <c r="AS3" s="56"/>
      <c r="AT3" s="56"/>
      <c r="AU3" s="56" t="s">
        <v>54</v>
      </c>
      <c r="AV3" s="56"/>
      <c r="AW3" s="56"/>
      <c r="AX3" s="56"/>
      <c r="AY3" s="56"/>
      <c r="AZ3" s="56"/>
      <c r="BA3" s="56"/>
      <c r="BB3" s="56" t="s">
        <v>55</v>
      </c>
      <c r="BC3" s="56"/>
      <c r="BD3" s="56"/>
      <c r="BE3" s="56"/>
      <c r="BF3" s="56"/>
      <c r="BG3" s="56" t="s">
        <v>56</v>
      </c>
      <c r="BH3" s="56"/>
      <c r="BI3" s="56"/>
      <c r="BJ3" s="56" t="s">
        <v>57</v>
      </c>
      <c r="BK3" s="56"/>
      <c r="BL3" s="56"/>
      <c r="BM3" s="56"/>
      <c r="BN3" s="56"/>
      <c r="BO3" s="56"/>
      <c r="BP3" s="56"/>
      <c r="BQ3" s="13" t="s">
        <v>5</v>
      </c>
      <c r="BR3" s="13" t="s">
        <v>58</v>
      </c>
      <c r="BS3" s="13" t="s">
        <v>1767</v>
      </c>
      <c r="BU3" s="68" t="s">
        <v>1768</v>
      </c>
      <c r="BY3" s="22" t="s">
        <v>80</v>
      </c>
      <c r="BZ3" s="69" t="s">
        <v>65</v>
      </c>
      <c r="CA3" s="70" t="s">
        <v>1769</v>
      </c>
      <c r="CB3" s="71"/>
      <c r="CC3" s="77"/>
      <c r="CD3" s="78" t="s">
        <v>68</v>
      </c>
      <c r="CE3" s="78"/>
      <c r="CF3" s="69"/>
      <c r="CG3" s="69"/>
      <c r="CH3" s="69"/>
      <c r="CI3" s="69"/>
      <c r="CJ3" s="69"/>
      <c r="CK3" s="69" t="s">
        <v>69</v>
      </c>
      <c r="CL3" s="79"/>
      <c r="CM3" s="81" t="s">
        <v>70</v>
      </c>
      <c r="CN3" s="81"/>
      <c r="CO3" s="81"/>
      <c r="CP3" s="81"/>
      <c r="CQ3" s="81"/>
      <c r="CR3" s="81"/>
      <c r="CS3" s="81"/>
      <c r="CT3" s="79" t="s">
        <v>5</v>
      </c>
    </row>
    <row r="4" ht="18.75" customHeight="1" spans="1:98">
      <c r="A4" s="9"/>
      <c r="B4" s="9"/>
      <c r="C4" s="9"/>
      <c r="D4" s="9"/>
      <c r="E4" s="9" t="s">
        <v>96</v>
      </c>
      <c r="F4" s="9" t="s">
        <v>72</v>
      </c>
      <c r="G4" s="9" t="s">
        <v>73</v>
      </c>
      <c r="H4" s="9" t="s">
        <v>96</v>
      </c>
      <c r="I4" s="9" t="s">
        <v>72</v>
      </c>
      <c r="J4" s="9" t="s">
        <v>73</v>
      </c>
      <c r="K4" s="9"/>
      <c r="L4" s="9"/>
      <c r="M4" s="16"/>
      <c r="N4" s="9"/>
      <c r="O4" s="9"/>
      <c r="P4" s="9"/>
      <c r="Q4" s="9"/>
      <c r="R4" s="9"/>
      <c r="S4" s="9"/>
      <c r="T4" s="9"/>
      <c r="U4" s="16" t="s">
        <v>74</v>
      </c>
      <c r="V4" s="16"/>
      <c r="W4" s="16"/>
      <c r="X4" s="16"/>
      <c r="Y4" s="16"/>
      <c r="Z4" s="16"/>
      <c r="AA4" s="16"/>
      <c r="AB4" s="25"/>
      <c r="AC4" s="25"/>
      <c r="AD4" s="25"/>
      <c r="AE4" s="26" t="s">
        <v>75</v>
      </c>
      <c r="AF4" s="26" t="s">
        <v>76</v>
      </c>
      <c r="AG4" s="26" t="s">
        <v>77</v>
      </c>
      <c r="AH4" s="26" t="s">
        <v>78</v>
      </c>
      <c r="AI4" s="26" t="s">
        <v>79</v>
      </c>
      <c r="AJ4" s="25"/>
      <c r="AK4" s="25"/>
      <c r="AL4" s="39"/>
      <c r="AM4" s="37"/>
      <c r="AN4" s="26" t="s">
        <v>31</v>
      </c>
      <c r="AO4" s="26" t="s">
        <v>32</v>
      </c>
      <c r="AP4" s="57"/>
      <c r="AQ4" s="13" t="s">
        <v>80</v>
      </c>
      <c r="AR4" s="13" t="s">
        <v>81</v>
      </c>
      <c r="AS4" s="13" t="s">
        <v>82</v>
      </c>
      <c r="AT4" s="13" t="s">
        <v>83</v>
      </c>
      <c r="AU4" s="13" t="s">
        <v>84</v>
      </c>
      <c r="AV4" s="13" t="s">
        <v>85</v>
      </c>
      <c r="AW4" s="13" t="s">
        <v>86</v>
      </c>
      <c r="AX4" s="13" t="s">
        <v>87</v>
      </c>
      <c r="AY4" s="13" t="s">
        <v>88</v>
      </c>
      <c r="AZ4" s="13" t="s">
        <v>89</v>
      </c>
      <c r="BA4" s="13" t="s">
        <v>90</v>
      </c>
      <c r="BB4" s="13" t="s">
        <v>91</v>
      </c>
      <c r="BC4" s="13" t="s">
        <v>92</v>
      </c>
      <c r="BD4" s="13" t="s">
        <v>93</v>
      </c>
      <c r="BE4" s="13" t="s">
        <v>94</v>
      </c>
      <c r="BF4" s="13" t="s">
        <v>95</v>
      </c>
      <c r="BG4" s="13" t="s">
        <v>96</v>
      </c>
      <c r="BH4" s="13" t="s">
        <v>72</v>
      </c>
      <c r="BI4" s="13" t="s">
        <v>73</v>
      </c>
      <c r="BJ4" s="13" t="s">
        <v>97</v>
      </c>
      <c r="BK4" s="13" t="s">
        <v>98</v>
      </c>
      <c r="BL4" s="13" t="s">
        <v>99</v>
      </c>
      <c r="BM4" s="13" t="s">
        <v>100</v>
      </c>
      <c r="BN4" s="13" t="s">
        <v>101</v>
      </c>
      <c r="BO4" s="13" t="s">
        <v>102</v>
      </c>
      <c r="BP4" s="13" t="s">
        <v>103</v>
      </c>
      <c r="BQ4" s="13"/>
      <c r="BR4" s="13"/>
      <c r="BS4" s="29"/>
      <c r="BU4" s="72"/>
      <c r="BY4" s="25"/>
      <c r="BZ4" s="69"/>
      <c r="CA4" s="73" t="s">
        <v>1770</v>
      </c>
      <c r="CB4" s="74" t="s">
        <v>105</v>
      </c>
      <c r="CC4" s="79" t="s">
        <v>106</v>
      </c>
      <c r="CD4" s="80" t="s">
        <v>107</v>
      </c>
      <c r="CE4" s="80" t="s">
        <v>110</v>
      </c>
      <c r="CF4" s="80" t="s">
        <v>1771</v>
      </c>
      <c r="CG4" s="80" t="s">
        <v>1772</v>
      </c>
      <c r="CH4" s="73" t="s">
        <v>84</v>
      </c>
      <c r="CI4" s="73" t="s">
        <v>88</v>
      </c>
      <c r="CJ4" s="73" t="s">
        <v>90</v>
      </c>
      <c r="CK4" s="69" t="s">
        <v>91</v>
      </c>
      <c r="CL4" s="69" t="s">
        <v>92</v>
      </c>
      <c r="CM4" s="73" t="s">
        <v>1773</v>
      </c>
      <c r="CN4" s="80" t="s">
        <v>114</v>
      </c>
      <c r="CO4" s="80" t="s">
        <v>115</v>
      </c>
      <c r="CP4" s="82" t="s">
        <v>100</v>
      </c>
      <c r="CQ4" s="82" t="s">
        <v>1507</v>
      </c>
      <c r="CR4" s="80" t="s">
        <v>116</v>
      </c>
      <c r="CS4" s="82" t="s">
        <v>5</v>
      </c>
      <c r="CT4" s="79"/>
    </row>
    <row r="5" ht="69.75" customHeight="1" spans="1:98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16"/>
      <c r="N5" s="9"/>
      <c r="O5" s="9"/>
      <c r="P5" s="9"/>
      <c r="Q5" s="9"/>
      <c r="R5" s="9"/>
      <c r="S5" s="9"/>
      <c r="T5" s="9"/>
      <c r="U5" s="16" t="s">
        <v>1774</v>
      </c>
      <c r="V5" s="16" t="s">
        <v>122</v>
      </c>
      <c r="W5" s="16" t="s">
        <v>123</v>
      </c>
      <c r="X5" s="16" t="s">
        <v>124</v>
      </c>
      <c r="Y5" s="16" t="s">
        <v>125</v>
      </c>
      <c r="Z5" s="16" t="s">
        <v>1775</v>
      </c>
      <c r="AA5" s="16"/>
      <c r="AB5" s="27"/>
      <c r="AC5" s="27"/>
      <c r="AD5" s="27"/>
      <c r="AE5" s="26"/>
      <c r="AF5" s="26"/>
      <c r="AG5" s="26"/>
      <c r="AH5" s="26"/>
      <c r="AI5" s="26"/>
      <c r="AJ5" s="27"/>
      <c r="AK5" s="27"/>
      <c r="AL5" s="40"/>
      <c r="AM5" s="41"/>
      <c r="AN5" s="26"/>
      <c r="AO5" s="26"/>
      <c r="AP5" s="57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29"/>
      <c r="BU5" s="72"/>
      <c r="BY5" s="27"/>
      <c r="BZ5" s="69"/>
      <c r="CA5" s="73"/>
      <c r="CB5" s="74"/>
      <c r="CC5" s="79"/>
      <c r="CD5" s="80"/>
      <c r="CE5" s="80"/>
      <c r="CF5" s="80"/>
      <c r="CG5" s="80"/>
      <c r="CH5" s="79"/>
      <c r="CI5" s="79"/>
      <c r="CJ5" s="79"/>
      <c r="CK5" s="69"/>
      <c r="CL5" s="69"/>
      <c r="CM5" s="79"/>
      <c r="CN5" s="80"/>
      <c r="CO5" s="80"/>
      <c r="CP5" s="82"/>
      <c r="CQ5" s="82"/>
      <c r="CR5" s="80"/>
      <c r="CS5" s="82"/>
      <c r="CT5" s="79"/>
    </row>
    <row r="6" s="2" customFormat="1" ht="30" customHeight="1" spans="1:98">
      <c r="A6" s="9"/>
      <c r="B6" s="11" t="s">
        <v>1776</v>
      </c>
      <c r="C6" s="12"/>
      <c r="D6" s="9"/>
      <c r="E6" s="9"/>
      <c r="F6" s="9"/>
      <c r="G6" s="9"/>
      <c r="H6" s="9"/>
      <c r="I6" s="9"/>
      <c r="J6" s="9"/>
      <c r="K6" s="9">
        <f>SUBTOTAL(9,K7:K18)</f>
        <v>44.0390000000002</v>
      </c>
      <c r="L6" s="9">
        <f>SUBTOTAL(9,L7:L18)</f>
        <v>44.0390000000002</v>
      </c>
      <c r="M6" s="9"/>
      <c r="N6" s="9"/>
      <c r="O6" s="9"/>
      <c r="P6" s="9"/>
      <c r="Q6" s="9"/>
      <c r="R6" s="9"/>
      <c r="S6" s="9"/>
      <c r="T6" s="9"/>
      <c r="U6" s="17"/>
      <c r="V6" s="17"/>
      <c r="W6" s="17"/>
      <c r="X6" s="17"/>
      <c r="Y6" s="17"/>
      <c r="Z6" s="17"/>
      <c r="AA6" s="17"/>
      <c r="AB6" s="28"/>
      <c r="AC6" s="28">
        <f>SUBTOTAL(9,AC7:AC18)</f>
        <v>1561</v>
      </c>
      <c r="AD6" s="28">
        <f>SUBTOTAL(9,AD7:AD18)</f>
        <v>1561</v>
      </c>
      <c r="AE6" s="16">
        <f>SUBTOTAL(9,AE7:AE18)</f>
        <v>1561</v>
      </c>
      <c r="AF6" s="28"/>
      <c r="AG6" s="16"/>
      <c r="AH6" s="28"/>
      <c r="AI6" s="16"/>
      <c r="AJ6" s="9"/>
      <c r="AK6" s="9"/>
      <c r="AL6" s="42"/>
      <c r="AM6" s="43"/>
      <c r="AN6" s="44"/>
      <c r="AO6" s="58"/>
      <c r="AP6" s="5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63"/>
      <c r="BK6" s="64"/>
      <c r="BL6" s="64"/>
      <c r="BM6" s="64"/>
      <c r="BN6" s="64"/>
      <c r="BO6" s="64"/>
      <c r="BP6" s="63"/>
      <c r="BQ6" s="9"/>
      <c r="BR6" s="9"/>
      <c r="BS6" s="17"/>
      <c r="BU6" s="75"/>
      <c r="BY6" s="28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</row>
    <row r="7" ht="30" customHeight="1" outlineLevel="1" spans="1:98">
      <c r="A7" s="13"/>
      <c r="B7" s="14" t="s">
        <v>1777</v>
      </c>
      <c r="C7" s="15"/>
      <c r="D7" s="13"/>
      <c r="E7" s="13"/>
      <c r="F7" s="13"/>
      <c r="G7" s="13"/>
      <c r="H7" s="13"/>
      <c r="I7" s="13"/>
      <c r="J7" s="13"/>
      <c r="K7" s="9">
        <f>SUBTOTAL(9,K8:K14)</f>
        <v>39.2600000000002</v>
      </c>
      <c r="L7" s="9">
        <f>SUBTOTAL(9,L8:L14)</f>
        <v>39.2600000000002</v>
      </c>
      <c r="M7" s="13"/>
      <c r="N7" s="13"/>
      <c r="O7" s="13"/>
      <c r="P7" s="13"/>
      <c r="Q7" s="13"/>
      <c r="R7" s="13"/>
      <c r="S7" s="13"/>
      <c r="T7" s="13"/>
      <c r="U7" s="18"/>
      <c r="V7" s="18"/>
      <c r="W7" s="18"/>
      <c r="X7" s="18"/>
      <c r="Y7" s="18"/>
      <c r="Z7" s="18"/>
      <c r="AA7" s="18"/>
      <c r="AB7" s="29"/>
      <c r="AC7" s="28">
        <f>SUBTOTAL(9,AC8:AC14)</f>
        <v>1310</v>
      </c>
      <c r="AD7" s="28">
        <f>SUBTOTAL(9,AD8:AD14)</f>
        <v>1310</v>
      </c>
      <c r="AE7" s="16">
        <f>SUBTOTAL(9,AE8:AE14)</f>
        <v>1310</v>
      </c>
      <c r="AF7" s="29"/>
      <c r="AG7" s="26"/>
      <c r="AH7" s="29"/>
      <c r="AI7" s="26"/>
      <c r="AJ7" s="13"/>
      <c r="AK7" s="13"/>
      <c r="AL7" s="45"/>
      <c r="AM7" s="46"/>
      <c r="AN7" s="47"/>
      <c r="AO7" s="49"/>
      <c r="AP7" s="60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65"/>
      <c r="BK7" s="66"/>
      <c r="BL7" s="66"/>
      <c r="BM7" s="66"/>
      <c r="BN7" s="66"/>
      <c r="BO7" s="66"/>
      <c r="BP7" s="65"/>
      <c r="BQ7" s="13"/>
      <c r="BR7" s="13"/>
      <c r="BS7" s="18"/>
      <c r="BU7" s="72"/>
      <c r="BY7" s="29"/>
      <c r="BZ7" s="13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13"/>
      <c r="CN7" s="13"/>
      <c r="CO7" s="13"/>
      <c r="CP7" s="13"/>
      <c r="CQ7" s="13"/>
      <c r="CR7" s="13"/>
      <c r="CS7" s="13"/>
      <c r="CT7" s="76"/>
    </row>
    <row r="8" ht="30" customHeight="1" outlineLevel="2" spans="1:98">
      <c r="A8" s="13">
        <v>1</v>
      </c>
      <c r="B8" s="13" t="s">
        <v>19</v>
      </c>
      <c r="C8" s="13" t="s">
        <v>1778</v>
      </c>
      <c r="D8" s="13">
        <v>430802</v>
      </c>
      <c r="E8" s="13" t="s">
        <v>807</v>
      </c>
      <c r="F8" s="13">
        <v>1520</v>
      </c>
      <c r="G8" s="13">
        <v>1535</v>
      </c>
      <c r="H8" s="13" t="s">
        <v>1242</v>
      </c>
      <c r="I8" s="13">
        <v>50.172</v>
      </c>
      <c r="J8" s="13">
        <v>35.172</v>
      </c>
      <c r="K8" s="13">
        <f t="shared" ref="K7:K18" si="0">G8-F8</f>
        <v>15</v>
      </c>
      <c r="L8" s="13">
        <f t="shared" ref="L8:L18" si="1">G8-F8</f>
        <v>15</v>
      </c>
      <c r="M8" s="13" t="s">
        <v>139</v>
      </c>
      <c r="N8" s="13">
        <v>8</v>
      </c>
      <c r="O8" s="13">
        <v>8</v>
      </c>
      <c r="P8" s="13">
        <v>9</v>
      </c>
      <c r="Q8" s="13" t="s">
        <v>1779</v>
      </c>
      <c r="R8" s="13" t="s">
        <v>167</v>
      </c>
      <c r="S8" s="13" t="s">
        <v>1780</v>
      </c>
      <c r="T8" s="13">
        <f t="shared" ref="T7:T16" si="2">MIN(24,MIN(N8,O8))</f>
        <v>8</v>
      </c>
      <c r="U8" s="19"/>
      <c r="V8" s="19"/>
      <c r="W8" s="19"/>
      <c r="X8" s="19"/>
      <c r="Y8" s="30" t="s">
        <v>145</v>
      </c>
      <c r="Z8" s="30" t="s">
        <v>1781</v>
      </c>
      <c r="AA8" s="30" t="s">
        <v>1780</v>
      </c>
      <c r="AB8" s="29">
        <v>40</v>
      </c>
      <c r="AC8" s="29">
        <f t="shared" ref="AC7:AC18" si="3">ROUND(K8*1000*T8*AB8/10000,0)</f>
        <v>480</v>
      </c>
      <c r="AD8" s="29">
        <f t="shared" ref="AD7:AD18" si="4">ROUND(L8*1000*T8*AB8/10000,0)</f>
        <v>480</v>
      </c>
      <c r="AE8" s="26">
        <f t="shared" ref="AE7:AE18" si="5">AD8</f>
        <v>480</v>
      </c>
      <c r="AF8" s="29">
        <v>2019</v>
      </c>
      <c r="AG8" s="26" t="str">
        <f>IF(AND(AF8&lt;&gt;"",AH8&lt;&gt;""),"确认折扣年度",IF($Q8="大修",IF(AND($Q8="大修",AF8="",AH8=""),1,IF(AF8&lt;&gt;"",LOOKUP(AF8,{1900,2016,2017,2018,2019,2020,2021,2022,2023,2024,2025},{1,0.9,0.8,0.7,0.6,0.5,0.4,0.3,0.2,0.1,0}),IF(AH8&lt;&gt;"",LOOKUP(AH8,{1900,2021,2022,2023,2024,2025},{1,0.8,0.6,0.4,0.2,0})))),""))</f>
        <v/>
      </c>
      <c r="AH8" s="29"/>
      <c r="AI8" s="26" t="str">
        <f>IF(AND(AF8&lt;&gt;"",AH8&lt;&gt;""),"确认折扣年度",IF($Q8="中修",IF(AND($Q8="中修",AF8="",AH8=""),1,IF(AF8&lt;&gt;"",LOOKUP(AF8,{1900,2021,2022,2023,2024,2025},{1,0.8,0.6,0.4,0.2,0}),IF(AH8&lt;&gt;"",LOOKUP(AH8,{1900,2021,2022,2023,2024,2025},{1,0.8,0.6,0.4,0.2,0})))),""))</f>
        <v/>
      </c>
      <c r="AJ8" s="13" t="s">
        <v>146</v>
      </c>
      <c r="AK8" s="13" t="s">
        <v>1779</v>
      </c>
      <c r="AL8" s="45"/>
      <c r="AM8" s="46"/>
      <c r="AN8" s="47" t="s">
        <v>1782</v>
      </c>
      <c r="AO8" s="49" t="s">
        <v>1783</v>
      </c>
      <c r="AP8" s="60"/>
      <c r="AQ8" s="13">
        <v>40</v>
      </c>
      <c r="AR8" s="13">
        <v>480</v>
      </c>
      <c r="AS8" s="13">
        <v>480</v>
      </c>
      <c r="AT8" s="13">
        <v>0</v>
      </c>
      <c r="AU8" s="13" t="s">
        <v>149</v>
      </c>
      <c r="AV8" s="13" t="s">
        <v>150</v>
      </c>
      <c r="AW8" s="13" t="s">
        <v>1784</v>
      </c>
      <c r="AX8" s="13">
        <v>2008</v>
      </c>
      <c r="AY8" s="13" t="s">
        <v>150</v>
      </c>
      <c r="AZ8" s="13" t="s">
        <v>1785</v>
      </c>
      <c r="BA8" s="13" t="s">
        <v>150</v>
      </c>
      <c r="BB8" s="13" t="s">
        <v>150</v>
      </c>
      <c r="BC8" s="13"/>
      <c r="BD8" s="13"/>
      <c r="BE8" s="13"/>
      <c r="BF8" s="13"/>
      <c r="BG8" s="13" t="s">
        <v>1242</v>
      </c>
      <c r="BH8" s="13">
        <v>52.172</v>
      </c>
      <c r="BI8" s="13">
        <v>65.172</v>
      </c>
      <c r="BJ8" s="65">
        <f t="shared" ref="BJ7:BJ18" si="6">SUM(BK8:BP8)</f>
        <v>15</v>
      </c>
      <c r="BK8" s="66">
        <v>12</v>
      </c>
      <c r="BL8" s="66">
        <v>3</v>
      </c>
      <c r="BM8" s="66">
        <v>0</v>
      </c>
      <c r="BN8" s="66">
        <v>0</v>
      </c>
      <c r="BO8" s="66">
        <v>0</v>
      </c>
      <c r="BP8" s="65">
        <v>0</v>
      </c>
      <c r="BQ8" s="13"/>
      <c r="BR8" s="13" t="s">
        <v>166</v>
      </c>
      <c r="BS8" s="18" t="s">
        <v>166</v>
      </c>
      <c r="BT8" s="3" t="b">
        <v>1</v>
      </c>
      <c r="BU8" s="72">
        <v>8</v>
      </c>
      <c r="BW8" s="3">
        <v>3</v>
      </c>
      <c r="BX8" s="3">
        <v>255</v>
      </c>
      <c r="BY8" s="29">
        <v>40</v>
      </c>
      <c r="BZ8" s="13"/>
      <c r="CA8" s="13" t="s">
        <v>1786</v>
      </c>
      <c r="CB8" s="13">
        <v>1957</v>
      </c>
      <c r="CC8" s="13">
        <v>2008</v>
      </c>
      <c r="CD8" s="13" t="s">
        <v>139</v>
      </c>
      <c r="CE8" s="13" t="s">
        <v>167</v>
      </c>
      <c r="CF8" s="13">
        <v>8</v>
      </c>
      <c r="CG8" s="13">
        <v>9</v>
      </c>
      <c r="CH8" s="13" t="s">
        <v>149</v>
      </c>
      <c r="CI8" s="13" t="s">
        <v>150</v>
      </c>
      <c r="CJ8" s="13" t="s">
        <v>150</v>
      </c>
      <c r="CK8" s="13" t="s">
        <v>150</v>
      </c>
      <c r="CL8" s="76"/>
      <c r="CM8" s="13">
        <v>15</v>
      </c>
      <c r="CN8" s="13">
        <v>12</v>
      </c>
      <c r="CO8" s="13">
        <v>3</v>
      </c>
      <c r="CP8" s="13">
        <v>0</v>
      </c>
      <c r="CQ8" s="13">
        <v>0</v>
      </c>
      <c r="CR8" s="13">
        <v>0</v>
      </c>
      <c r="CS8" s="13">
        <v>0</v>
      </c>
      <c r="CT8" s="76"/>
    </row>
    <row r="9" ht="30" customHeight="1" outlineLevel="2" spans="1:98">
      <c r="A9" s="13">
        <v>2</v>
      </c>
      <c r="B9" s="13" t="s">
        <v>19</v>
      </c>
      <c r="C9" s="13" t="s">
        <v>1017</v>
      </c>
      <c r="D9" s="13">
        <v>430822</v>
      </c>
      <c r="E9" s="13" t="s">
        <v>807</v>
      </c>
      <c r="F9" s="13">
        <v>1552.937</v>
      </c>
      <c r="G9" s="13">
        <v>1558.737</v>
      </c>
      <c r="H9" s="13" t="s">
        <v>1242</v>
      </c>
      <c r="I9" s="13">
        <v>11.263</v>
      </c>
      <c r="J9" s="13">
        <v>17.063</v>
      </c>
      <c r="K9" s="13">
        <f t="shared" si="0"/>
        <v>5.80000000000018</v>
      </c>
      <c r="L9" s="13">
        <f t="shared" si="1"/>
        <v>5.80000000000018</v>
      </c>
      <c r="M9" s="13" t="s">
        <v>139</v>
      </c>
      <c r="N9" s="13">
        <v>10.5</v>
      </c>
      <c r="O9" s="13">
        <v>10.5</v>
      </c>
      <c r="P9" s="13">
        <v>12</v>
      </c>
      <c r="Q9" s="13" t="s">
        <v>1779</v>
      </c>
      <c r="R9" s="13" t="s">
        <v>167</v>
      </c>
      <c r="S9" s="13" t="s">
        <v>1780</v>
      </c>
      <c r="T9" s="13">
        <f t="shared" si="2"/>
        <v>10.5</v>
      </c>
      <c r="U9" s="19"/>
      <c r="V9" s="19"/>
      <c r="W9" s="19"/>
      <c r="X9" s="19"/>
      <c r="Y9" s="30" t="s">
        <v>145</v>
      </c>
      <c r="Z9" s="30" t="s">
        <v>1781</v>
      </c>
      <c r="AA9" s="30" t="s">
        <v>1780</v>
      </c>
      <c r="AB9" s="29">
        <v>40</v>
      </c>
      <c r="AC9" s="29">
        <f t="shared" si="3"/>
        <v>244</v>
      </c>
      <c r="AD9" s="29">
        <f t="shared" si="4"/>
        <v>244</v>
      </c>
      <c r="AE9" s="26">
        <f t="shared" si="5"/>
        <v>244</v>
      </c>
      <c r="AF9" s="29">
        <v>2019</v>
      </c>
      <c r="AG9" s="26" t="str">
        <f>IF(AND(AF9&lt;&gt;"",AH9&lt;&gt;""),"确认折扣年度",IF($Q9="大修",IF(AND($Q9="大修",AF9="",AH9=""),1,IF(AF9&lt;&gt;"",LOOKUP(AF9,{1900,2016,2017,2018,2019,2020,2021,2022,2023,2024,2025},{1,0.9,0.8,0.7,0.6,0.5,0.4,0.3,0.2,0.1,0}),IF(AH9&lt;&gt;"",LOOKUP(AH9,{1900,2021,2022,2023,2024,2025},{1,0.8,0.6,0.4,0.2,0})))),""))</f>
        <v/>
      </c>
      <c r="AH9" s="29"/>
      <c r="AI9" s="26" t="str">
        <f>IF(AND(AF9&lt;&gt;"",AH9&lt;&gt;""),"确认折扣年度",IF($Q9="中修",IF(AND($Q9="中修",AF9="",AH9=""),1,IF(AF9&lt;&gt;"",LOOKUP(AF9,{1900,2021,2022,2023,2024,2025},{1,0.8,0.6,0.4,0.2,0}),IF(AH9&lt;&gt;"",LOOKUP(AH9,{1900,2021,2022,2023,2024,2025},{1,0.8,0.6,0.4,0.2,0})))),""))</f>
        <v/>
      </c>
      <c r="AJ9" s="13" t="s">
        <v>146</v>
      </c>
      <c r="AK9" s="13" t="s">
        <v>1779</v>
      </c>
      <c r="AL9" s="45"/>
      <c r="AM9" s="46"/>
      <c r="AN9" s="47" t="s">
        <v>1787</v>
      </c>
      <c r="AO9" s="49" t="s">
        <v>1788</v>
      </c>
      <c r="AP9" s="61"/>
      <c r="AQ9" s="13">
        <v>40</v>
      </c>
      <c r="AR9" s="13">
        <v>243.6</v>
      </c>
      <c r="AS9" s="13">
        <v>243.6</v>
      </c>
      <c r="AT9" s="13">
        <v>0</v>
      </c>
      <c r="AU9" s="13" t="s">
        <v>149</v>
      </c>
      <c r="AV9" s="13" t="s">
        <v>150</v>
      </c>
      <c r="AW9" s="13" t="s">
        <v>1789</v>
      </c>
      <c r="AX9" s="13">
        <v>2008</v>
      </c>
      <c r="AY9" s="13" t="s">
        <v>150</v>
      </c>
      <c r="AZ9" s="13" t="s">
        <v>1790</v>
      </c>
      <c r="BA9" s="13" t="s">
        <v>150</v>
      </c>
      <c r="BB9" s="13" t="s">
        <v>150</v>
      </c>
      <c r="BC9" s="13"/>
      <c r="BD9" s="13"/>
      <c r="BE9" s="13"/>
      <c r="BF9" s="13"/>
      <c r="BG9" s="13" t="s">
        <v>1242</v>
      </c>
      <c r="BH9" s="13">
        <v>21.641</v>
      </c>
      <c r="BI9" s="13">
        <v>26.909</v>
      </c>
      <c r="BJ9" s="65">
        <f t="shared" si="6"/>
        <v>5.80000000000018</v>
      </c>
      <c r="BK9" s="66">
        <v>5.80000000000018</v>
      </c>
      <c r="BL9" s="66">
        <v>0</v>
      </c>
      <c r="BM9" s="66">
        <v>0</v>
      </c>
      <c r="BN9" s="66">
        <v>0</v>
      </c>
      <c r="BO9" s="66">
        <v>0</v>
      </c>
      <c r="BP9" s="65">
        <v>0</v>
      </c>
      <c r="BQ9" s="13"/>
      <c r="BR9" s="13" t="s">
        <v>166</v>
      </c>
      <c r="BS9" s="18" t="s">
        <v>166</v>
      </c>
      <c r="BT9" s="3" t="b">
        <v>1</v>
      </c>
      <c r="BU9" s="72">
        <v>8</v>
      </c>
      <c r="BW9" s="3">
        <v>3</v>
      </c>
      <c r="BX9" s="3">
        <v>260</v>
      </c>
      <c r="BY9" s="29">
        <v>40</v>
      </c>
      <c r="BZ9" s="13"/>
      <c r="CA9" s="13" t="s">
        <v>1791</v>
      </c>
      <c r="CB9" s="13">
        <v>2008</v>
      </c>
      <c r="CC9" s="13"/>
      <c r="CD9" s="13" t="s">
        <v>139</v>
      </c>
      <c r="CE9" s="13" t="s">
        <v>167</v>
      </c>
      <c r="CF9" s="13">
        <v>10.5</v>
      </c>
      <c r="CG9" s="13">
        <v>12</v>
      </c>
      <c r="CH9" s="13" t="s">
        <v>149</v>
      </c>
      <c r="CI9" s="13" t="s">
        <v>150</v>
      </c>
      <c r="CJ9" s="13" t="s">
        <v>150</v>
      </c>
      <c r="CK9" s="13" t="s">
        <v>150</v>
      </c>
      <c r="CL9" s="76"/>
      <c r="CM9" s="13">
        <v>5.80000000000018</v>
      </c>
      <c r="CN9" s="13">
        <v>5.80000000000018</v>
      </c>
      <c r="CO9" s="13">
        <v>0</v>
      </c>
      <c r="CP9" s="13">
        <v>0</v>
      </c>
      <c r="CQ9" s="13">
        <v>0</v>
      </c>
      <c r="CR9" s="13">
        <v>0</v>
      </c>
      <c r="CS9" s="13">
        <v>0</v>
      </c>
      <c r="CT9" s="76"/>
    </row>
    <row r="10" ht="30" customHeight="1" outlineLevel="2" spans="1:98">
      <c r="A10" s="13">
        <v>3</v>
      </c>
      <c r="B10" s="13" t="s">
        <v>19</v>
      </c>
      <c r="C10" s="13" t="s">
        <v>1017</v>
      </c>
      <c r="D10" s="13">
        <v>430822</v>
      </c>
      <c r="E10" s="13" t="s">
        <v>748</v>
      </c>
      <c r="F10" s="13">
        <v>115</v>
      </c>
      <c r="G10" s="13">
        <v>121.6</v>
      </c>
      <c r="H10" s="13" t="s">
        <v>1018</v>
      </c>
      <c r="I10" s="13">
        <v>117.144</v>
      </c>
      <c r="J10" s="13">
        <v>123.744</v>
      </c>
      <c r="K10" s="13">
        <f t="shared" si="0"/>
        <v>6.59999999999999</v>
      </c>
      <c r="L10" s="13">
        <f t="shared" si="1"/>
        <v>6.59999999999999</v>
      </c>
      <c r="M10" s="13" t="s">
        <v>172</v>
      </c>
      <c r="N10" s="13">
        <v>7</v>
      </c>
      <c r="O10" s="13">
        <v>7</v>
      </c>
      <c r="P10" s="13">
        <v>7.5</v>
      </c>
      <c r="Q10" s="13" t="s">
        <v>1779</v>
      </c>
      <c r="R10" s="13" t="s">
        <v>167</v>
      </c>
      <c r="S10" s="13" t="s">
        <v>1780</v>
      </c>
      <c r="T10" s="13">
        <f t="shared" si="2"/>
        <v>7</v>
      </c>
      <c r="U10" s="19"/>
      <c r="V10" s="19"/>
      <c r="W10" s="19"/>
      <c r="X10" s="19"/>
      <c r="Y10" s="30" t="s">
        <v>145</v>
      </c>
      <c r="Z10" s="30" t="s">
        <v>1781</v>
      </c>
      <c r="AA10" s="30" t="s">
        <v>1780</v>
      </c>
      <c r="AB10" s="29">
        <v>40</v>
      </c>
      <c r="AC10" s="29">
        <f t="shared" si="3"/>
        <v>185</v>
      </c>
      <c r="AD10" s="29">
        <f t="shared" si="4"/>
        <v>185</v>
      </c>
      <c r="AE10" s="26">
        <f t="shared" si="5"/>
        <v>185</v>
      </c>
      <c r="AF10" s="29">
        <v>2019</v>
      </c>
      <c r="AG10" s="26" t="str">
        <f>IF(AND(AF10&lt;&gt;"",AH10&lt;&gt;""),"确认折扣年度",IF($Q10="大修",IF(AND($Q10="大修",AF10="",AH10=""),1,IF(AF10&lt;&gt;"",LOOKUP(AF10,{1900,2016,2017,2018,2019,2020,2021,2022,2023,2024,2025},{1,0.9,0.8,0.7,0.6,0.5,0.4,0.3,0.2,0.1,0}),IF(AH10&lt;&gt;"",LOOKUP(AH10,{1900,2021,2022,2023,2024,2025},{1,0.8,0.6,0.4,0.2,0})))),""))</f>
        <v/>
      </c>
      <c r="AH10" s="29"/>
      <c r="AI10" s="26" t="str">
        <f>IF(AND(AF10&lt;&gt;"",AH10&lt;&gt;""),"确认折扣年度",IF($Q10="中修",IF(AND($Q10="中修",AF10="",AH10=""),1,IF(AF10&lt;&gt;"",LOOKUP(AF10,{1900,2021,2022,2023,2024,2025},{1,0.8,0.6,0.4,0.2,0}),IF(AH10&lt;&gt;"",LOOKUP(AH10,{1900,2021,2022,2023,2024,2025},{1,0.8,0.6,0.4,0.2,0})))),""))</f>
        <v/>
      </c>
      <c r="AJ10" s="13" t="s">
        <v>146</v>
      </c>
      <c r="AK10" s="13" t="s">
        <v>1779</v>
      </c>
      <c r="AL10" s="45"/>
      <c r="AM10" s="46"/>
      <c r="AN10" s="48" t="s">
        <v>1792</v>
      </c>
      <c r="AO10" s="49" t="s">
        <v>1793</v>
      </c>
      <c r="AP10" s="60"/>
      <c r="AQ10" s="13">
        <v>40</v>
      </c>
      <c r="AR10" s="13">
        <v>184.8</v>
      </c>
      <c r="AS10" s="13">
        <v>184.8</v>
      </c>
      <c r="AT10" s="13">
        <v>0</v>
      </c>
      <c r="AU10" s="13" t="s">
        <v>150</v>
      </c>
      <c r="AV10" s="13" t="s">
        <v>150</v>
      </c>
      <c r="AW10" s="13" t="s">
        <v>1794</v>
      </c>
      <c r="AX10" s="13">
        <v>2010</v>
      </c>
      <c r="AY10" s="13" t="s">
        <v>150</v>
      </c>
      <c r="AZ10" s="13" t="s">
        <v>150</v>
      </c>
      <c r="BA10" s="13" t="s">
        <v>150</v>
      </c>
      <c r="BB10" s="13" t="s">
        <v>150</v>
      </c>
      <c r="BC10" s="13"/>
      <c r="BD10" s="13"/>
      <c r="BE10" s="13"/>
      <c r="BF10" s="13"/>
      <c r="BG10" s="13" t="s">
        <v>1018</v>
      </c>
      <c r="BH10" s="13">
        <v>117.144</v>
      </c>
      <c r="BI10" s="13">
        <v>123.744</v>
      </c>
      <c r="BJ10" s="65">
        <f t="shared" si="6"/>
        <v>6.59999999999999</v>
      </c>
      <c r="BK10" s="66">
        <v>6.59999999999999</v>
      </c>
      <c r="BL10" s="66">
        <v>0</v>
      </c>
      <c r="BM10" s="66">
        <v>0</v>
      </c>
      <c r="BN10" s="66">
        <v>0</v>
      </c>
      <c r="BO10" s="66">
        <v>0</v>
      </c>
      <c r="BP10" s="65">
        <v>0</v>
      </c>
      <c r="BQ10" s="13"/>
      <c r="BR10" s="13" t="s">
        <v>166</v>
      </c>
      <c r="BS10" s="18" t="s">
        <v>166</v>
      </c>
      <c r="BT10" s="3" t="b">
        <v>1</v>
      </c>
      <c r="BU10" s="72">
        <v>8</v>
      </c>
      <c r="BW10" s="3">
        <v>3</v>
      </c>
      <c r="BX10" s="3">
        <v>263</v>
      </c>
      <c r="BY10" s="29">
        <v>40</v>
      </c>
      <c r="BZ10" s="13"/>
      <c r="CA10" s="13" t="s">
        <v>1795</v>
      </c>
      <c r="CB10" s="13" t="s">
        <v>705</v>
      </c>
      <c r="CC10" s="13" t="s">
        <v>1796</v>
      </c>
      <c r="CD10" s="13" t="s">
        <v>172</v>
      </c>
      <c r="CE10" s="13" t="s">
        <v>167</v>
      </c>
      <c r="CF10" s="13">
        <v>7</v>
      </c>
      <c r="CG10" s="13">
        <v>7.5</v>
      </c>
      <c r="CH10" s="13" t="s">
        <v>149</v>
      </c>
      <c r="CI10" s="13" t="s">
        <v>150</v>
      </c>
      <c r="CJ10" s="13" t="s">
        <v>150</v>
      </c>
      <c r="CK10" s="13" t="s">
        <v>150</v>
      </c>
      <c r="CL10" s="76"/>
      <c r="CM10" s="13">
        <v>6.59999999999999</v>
      </c>
      <c r="CN10" s="13">
        <v>6.59999999999999</v>
      </c>
      <c r="CO10" s="13">
        <v>0</v>
      </c>
      <c r="CP10" s="13">
        <v>0</v>
      </c>
      <c r="CQ10" s="13">
        <v>0</v>
      </c>
      <c r="CR10" s="13">
        <v>0</v>
      </c>
      <c r="CS10" s="13">
        <v>0</v>
      </c>
      <c r="CT10" s="76"/>
    </row>
    <row r="11" ht="30" customHeight="1" outlineLevel="2" spans="1:98">
      <c r="A11" s="13">
        <v>4</v>
      </c>
      <c r="B11" s="13" t="s">
        <v>19</v>
      </c>
      <c r="C11" s="13" t="s">
        <v>1797</v>
      </c>
      <c r="D11" s="13">
        <v>430821</v>
      </c>
      <c r="E11" s="13" t="s">
        <v>1798</v>
      </c>
      <c r="F11" s="13">
        <v>0</v>
      </c>
      <c r="G11" s="13">
        <v>0.912</v>
      </c>
      <c r="H11" s="13" t="s">
        <v>1799</v>
      </c>
      <c r="I11" s="13">
        <v>0</v>
      </c>
      <c r="J11" s="13">
        <v>0.912</v>
      </c>
      <c r="K11" s="13">
        <f t="shared" si="0"/>
        <v>0.912</v>
      </c>
      <c r="L11" s="13">
        <f t="shared" si="1"/>
        <v>0.912</v>
      </c>
      <c r="M11" s="13" t="s">
        <v>139</v>
      </c>
      <c r="N11" s="13">
        <v>12</v>
      </c>
      <c r="O11" s="13">
        <v>12</v>
      </c>
      <c r="P11" s="13">
        <v>12.5</v>
      </c>
      <c r="Q11" s="13" t="s">
        <v>1779</v>
      </c>
      <c r="R11" s="13" t="s">
        <v>167</v>
      </c>
      <c r="S11" s="13" t="s">
        <v>1780</v>
      </c>
      <c r="T11" s="13">
        <f t="shared" si="2"/>
        <v>12</v>
      </c>
      <c r="U11" s="19"/>
      <c r="V11" s="19"/>
      <c r="W11" s="19"/>
      <c r="X11" s="19"/>
      <c r="Y11" s="30" t="s">
        <v>145</v>
      </c>
      <c r="Z11" s="30" t="s">
        <v>1781</v>
      </c>
      <c r="AA11" s="30" t="s">
        <v>1780</v>
      </c>
      <c r="AB11" s="29">
        <v>40</v>
      </c>
      <c r="AC11" s="29">
        <f t="shared" si="3"/>
        <v>44</v>
      </c>
      <c r="AD11" s="29">
        <f t="shared" si="4"/>
        <v>44</v>
      </c>
      <c r="AE11" s="26">
        <f t="shared" si="5"/>
        <v>44</v>
      </c>
      <c r="AF11" s="31">
        <v>2003</v>
      </c>
      <c r="AG11" s="26" t="str">
        <f>IF(AND(AF11&lt;&gt;"",AH11&lt;&gt;""),"确认折扣年度",IF($Q11="大修",IF(AND($Q11="大修",AF11="",AH11=""),1,IF(AF11&lt;&gt;"",LOOKUP(AF11,{1900,2016,2017,2018,2019,2020,2021,2022,2023,2024,2025},{1,0.9,0.8,0.7,0.6,0.5,0.4,0.3,0.2,0.1,0}),IF(AH11&lt;&gt;"",LOOKUP(AH11,{1900,2021,2022,2023,2024,2025},{1,0.8,0.6,0.4,0.2,0})))),""))</f>
        <v/>
      </c>
      <c r="AH11" s="29"/>
      <c r="AI11" s="26" t="str">
        <f>IF(AND(AF11&lt;&gt;"",AH11&lt;&gt;""),"确认折扣年度",IF($Q11="中修",IF(AND($Q11="中修",AF11="",AH11=""),1,IF(AF11&lt;&gt;"",LOOKUP(AF11,{1900,2021,2022,2023,2024,2025},{1,0.8,0.6,0.4,0.2,0}),IF(AH11&lt;&gt;"",LOOKUP(AH11,{1900,2021,2022,2023,2024,2025},{1,0.8,0.6,0.4,0.2,0})))),""))</f>
        <v/>
      </c>
      <c r="AJ11" s="13" t="s">
        <v>146</v>
      </c>
      <c r="AK11" s="13" t="s">
        <v>1779</v>
      </c>
      <c r="AL11" s="45"/>
      <c r="AM11" s="46"/>
      <c r="AN11" s="49"/>
      <c r="AO11" s="49"/>
      <c r="AP11" s="60"/>
      <c r="AQ11" s="13">
        <v>40</v>
      </c>
      <c r="AR11" s="13">
        <v>43.78</v>
      </c>
      <c r="AS11" s="13">
        <v>43.78</v>
      </c>
      <c r="AT11" s="13">
        <v>0</v>
      </c>
      <c r="AU11" s="13" t="s">
        <v>150</v>
      </c>
      <c r="AV11" s="13" t="s">
        <v>150</v>
      </c>
      <c r="AW11" s="13"/>
      <c r="AX11" s="13">
        <v>2003</v>
      </c>
      <c r="AY11" s="13" t="s">
        <v>150</v>
      </c>
      <c r="AZ11" s="13" t="s">
        <v>1800</v>
      </c>
      <c r="BA11" s="13" t="s">
        <v>150</v>
      </c>
      <c r="BB11" s="13" t="s">
        <v>150</v>
      </c>
      <c r="BC11" s="13"/>
      <c r="BD11" s="13"/>
      <c r="BE11" s="13"/>
      <c r="BF11" s="13"/>
      <c r="BG11" s="13"/>
      <c r="BH11" s="13"/>
      <c r="BI11" s="13"/>
      <c r="BJ11" s="65">
        <f t="shared" si="6"/>
        <v>0.912</v>
      </c>
      <c r="BK11" s="66">
        <v>0.912</v>
      </c>
      <c r="BL11" s="66">
        <v>0</v>
      </c>
      <c r="BM11" s="66">
        <v>0</v>
      </c>
      <c r="BN11" s="66">
        <v>0</v>
      </c>
      <c r="BO11" s="66">
        <v>0</v>
      </c>
      <c r="BP11" s="65">
        <v>0</v>
      </c>
      <c r="BQ11" s="13"/>
      <c r="BR11" s="13" t="s">
        <v>166</v>
      </c>
      <c r="BS11" s="18" t="s">
        <v>166</v>
      </c>
      <c r="BT11" s="3" t="b">
        <v>1</v>
      </c>
      <c r="BU11" s="72">
        <v>8</v>
      </c>
      <c r="BW11" s="3">
        <v>3</v>
      </c>
      <c r="BX11" s="3">
        <v>256</v>
      </c>
      <c r="BY11" s="29">
        <v>40</v>
      </c>
      <c r="BZ11" s="13"/>
      <c r="CA11" s="13"/>
      <c r="CB11" s="13">
        <v>1992</v>
      </c>
      <c r="CC11" s="13">
        <v>2003</v>
      </c>
      <c r="CD11" s="13" t="s">
        <v>139</v>
      </c>
      <c r="CE11" s="13" t="s">
        <v>167</v>
      </c>
      <c r="CF11" s="13">
        <v>12</v>
      </c>
      <c r="CG11" s="13">
        <v>12.5</v>
      </c>
      <c r="CH11" s="13" t="s">
        <v>149</v>
      </c>
      <c r="CI11" s="13" t="s">
        <v>150</v>
      </c>
      <c r="CJ11" s="13" t="s">
        <v>150</v>
      </c>
      <c r="CK11" s="13" t="s">
        <v>150</v>
      </c>
      <c r="CL11" s="76"/>
      <c r="CM11" s="13">
        <v>0.912</v>
      </c>
      <c r="CN11" s="13">
        <v>0.912</v>
      </c>
      <c r="CO11" s="13">
        <v>0</v>
      </c>
      <c r="CP11" s="13">
        <v>0</v>
      </c>
      <c r="CQ11" s="13">
        <v>0</v>
      </c>
      <c r="CR11" s="13">
        <v>0</v>
      </c>
      <c r="CS11" s="13">
        <v>0</v>
      </c>
      <c r="CT11" s="76"/>
    </row>
    <row r="12" ht="30" customHeight="1" outlineLevel="2" spans="1:98">
      <c r="A12" s="13">
        <v>5</v>
      </c>
      <c r="B12" s="13" t="s">
        <v>19</v>
      </c>
      <c r="C12" s="13" t="s">
        <v>1797</v>
      </c>
      <c r="D12" s="13">
        <v>430821</v>
      </c>
      <c r="E12" s="13" t="s">
        <v>1798</v>
      </c>
      <c r="F12" s="13">
        <v>0.912</v>
      </c>
      <c r="G12" s="13">
        <v>6.084</v>
      </c>
      <c r="H12" s="13" t="s">
        <v>1799</v>
      </c>
      <c r="I12" s="13">
        <v>0.912</v>
      </c>
      <c r="J12" s="13">
        <v>6.084</v>
      </c>
      <c r="K12" s="13">
        <f t="shared" si="0"/>
        <v>5.172</v>
      </c>
      <c r="L12" s="13">
        <f t="shared" si="1"/>
        <v>5.172</v>
      </c>
      <c r="M12" s="13" t="s">
        <v>139</v>
      </c>
      <c r="N12" s="13">
        <v>8</v>
      </c>
      <c r="O12" s="13">
        <v>8</v>
      </c>
      <c r="P12" s="13">
        <v>9</v>
      </c>
      <c r="Q12" s="13" t="s">
        <v>1779</v>
      </c>
      <c r="R12" s="13" t="s">
        <v>167</v>
      </c>
      <c r="S12" s="13" t="s">
        <v>1780</v>
      </c>
      <c r="T12" s="13">
        <f t="shared" si="2"/>
        <v>8</v>
      </c>
      <c r="U12" s="19"/>
      <c r="V12" s="19"/>
      <c r="W12" s="19"/>
      <c r="X12" s="19"/>
      <c r="Y12" s="30" t="s">
        <v>145</v>
      </c>
      <c r="Z12" s="30" t="s">
        <v>1781</v>
      </c>
      <c r="AA12" s="30" t="s">
        <v>1780</v>
      </c>
      <c r="AB12" s="29">
        <v>40</v>
      </c>
      <c r="AC12" s="29">
        <f t="shared" si="3"/>
        <v>166</v>
      </c>
      <c r="AD12" s="29">
        <f t="shared" si="4"/>
        <v>166</v>
      </c>
      <c r="AE12" s="26">
        <f t="shared" si="5"/>
        <v>166</v>
      </c>
      <c r="AF12" s="31">
        <v>2003</v>
      </c>
      <c r="AG12" s="26" t="str">
        <f>IF(AND(AF12&lt;&gt;"",AH12&lt;&gt;""),"确认折扣年度",IF($Q12="大修",IF(AND($Q12="大修",AF12="",AH12=""),1,IF(AF12&lt;&gt;"",LOOKUP(AF12,{1900,2016,2017,2018,2019,2020,2021,2022,2023,2024,2025},{1,0.9,0.8,0.7,0.6,0.5,0.4,0.3,0.2,0.1,0}),IF(AH12&lt;&gt;"",LOOKUP(AH12,{1900,2021,2022,2023,2024,2025},{1,0.8,0.6,0.4,0.2,0})))),""))</f>
        <v/>
      </c>
      <c r="AH12" s="29"/>
      <c r="AI12" s="26" t="str">
        <f>IF(AND(AF12&lt;&gt;"",AH12&lt;&gt;""),"确认折扣年度",IF($Q12="中修",IF(AND($Q12="中修",AF12="",AH12=""),1,IF(AF12&lt;&gt;"",LOOKUP(AF12,{1900,2021,2022,2023,2024,2025},{1,0.8,0.6,0.4,0.2,0}),IF(AH12&lt;&gt;"",LOOKUP(AH12,{1900,2021,2022,2023,2024,2025},{1,0.8,0.6,0.4,0.2,0})))),""))</f>
        <v/>
      </c>
      <c r="AJ12" s="13" t="s">
        <v>146</v>
      </c>
      <c r="AK12" s="13" t="s">
        <v>1779</v>
      </c>
      <c r="AL12" s="45"/>
      <c r="AM12" s="46"/>
      <c r="AN12" s="49"/>
      <c r="AO12" s="49"/>
      <c r="AP12" s="60"/>
      <c r="AQ12" s="13">
        <v>40</v>
      </c>
      <c r="AR12" s="13">
        <v>165.5</v>
      </c>
      <c r="AS12" s="13">
        <v>165.5</v>
      </c>
      <c r="AT12" s="13">
        <v>0</v>
      </c>
      <c r="AU12" s="13" t="s">
        <v>150</v>
      </c>
      <c r="AV12" s="13" t="s">
        <v>150</v>
      </c>
      <c r="AW12" s="13"/>
      <c r="AX12" s="13">
        <v>2003</v>
      </c>
      <c r="AY12" s="13" t="s">
        <v>150</v>
      </c>
      <c r="AZ12" s="13" t="s">
        <v>1800</v>
      </c>
      <c r="BA12" s="13" t="s">
        <v>150</v>
      </c>
      <c r="BB12" s="13" t="s">
        <v>1801</v>
      </c>
      <c r="BC12" s="13"/>
      <c r="BD12" s="13"/>
      <c r="BE12" s="13"/>
      <c r="BF12" s="13"/>
      <c r="BG12" s="13"/>
      <c r="BH12" s="13"/>
      <c r="BI12" s="13"/>
      <c r="BJ12" s="65">
        <f t="shared" si="6"/>
        <v>5.172</v>
      </c>
      <c r="BK12" s="66">
        <v>3.088</v>
      </c>
      <c r="BL12" s="66">
        <v>2.084</v>
      </c>
      <c r="BM12" s="66">
        <v>0</v>
      </c>
      <c r="BN12" s="66">
        <v>0</v>
      </c>
      <c r="BO12" s="66">
        <v>0</v>
      </c>
      <c r="BP12" s="65">
        <v>0</v>
      </c>
      <c r="BQ12" s="13"/>
      <c r="BR12" s="13" t="s">
        <v>166</v>
      </c>
      <c r="BS12" s="18" t="s">
        <v>166</v>
      </c>
      <c r="BT12" s="3" t="b">
        <v>1</v>
      </c>
      <c r="BU12" s="72">
        <v>8</v>
      </c>
      <c r="BW12" s="3">
        <v>3</v>
      </c>
      <c r="BX12" s="3">
        <v>257</v>
      </c>
      <c r="BY12" s="29">
        <v>40</v>
      </c>
      <c r="BZ12" s="13"/>
      <c r="CA12" s="13"/>
      <c r="CB12" s="13">
        <v>1992</v>
      </c>
      <c r="CC12" s="13">
        <v>2003</v>
      </c>
      <c r="CD12" s="13" t="s">
        <v>139</v>
      </c>
      <c r="CE12" s="13" t="s">
        <v>167</v>
      </c>
      <c r="CF12" s="13">
        <v>8</v>
      </c>
      <c r="CG12" s="13">
        <v>9</v>
      </c>
      <c r="CH12" s="13" t="s">
        <v>149</v>
      </c>
      <c r="CI12" s="13" t="s">
        <v>150</v>
      </c>
      <c r="CJ12" s="13" t="s">
        <v>150</v>
      </c>
      <c r="CK12" s="13" t="s">
        <v>1801</v>
      </c>
      <c r="CL12" s="76"/>
      <c r="CM12" s="13">
        <v>5.172</v>
      </c>
      <c r="CN12" s="13">
        <v>3.088</v>
      </c>
      <c r="CO12" s="13">
        <v>2.084</v>
      </c>
      <c r="CP12" s="13">
        <v>0</v>
      </c>
      <c r="CQ12" s="13">
        <v>0</v>
      </c>
      <c r="CR12" s="13">
        <v>0</v>
      </c>
      <c r="CS12" s="13">
        <v>0</v>
      </c>
      <c r="CT12" s="76"/>
    </row>
    <row r="13" ht="30" customHeight="1" outlineLevel="2" spans="1:98">
      <c r="A13" s="13">
        <v>6</v>
      </c>
      <c r="B13" s="13" t="s">
        <v>19</v>
      </c>
      <c r="C13" s="13" t="s">
        <v>1797</v>
      </c>
      <c r="D13" s="13">
        <v>430821</v>
      </c>
      <c r="E13" s="13" t="s">
        <v>1798</v>
      </c>
      <c r="F13" s="13">
        <v>6.084</v>
      </c>
      <c r="G13" s="13">
        <v>9.132</v>
      </c>
      <c r="H13" s="13" t="s">
        <v>1799</v>
      </c>
      <c r="I13" s="13">
        <v>6.084</v>
      </c>
      <c r="J13" s="13">
        <v>9.132</v>
      </c>
      <c r="K13" s="13">
        <f t="shared" si="0"/>
        <v>3.048</v>
      </c>
      <c r="L13" s="13">
        <f t="shared" si="1"/>
        <v>3.048</v>
      </c>
      <c r="M13" s="13" t="s">
        <v>139</v>
      </c>
      <c r="N13" s="13">
        <v>8</v>
      </c>
      <c r="O13" s="13">
        <v>8</v>
      </c>
      <c r="P13" s="13">
        <v>9</v>
      </c>
      <c r="Q13" s="13" t="s">
        <v>1779</v>
      </c>
      <c r="R13" s="13" t="s">
        <v>167</v>
      </c>
      <c r="S13" s="13" t="s">
        <v>1780</v>
      </c>
      <c r="T13" s="13">
        <f t="shared" si="2"/>
        <v>8</v>
      </c>
      <c r="U13" s="19"/>
      <c r="V13" s="19"/>
      <c r="W13" s="19"/>
      <c r="X13" s="19"/>
      <c r="Y13" s="30" t="s">
        <v>145</v>
      </c>
      <c r="Z13" s="30" t="s">
        <v>1781</v>
      </c>
      <c r="AA13" s="30" t="s">
        <v>1780</v>
      </c>
      <c r="AB13" s="29">
        <v>40</v>
      </c>
      <c r="AC13" s="29">
        <f t="shared" si="3"/>
        <v>98</v>
      </c>
      <c r="AD13" s="29">
        <f t="shared" si="4"/>
        <v>98</v>
      </c>
      <c r="AE13" s="26">
        <f t="shared" si="5"/>
        <v>98</v>
      </c>
      <c r="AF13" s="29">
        <v>2012</v>
      </c>
      <c r="AG13" s="26" t="str">
        <f>IF(AND(AF13&lt;&gt;"",AH13&lt;&gt;""),"确认折扣年度",IF($Q13="大修",IF(AND($Q13="大修",AF13="",AH13=""),1,IF(AF13&lt;&gt;"",LOOKUP(AF13,{1900,2016,2017,2018,2019,2020,2021,2022,2023,2024,2025},{1,0.9,0.8,0.7,0.6,0.5,0.4,0.3,0.2,0.1,0}),IF(AH13&lt;&gt;"",LOOKUP(AH13,{1900,2021,2022,2023,2024,2025},{1,0.8,0.6,0.4,0.2,0})))),""))</f>
        <v/>
      </c>
      <c r="AH13" s="29"/>
      <c r="AI13" s="26" t="str">
        <f>IF(AND(AF13&lt;&gt;"",AH13&lt;&gt;""),"确认折扣年度",IF($Q13="中修",IF(AND($Q13="中修",AF13="",AH13=""),1,IF(AF13&lt;&gt;"",LOOKUP(AF13,{1900,2021,2022,2023,2024,2025},{1,0.8,0.6,0.4,0.2,0}),IF(AH13&lt;&gt;"",LOOKUP(AH13,{1900,2021,2022,2023,2024,2025},{1,0.8,0.6,0.4,0.2,0})))),""))</f>
        <v/>
      </c>
      <c r="AJ13" s="13" t="s">
        <v>146</v>
      </c>
      <c r="AK13" s="13" t="s">
        <v>1779</v>
      </c>
      <c r="AL13" s="45"/>
      <c r="AM13" s="46"/>
      <c r="AN13" s="49"/>
      <c r="AO13" s="49" t="s">
        <v>1802</v>
      </c>
      <c r="AP13" s="60"/>
      <c r="AQ13" s="13">
        <v>40</v>
      </c>
      <c r="AR13" s="13">
        <v>97.54</v>
      </c>
      <c r="AS13" s="13">
        <v>97.54</v>
      </c>
      <c r="AT13" s="13">
        <v>0</v>
      </c>
      <c r="AU13" s="13" t="s">
        <v>150</v>
      </c>
      <c r="AV13" s="13" t="s">
        <v>150</v>
      </c>
      <c r="AW13" s="13"/>
      <c r="AX13" s="13">
        <v>2018</v>
      </c>
      <c r="AY13" s="13" t="s">
        <v>150</v>
      </c>
      <c r="AZ13" s="13" t="s">
        <v>1803</v>
      </c>
      <c r="BA13" s="13" t="s">
        <v>150</v>
      </c>
      <c r="BB13" s="13" t="s">
        <v>1801</v>
      </c>
      <c r="BC13" s="13"/>
      <c r="BD13" s="13"/>
      <c r="BE13" s="13"/>
      <c r="BF13" s="13"/>
      <c r="BG13" s="13"/>
      <c r="BH13" s="13"/>
      <c r="BI13" s="13"/>
      <c r="BJ13" s="65">
        <f t="shared" si="6"/>
        <v>3.048</v>
      </c>
      <c r="BK13" s="66">
        <v>1.132</v>
      </c>
      <c r="BL13" s="66">
        <v>1.916</v>
      </c>
      <c r="BM13" s="66">
        <v>0</v>
      </c>
      <c r="BN13" s="66">
        <v>0</v>
      </c>
      <c r="BO13" s="66">
        <v>0</v>
      </c>
      <c r="BP13" s="65">
        <v>0</v>
      </c>
      <c r="BQ13" s="13"/>
      <c r="BR13" s="13" t="s">
        <v>166</v>
      </c>
      <c r="BS13" s="18" t="s">
        <v>166</v>
      </c>
      <c r="BT13" s="3" t="b">
        <v>1</v>
      </c>
      <c r="BU13" s="72">
        <v>8</v>
      </c>
      <c r="BW13" s="3">
        <v>3</v>
      </c>
      <c r="BX13" s="3">
        <v>258</v>
      </c>
      <c r="BY13" s="29">
        <v>40</v>
      </c>
      <c r="BZ13" s="13"/>
      <c r="CA13" s="13"/>
      <c r="CB13" s="13">
        <v>1976</v>
      </c>
      <c r="CC13" s="13">
        <v>2018</v>
      </c>
      <c r="CD13" s="13" t="s">
        <v>139</v>
      </c>
      <c r="CE13" s="13" t="s">
        <v>167</v>
      </c>
      <c r="CF13" s="13">
        <v>8</v>
      </c>
      <c r="CG13" s="13">
        <v>9</v>
      </c>
      <c r="CH13" s="13" t="s">
        <v>149</v>
      </c>
      <c r="CI13" s="13" t="s">
        <v>150</v>
      </c>
      <c r="CJ13" s="13" t="s">
        <v>150</v>
      </c>
      <c r="CK13" s="13" t="s">
        <v>1801</v>
      </c>
      <c r="CL13" s="76"/>
      <c r="CM13" s="13">
        <v>3.048</v>
      </c>
      <c r="CN13" s="13">
        <v>1.132</v>
      </c>
      <c r="CO13" s="13">
        <v>1.916</v>
      </c>
      <c r="CP13" s="13">
        <v>0</v>
      </c>
      <c r="CQ13" s="13">
        <v>0</v>
      </c>
      <c r="CR13" s="13">
        <v>0</v>
      </c>
      <c r="CS13" s="13">
        <v>0</v>
      </c>
      <c r="CT13" s="76"/>
    </row>
    <row r="14" ht="30" customHeight="1" outlineLevel="2" spans="1:98">
      <c r="A14" s="13">
        <v>7</v>
      </c>
      <c r="B14" s="13" t="s">
        <v>19</v>
      </c>
      <c r="C14" s="13" t="s">
        <v>1797</v>
      </c>
      <c r="D14" s="13">
        <v>430821</v>
      </c>
      <c r="E14" s="13" t="s">
        <v>1798</v>
      </c>
      <c r="F14" s="13">
        <v>9.132</v>
      </c>
      <c r="G14" s="13">
        <v>11.86</v>
      </c>
      <c r="H14" s="13" t="s">
        <v>1799</v>
      </c>
      <c r="I14" s="13">
        <v>9.132</v>
      </c>
      <c r="J14" s="13">
        <v>11.86</v>
      </c>
      <c r="K14" s="13">
        <f t="shared" si="0"/>
        <v>2.728</v>
      </c>
      <c r="L14" s="13">
        <f t="shared" si="1"/>
        <v>2.728</v>
      </c>
      <c r="M14" s="13" t="s">
        <v>139</v>
      </c>
      <c r="N14" s="13">
        <v>8.5</v>
      </c>
      <c r="O14" s="13">
        <v>8.5</v>
      </c>
      <c r="P14" s="13">
        <v>8.5</v>
      </c>
      <c r="Q14" s="13" t="s">
        <v>1779</v>
      </c>
      <c r="R14" s="13" t="s">
        <v>167</v>
      </c>
      <c r="S14" s="13" t="s">
        <v>1780</v>
      </c>
      <c r="T14" s="13">
        <f t="shared" si="2"/>
        <v>8.5</v>
      </c>
      <c r="U14" s="19"/>
      <c r="V14" s="19"/>
      <c r="W14" s="19"/>
      <c r="X14" s="19"/>
      <c r="Y14" s="30" t="s">
        <v>145</v>
      </c>
      <c r="Z14" s="30" t="s">
        <v>1781</v>
      </c>
      <c r="AA14" s="30" t="s">
        <v>1780</v>
      </c>
      <c r="AB14" s="29">
        <v>40</v>
      </c>
      <c r="AC14" s="29">
        <f t="shared" si="3"/>
        <v>93</v>
      </c>
      <c r="AD14" s="29">
        <f t="shared" si="4"/>
        <v>93</v>
      </c>
      <c r="AE14" s="26">
        <f t="shared" si="5"/>
        <v>93</v>
      </c>
      <c r="AF14" s="29">
        <v>2012</v>
      </c>
      <c r="AG14" s="26" t="str">
        <f>IF(AND(AF14&lt;&gt;"",AH14&lt;&gt;""),"确认折扣年度",IF($Q14="大修",IF(AND($Q14="大修",AF14="",AH14=""),1,IF(AF14&lt;&gt;"",LOOKUP(AF14,{1900,2016,2017,2018,2019,2020,2021,2022,2023,2024,2025},{1,0.9,0.8,0.7,0.6,0.5,0.4,0.3,0.2,0.1,0}),IF(AH14&lt;&gt;"",LOOKUP(AH14,{1900,2021,2022,2023,2024,2025},{1,0.8,0.6,0.4,0.2,0})))),""))</f>
        <v/>
      </c>
      <c r="AH14" s="29"/>
      <c r="AI14" s="26" t="str">
        <f>IF(AND(AF14&lt;&gt;"",AH14&lt;&gt;""),"确认折扣年度",IF($Q14="中修",IF(AND($Q14="中修",AF14="",AH14=""),1,IF(AF14&lt;&gt;"",LOOKUP(AF14,{1900,2021,2022,2023,2024,2025},{1,0.8,0.6,0.4,0.2,0}),IF(AH14&lt;&gt;"",LOOKUP(AH14,{1900,2021,2022,2023,2024,2025},{1,0.8,0.6,0.4,0.2,0})))),""))</f>
        <v/>
      </c>
      <c r="AJ14" s="13" t="s">
        <v>146</v>
      </c>
      <c r="AK14" s="13" t="s">
        <v>1779</v>
      </c>
      <c r="AL14" s="45"/>
      <c r="AM14" s="46"/>
      <c r="AN14" s="49"/>
      <c r="AO14" s="49" t="s">
        <v>1802</v>
      </c>
      <c r="AP14" s="60"/>
      <c r="AQ14" s="13">
        <v>40</v>
      </c>
      <c r="AR14" s="13">
        <v>92.75</v>
      </c>
      <c r="AS14" s="13">
        <v>92.75</v>
      </c>
      <c r="AT14" s="13">
        <v>0</v>
      </c>
      <c r="AU14" s="13" t="s">
        <v>150</v>
      </c>
      <c r="AV14" s="13" t="s">
        <v>150</v>
      </c>
      <c r="AW14" s="13"/>
      <c r="AX14" s="13">
        <v>2003</v>
      </c>
      <c r="AY14" s="13" t="s">
        <v>150</v>
      </c>
      <c r="AZ14" s="13" t="s">
        <v>1804</v>
      </c>
      <c r="BA14" s="13" t="s">
        <v>150</v>
      </c>
      <c r="BB14" s="13" t="s">
        <v>1801</v>
      </c>
      <c r="BC14" s="13"/>
      <c r="BD14" s="13"/>
      <c r="BE14" s="13"/>
      <c r="BF14" s="13"/>
      <c r="BG14" s="13"/>
      <c r="BH14" s="13"/>
      <c r="BI14" s="13"/>
      <c r="BJ14" s="65">
        <f t="shared" si="6"/>
        <v>2.728</v>
      </c>
      <c r="BK14" s="66">
        <v>2.728</v>
      </c>
      <c r="BL14" s="66">
        <v>0</v>
      </c>
      <c r="BM14" s="66">
        <v>0</v>
      </c>
      <c r="BN14" s="66">
        <v>0</v>
      </c>
      <c r="BO14" s="66">
        <v>0</v>
      </c>
      <c r="BP14" s="65">
        <v>0</v>
      </c>
      <c r="BQ14" s="13"/>
      <c r="BR14" s="13" t="s">
        <v>166</v>
      </c>
      <c r="BS14" s="18" t="s">
        <v>166</v>
      </c>
      <c r="BT14" s="3" t="b">
        <v>1</v>
      </c>
      <c r="BU14" s="72">
        <v>8</v>
      </c>
      <c r="BW14" s="3">
        <v>3</v>
      </c>
      <c r="BX14" s="3">
        <v>259</v>
      </c>
      <c r="BY14" s="29">
        <v>40</v>
      </c>
      <c r="BZ14" s="13"/>
      <c r="CA14" s="13"/>
      <c r="CB14" s="13">
        <v>1992</v>
      </c>
      <c r="CC14" s="13">
        <v>2003</v>
      </c>
      <c r="CD14" s="13" t="s">
        <v>139</v>
      </c>
      <c r="CE14" s="13" t="s">
        <v>167</v>
      </c>
      <c r="CF14" s="13">
        <v>8.5</v>
      </c>
      <c r="CG14" s="13">
        <v>8.5</v>
      </c>
      <c r="CH14" s="13" t="s">
        <v>149</v>
      </c>
      <c r="CI14" s="13" t="s">
        <v>150</v>
      </c>
      <c r="CJ14" s="13" t="s">
        <v>150</v>
      </c>
      <c r="CK14" s="13" t="s">
        <v>1801</v>
      </c>
      <c r="CL14" s="76"/>
      <c r="CM14" s="13">
        <v>2.728</v>
      </c>
      <c r="CN14" s="13">
        <v>2.728</v>
      </c>
      <c r="CO14" s="13">
        <v>0</v>
      </c>
      <c r="CP14" s="13">
        <v>0</v>
      </c>
      <c r="CQ14" s="13">
        <v>0</v>
      </c>
      <c r="CR14" s="13">
        <v>0</v>
      </c>
      <c r="CS14" s="13">
        <v>0</v>
      </c>
      <c r="CT14" s="76"/>
    </row>
    <row r="15" ht="30" customHeight="1" outlineLevel="1" spans="1:98">
      <c r="A15" s="13"/>
      <c r="B15" s="14" t="s">
        <v>1805</v>
      </c>
      <c r="C15" s="15"/>
      <c r="D15" s="13"/>
      <c r="E15" s="13"/>
      <c r="F15" s="13"/>
      <c r="G15" s="13"/>
      <c r="H15" s="13"/>
      <c r="I15" s="13"/>
      <c r="J15" s="13"/>
      <c r="K15" s="9">
        <f>SUBTOTAL(9,K16:K18)</f>
        <v>4.779</v>
      </c>
      <c r="L15" s="9">
        <f>SUBTOTAL(9,L16:L18)</f>
        <v>4.779</v>
      </c>
      <c r="M15" s="13"/>
      <c r="N15" s="13"/>
      <c r="O15" s="13"/>
      <c r="P15" s="13"/>
      <c r="Q15" s="13"/>
      <c r="R15" s="13"/>
      <c r="S15" s="13"/>
      <c r="T15" s="13"/>
      <c r="U15" s="18"/>
      <c r="V15" s="18"/>
      <c r="W15" s="18"/>
      <c r="X15" s="18"/>
      <c r="Y15" s="18"/>
      <c r="Z15" s="18"/>
      <c r="AA15" s="18"/>
      <c r="AB15" s="29"/>
      <c r="AC15" s="28">
        <f>SUBTOTAL(9,AC16:AC18)</f>
        <v>251</v>
      </c>
      <c r="AD15" s="28">
        <f>SUBTOTAL(9,AD16:AD18)</f>
        <v>251</v>
      </c>
      <c r="AE15" s="16">
        <f>SUBTOTAL(9,AE16:AE18)</f>
        <v>251</v>
      </c>
      <c r="AF15" s="29"/>
      <c r="AG15" s="26"/>
      <c r="AH15" s="29"/>
      <c r="AI15" s="26"/>
      <c r="AJ15" s="13"/>
      <c r="AK15" s="13"/>
      <c r="AL15" s="50"/>
      <c r="AM15" s="46"/>
      <c r="AN15" s="51"/>
      <c r="AO15" s="49"/>
      <c r="AP15" s="60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65"/>
      <c r="BK15" s="66"/>
      <c r="BL15" s="66"/>
      <c r="BM15" s="66"/>
      <c r="BN15" s="66"/>
      <c r="BO15" s="66"/>
      <c r="BP15" s="65"/>
      <c r="BQ15" s="13"/>
      <c r="BR15" s="13"/>
      <c r="BS15" s="18"/>
      <c r="BU15" s="72"/>
      <c r="BY15" s="29"/>
      <c r="BZ15" s="13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13"/>
      <c r="CN15" s="13"/>
      <c r="CO15" s="13"/>
      <c r="CP15" s="13"/>
      <c r="CQ15" s="13"/>
      <c r="CR15" s="13"/>
      <c r="CS15" s="13"/>
      <c r="CT15" s="76"/>
    </row>
    <row r="16" ht="30" customHeight="1" outlineLevel="2" spans="1:98">
      <c r="A16" s="13">
        <v>8</v>
      </c>
      <c r="B16" s="13" t="s">
        <v>23</v>
      </c>
      <c r="C16" s="13" t="s">
        <v>1297</v>
      </c>
      <c r="D16" s="13">
        <v>431281</v>
      </c>
      <c r="E16" s="13" t="s">
        <v>1333</v>
      </c>
      <c r="F16" s="13">
        <v>114.421</v>
      </c>
      <c r="G16" s="13">
        <v>115</v>
      </c>
      <c r="H16" s="13" t="s">
        <v>436</v>
      </c>
      <c r="I16" s="13">
        <v>0</v>
      </c>
      <c r="J16" s="13">
        <v>0.579</v>
      </c>
      <c r="K16" s="13">
        <f t="shared" si="0"/>
        <v>0.578999999999994</v>
      </c>
      <c r="L16" s="13">
        <f t="shared" si="1"/>
        <v>0.578999999999994</v>
      </c>
      <c r="M16" s="13" t="s">
        <v>196</v>
      </c>
      <c r="N16" s="13">
        <v>21</v>
      </c>
      <c r="O16" s="13">
        <v>21</v>
      </c>
      <c r="P16" s="13">
        <v>25</v>
      </c>
      <c r="Q16" s="13" t="s">
        <v>1779</v>
      </c>
      <c r="R16" s="13" t="s">
        <v>167</v>
      </c>
      <c r="S16" s="13" t="s">
        <v>1780</v>
      </c>
      <c r="T16" s="13">
        <f t="shared" si="2"/>
        <v>21</v>
      </c>
      <c r="U16" s="19"/>
      <c r="V16" s="19"/>
      <c r="W16" s="19"/>
      <c r="X16" s="19"/>
      <c r="Y16" s="30" t="s">
        <v>145</v>
      </c>
      <c r="Z16" s="30" t="s">
        <v>1781</v>
      </c>
      <c r="AA16" s="30" t="s">
        <v>1780</v>
      </c>
      <c r="AB16" s="29">
        <v>40</v>
      </c>
      <c r="AC16" s="29">
        <f t="shared" si="3"/>
        <v>49</v>
      </c>
      <c r="AD16" s="29">
        <f t="shared" si="4"/>
        <v>49</v>
      </c>
      <c r="AE16" s="26">
        <f t="shared" si="5"/>
        <v>49</v>
      </c>
      <c r="AF16" s="29">
        <v>1957</v>
      </c>
      <c r="AG16" s="26" t="str">
        <f>IF(AND(AF16&lt;&gt;"",AH16&lt;&gt;""),"确认折扣年度",IF($Q16="大修",IF(AND($Q16="大修",AF16="",AH16=""),1,IF(AF16&lt;&gt;"",LOOKUP(AF16,{1900,2016,2017,2018,2019,2020,2021,2022,2023,2024,2025},{1,0.9,0.8,0.7,0.6,0.5,0.4,0.3,0.2,0.1,0}),IF(AH16&lt;&gt;"",LOOKUP(AH16,{1900,2021,2022,2023,2024,2025},{1,0.8,0.6,0.4,0.2,0})))),""))</f>
        <v/>
      </c>
      <c r="AH16" s="29"/>
      <c r="AI16" s="26" t="str">
        <f>IF(AND(AF16&lt;&gt;"",AH16&lt;&gt;""),"确认折扣年度",IF($Q16="中修",IF(AND($Q16="中修",AF16="",AH16=""),1,IF(AF16&lt;&gt;"",LOOKUP(AF16,{1900,2021,2022,2023,2024,2025},{1,0.8,0.6,0.4,0.2,0}),IF(AH16&lt;&gt;"",LOOKUP(AH16,{1900,2021,2022,2023,2024,2025},{1,0.8,0.6,0.4,0.2,0})))),""))</f>
        <v/>
      </c>
      <c r="AJ16" s="13" t="s">
        <v>146</v>
      </c>
      <c r="AK16" s="13" t="s">
        <v>1779</v>
      </c>
      <c r="AL16" s="50"/>
      <c r="AM16" s="46"/>
      <c r="AN16" s="51" t="s">
        <v>1806</v>
      </c>
      <c r="AO16" s="49"/>
      <c r="AP16" s="60"/>
      <c r="AQ16" s="13">
        <v>40</v>
      </c>
      <c r="AR16" s="13">
        <v>48.64</v>
      </c>
      <c r="AS16" s="13">
        <v>48.64</v>
      </c>
      <c r="AT16" s="13">
        <v>0</v>
      </c>
      <c r="AU16" s="13" t="s">
        <v>149</v>
      </c>
      <c r="AV16" s="13" t="s">
        <v>150</v>
      </c>
      <c r="AW16" s="13"/>
      <c r="AX16" s="13">
        <v>1957</v>
      </c>
      <c r="AY16" s="13" t="s">
        <v>150</v>
      </c>
      <c r="AZ16" s="13" t="s">
        <v>1807</v>
      </c>
      <c r="BA16" s="13" t="s">
        <v>150</v>
      </c>
      <c r="BB16" s="13" t="s">
        <v>150</v>
      </c>
      <c r="BC16" s="13"/>
      <c r="BD16" s="13"/>
      <c r="BE16" s="13"/>
      <c r="BF16" s="13"/>
      <c r="BG16" s="13" t="s">
        <v>436</v>
      </c>
      <c r="BH16" s="13"/>
      <c r="BI16" s="13">
        <v>0.579</v>
      </c>
      <c r="BJ16" s="65">
        <f t="shared" si="6"/>
        <v>0.578999999999994</v>
      </c>
      <c r="BK16" s="66">
        <v>0.578999999999994</v>
      </c>
      <c r="BL16" s="66">
        <v>0</v>
      </c>
      <c r="BM16" s="66">
        <v>0</v>
      </c>
      <c r="BN16" s="66">
        <v>0</v>
      </c>
      <c r="BO16" s="66">
        <v>0</v>
      </c>
      <c r="BP16" s="65">
        <v>0</v>
      </c>
      <c r="BQ16" s="13"/>
      <c r="BR16" s="13" t="s">
        <v>166</v>
      </c>
      <c r="BS16" s="18" t="s">
        <v>166</v>
      </c>
      <c r="BT16" s="3" t="b">
        <v>1</v>
      </c>
      <c r="BU16" s="72">
        <v>12</v>
      </c>
      <c r="BW16" s="3">
        <v>3</v>
      </c>
      <c r="BX16" s="3">
        <v>487</v>
      </c>
      <c r="BY16" s="29">
        <v>40</v>
      </c>
      <c r="BZ16" s="13"/>
      <c r="CA16" s="13" t="s">
        <v>1808</v>
      </c>
      <c r="CB16" s="13">
        <v>1957</v>
      </c>
      <c r="CC16" s="13"/>
      <c r="CD16" s="13" t="s">
        <v>196</v>
      </c>
      <c r="CE16" s="13" t="s">
        <v>167</v>
      </c>
      <c r="CF16" s="13">
        <v>21</v>
      </c>
      <c r="CG16" s="13">
        <v>25</v>
      </c>
      <c r="CH16" s="13" t="s">
        <v>149</v>
      </c>
      <c r="CI16" s="13" t="s">
        <v>150</v>
      </c>
      <c r="CJ16" s="13" t="s">
        <v>150</v>
      </c>
      <c r="CK16" s="13" t="s">
        <v>150</v>
      </c>
      <c r="CL16" s="76"/>
      <c r="CM16" s="13">
        <v>0.578999999999994</v>
      </c>
      <c r="CN16" s="13">
        <v>0.578999999999994</v>
      </c>
      <c r="CO16" s="13">
        <v>0</v>
      </c>
      <c r="CP16" s="13">
        <v>0</v>
      </c>
      <c r="CQ16" s="13">
        <v>0</v>
      </c>
      <c r="CR16" s="13">
        <v>0</v>
      </c>
      <c r="CS16" s="13">
        <v>0</v>
      </c>
      <c r="CT16" s="76"/>
    </row>
    <row r="17" ht="30" customHeight="1" outlineLevel="2" spans="1:98">
      <c r="A17" s="13">
        <v>9</v>
      </c>
      <c r="B17" s="13" t="s">
        <v>23</v>
      </c>
      <c r="C17" s="13" t="s">
        <v>1297</v>
      </c>
      <c r="D17" s="13">
        <v>431281</v>
      </c>
      <c r="E17" s="13" t="s">
        <v>1333</v>
      </c>
      <c r="F17" s="13">
        <v>115</v>
      </c>
      <c r="G17" s="13">
        <v>118.159</v>
      </c>
      <c r="H17" s="13" t="s">
        <v>436</v>
      </c>
      <c r="I17" s="13">
        <v>0.579</v>
      </c>
      <c r="J17" s="13">
        <v>3.738</v>
      </c>
      <c r="K17" s="13">
        <f t="shared" si="0"/>
        <v>3.15900000000001</v>
      </c>
      <c r="L17" s="13">
        <f t="shared" si="1"/>
        <v>3.15900000000001</v>
      </c>
      <c r="M17" s="13" t="s">
        <v>139</v>
      </c>
      <c r="N17" s="13">
        <v>12</v>
      </c>
      <c r="O17" s="13">
        <v>12</v>
      </c>
      <c r="P17" s="13">
        <v>12</v>
      </c>
      <c r="Q17" s="13" t="s">
        <v>1779</v>
      </c>
      <c r="R17" s="13" t="s">
        <v>167</v>
      </c>
      <c r="S17" s="13" t="s">
        <v>1780</v>
      </c>
      <c r="T17" s="13">
        <v>12</v>
      </c>
      <c r="U17" s="19"/>
      <c r="V17" s="19"/>
      <c r="W17" s="19"/>
      <c r="X17" s="19"/>
      <c r="Y17" s="30" t="s">
        <v>145</v>
      </c>
      <c r="Z17" s="30" t="s">
        <v>1781</v>
      </c>
      <c r="AA17" s="30" t="s">
        <v>1780</v>
      </c>
      <c r="AB17" s="29">
        <v>40</v>
      </c>
      <c r="AC17" s="29">
        <f t="shared" si="3"/>
        <v>152</v>
      </c>
      <c r="AD17" s="29">
        <f t="shared" si="4"/>
        <v>152</v>
      </c>
      <c r="AE17" s="26">
        <f t="shared" si="5"/>
        <v>152</v>
      </c>
      <c r="AF17" s="29">
        <v>2022</v>
      </c>
      <c r="AG17" s="26" t="str">
        <f>IF(AND(AF17&lt;&gt;"",AH17&lt;&gt;""),"确认折扣年度",IF($Q17="大修",IF(AND($Q17="大修",AF17="",AH17=""),1,IF(AF17&lt;&gt;"",LOOKUP(AF17,{1900,2016,2017,2018,2019,2020,2021,2022,2023,2024,2025},{1,0.9,0.8,0.7,0.6,0.5,0.4,0.3,0.2,0.1,0}),IF(AH17&lt;&gt;"",LOOKUP(AH17,{1900,2021,2022,2023,2024,2025},{1,0.8,0.6,0.4,0.2,0})))),""))</f>
        <v/>
      </c>
      <c r="AH17" s="29"/>
      <c r="AI17" s="26" t="str">
        <f>IF(AND(AF17&lt;&gt;"",AH17&lt;&gt;""),"确认折扣年度",IF($Q17="中修",IF(AND($Q17="中修",AF17="",AH17=""),1,IF(AF17&lt;&gt;"",LOOKUP(AF17,{1900,2021,2022,2023,2024,2025},{1,0.8,0.6,0.4,0.2,0}),IF(AH17&lt;&gt;"",LOOKUP(AH17,{1900,2021,2022,2023,2024,2025},{1,0.8,0.6,0.4,0.2,0})))),""))</f>
        <v/>
      </c>
      <c r="AJ17" s="13" t="s">
        <v>146</v>
      </c>
      <c r="AK17" s="13" t="s">
        <v>1779</v>
      </c>
      <c r="AL17" s="50"/>
      <c r="AM17" s="46"/>
      <c r="AN17" s="47" t="s">
        <v>1809</v>
      </c>
      <c r="AO17" s="49" t="s">
        <v>1810</v>
      </c>
      <c r="AP17" s="61"/>
      <c r="AQ17" s="13">
        <v>40</v>
      </c>
      <c r="AR17" s="13">
        <v>151.63</v>
      </c>
      <c r="AS17" s="13">
        <v>151.63</v>
      </c>
      <c r="AT17" s="13">
        <v>0</v>
      </c>
      <c r="AU17" s="13" t="s">
        <v>149</v>
      </c>
      <c r="AV17" s="13" t="s">
        <v>150</v>
      </c>
      <c r="AW17" s="13"/>
      <c r="AX17" s="13">
        <v>1957</v>
      </c>
      <c r="AY17" s="13" t="s">
        <v>150</v>
      </c>
      <c r="AZ17" s="13" t="s">
        <v>1811</v>
      </c>
      <c r="BA17" s="13" t="s">
        <v>150</v>
      </c>
      <c r="BB17" s="13" t="s">
        <v>150</v>
      </c>
      <c r="BC17" s="13"/>
      <c r="BD17" s="13"/>
      <c r="BE17" s="13"/>
      <c r="BF17" s="13"/>
      <c r="BG17" s="13" t="s">
        <v>436</v>
      </c>
      <c r="BH17" s="13">
        <v>115</v>
      </c>
      <c r="BI17" s="13">
        <v>3.738</v>
      </c>
      <c r="BJ17" s="65">
        <f t="shared" si="6"/>
        <v>3.15900000000001</v>
      </c>
      <c r="BK17" s="66">
        <v>3.15900000000001</v>
      </c>
      <c r="BL17" s="66">
        <v>0</v>
      </c>
      <c r="BM17" s="66">
        <v>0</v>
      </c>
      <c r="BN17" s="66">
        <v>0</v>
      </c>
      <c r="BO17" s="66">
        <v>0</v>
      </c>
      <c r="BP17" s="65">
        <v>0</v>
      </c>
      <c r="BQ17" s="13" t="s">
        <v>1812</v>
      </c>
      <c r="BR17" s="13" t="s">
        <v>166</v>
      </c>
      <c r="BS17" s="18" t="s">
        <v>166</v>
      </c>
      <c r="BT17" s="3" t="b">
        <v>1</v>
      </c>
      <c r="BU17" s="72">
        <v>12</v>
      </c>
      <c r="BW17" s="3">
        <v>3</v>
      </c>
      <c r="BX17" s="3">
        <v>488</v>
      </c>
      <c r="BY17" s="29">
        <v>40</v>
      </c>
      <c r="BZ17" s="13" t="s">
        <v>1813</v>
      </c>
      <c r="CA17" s="13" t="s">
        <v>1814</v>
      </c>
      <c r="CB17" s="13">
        <v>1957</v>
      </c>
      <c r="CC17" s="13"/>
      <c r="CD17" s="13" t="s">
        <v>139</v>
      </c>
      <c r="CE17" s="13" t="s">
        <v>167</v>
      </c>
      <c r="CF17" s="13">
        <v>12.5</v>
      </c>
      <c r="CG17" s="13">
        <v>14</v>
      </c>
      <c r="CH17" s="13" t="s">
        <v>149</v>
      </c>
      <c r="CI17" s="13" t="s">
        <v>150</v>
      </c>
      <c r="CJ17" s="13" t="s">
        <v>150</v>
      </c>
      <c r="CK17" s="13" t="s">
        <v>150</v>
      </c>
      <c r="CL17" s="76"/>
      <c r="CM17" s="13">
        <v>3.15900000000001</v>
      </c>
      <c r="CN17" s="13">
        <v>3.15900000000001</v>
      </c>
      <c r="CO17" s="13">
        <v>0</v>
      </c>
      <c r="CP17" s="13">
        <v>0</v>
      </c>
      <c r="CQ17" s="13">
        <v>0</v>
      </c>
      <c r="CR17" s="13">
        <v>0</v>
      </c>
      <c r="CS17" s="13">
        <v>0</v>
      </c>
      <c r="CT17" s="76"/>
    </row>
    <row r="18" ht="30" customHeight="1" outlineLevel="2" spans="1:98">
      <c r="A18" s="13">
        <v>10</v>
      </c>
      <c r="B18" s="13" t="s">
        <v>23</v>
      </c>
      <c r="C18" s="13" t="s">
        <v>1297</v>
      </c>
      <c r="D18" s="13">
        <v>431281</v>
      </c>
      <c r="E18" s="13" t="s">
        <v>1333</v>
      </c>
      <c r="F18" s="13">
        <v>118.159</v>
      </c>
      <c r="G18" s="13">
        <v>119.2</v>
      </c>
      <c r="H18" s="13" t="s">
        <v>436</v>
      </c>
      <c r="I18" s="13">
        <v>3.738</v>
      </c>
      <c r="J18" s="13">
        <v>4.779</v>
      </c>
      <c r="K18" s="13">
        <f t="shared" si="0"/>
        <v>1.041</v>
      </c>
      <c r="L18" s="13">
        <f t="shared" si="1"/>
        <v>1.041</v>
      </c>
      <c r="M18" s="13" t="s">
        <v>139</v>
      </c>
      <c r="N18" s="13">
        <v>12</v>
      </c>
      <c r="O18" s="13">
        <v>12</v>
      </c>
      <c r="P18" s="13">
        <v>12</v>
      </c>
      <c r="Q18" s="13" t="s">
        <v>1779</v>
      </c>
      <c r="R18" s="13" t="s">
        <v>167</v>
      </c>
      <c r="S18" s="13" t="s">
        <v>1780</v>
      </c>
      <c r="T18" s="13">
        <v>12</v>
      </c>
      <c r="U18" s="19"/>
      <c r="V18" s="19"/>
      <c r="W18" s="19"/>
      <c r="X18" s="19"/>
      <c r="Y18" s="30" t="s">
        <v>145</v>
      </c>
      <c r="Z18" s="30" t="s">
        <v>1781</v>
      </c>
      <c r="AA18" s="30" t="s">
        <v>1780</v>
      </c>
      <c r="AB18" s="32">
        <v>40</v>
      </c>
      <c r="AC18" s="32">
        <f t="shared" si="3"/>
        <v>50</v>
      </c>
      <c r="AD18" s="32">
        <f t="shared" si="4"/>
        <v>50</v>
      </c>
      <c r="AE18" s="33">
        <f t="shared" si="5"/>
        <v>50</v>
      </c>
      <c r="AF18" s="32">
        <v>2022</v>
      </c>
      <c r="AG18" s="33" t="str">
        <f>IF(AND(AF18&lt;&gt;"",AH18&lt;&gt;""),"确认折扣年度",IF($Q18="大修",IF(AND($Q18="大修",AF18="",AH18=""),1,IF(AF18&lt;&gt;"",LOOKUP(AF18,{1900,2016,2017,2018,2019,2020,2021,2022,2023,2024,2025},{1,0.9,0.8,0.7,0.6,0.5,0.4,0.3,0.2,0.1,0}),IF(AH18&lt;&gt;"",LOOKUP(AH18,{1900,2021,2022,2023,2024,2025},{1,0.8,0.6,0.4,0.2,0})))),""))</f>
        <v/>
      </c>
      <c r="AH18" s="32"/>
      <c r="AI18" s="33" t="str">
        <f>IF(AND(AF18&lt;&gt;"",AH18&lt;&gt;""),"确认折扣年度",IF($Q18="中修",IF(AND($Q18="中修",AF18="",AH18=""),1,IF(AF18&lt;&gt;"",LOOKUP(AF18,{1900,2021,2022,2023,2024,2025},{1,0.8,0.6,0.4,0.2,0}),IF(AH18&lt;&gt;"",LOOKUP(AH18,{1900,2021,2022,2023,2024,2025},{1,0.8,0.6,0.4,0.2,0})))),""))</f>
        <v/>
      </c>
      <c r="AJ18" s="52" t="s">
        <v>146</v>
      </c>
      <c r="AK18" s="52" t="s">
        <v>1779</v>
      </c>
      <c r="AL18" s="53"/>
      <c r="AM18" s="46"/>
      <c r="AN18" s="47" t="s">
        <v>1809</v>
      </c>
      <c r="AO18" s="49" t="s">
        <v>1810</v>
      </c>
      <c r="AP18" s="60"/>
      <c r="AQ18" s="13">
        <v>40</v>
      </c>
      <c r="AR18" s="13">
        <v>49.97</v>
      </c>
      <c r="AS18" s="13">
        <v>49.97</v>
      </c>
      <c r="AT18" s="13">
        <v>0</v>
      </c>
      <c r="AU18" s="13" t="s">
        <v>149</v>
      </c>
      <c r="AV18" s="13" t="s">
        <v>150</v>
      </c>
      <c r="AW18" s="13"/>
      <c r="AX18" s="13">
        <v>1957</v>
      </c>
      <c r="AY18" s="13" t="s">
        <v>150</v>
      </c>
      <c r="AZ18" s="13" t="s">
        <v>1811</v>
      </c>
      <c r="BA18" s="13" t="s">
        <v>150</v>
      </c>
      <c r="BB18" s="13" t="s">
        <v>150</v>
      </c>
      <c r="BC18" s="13"/>
      <c r="BD18" s="13"/>
      <c r="BE18" s="13"/>
      <c r="BF18" s="13"/>
      <c r="BG18" s="13" t="s">
        <v>436</v>
      </c>
      <c r="BH18" s="13">
        <v>118.159</v>
      </c>
      <c r="BI18" s="13">
        <v>4.779</v>
      </c>
      <c r="BJ18" s="65">
        <f t="shared" si="6"/>
        <v>1.041</v>
      </c>
      <c r="BK18" s="66">
        <v>1.041</v>
      </c>
      <c r="BL18" s="66">
        <v>0</v>
      </c>
      <c r="BM18" s="66">
        <v>0</v>
      </c>
      <c r="BN18" s="66">
        <v>0</v>
      </c>
      <c r="BO18" s="66">
        <v>0</v>
      </c>
      <c r="BP18" s="65">
        <v>0</v>
      </c>
      <c r="BQ18" s="13" t="s">
        <v>1815</v>
      </c>
      <c r="BR18" s="13" t="s">
        <v>166</v>
      </c>
      <c r="BS18" s="18" t="s">
        <v>166</v>
      </c>
      <c r="BT18" s="3" t="b">
        <v>1</v>
      </c>
      <c r="BU18" s="72">
        <v>12</v>
      </c>
      <c r="BW18" s="3">
        <v>3</v>
      </c>
      <c r="BX18" s="3">
        <v>489</v>
      </c>
      <c r="BY18" s="29">
        <v>40</v>
      </c>
      <c r="BZ18" s="13" t="s">
        <v>1813</v>
      </c>
      <c r="CA18" s="13" t="s">
        <v>1814</v>
      </c>
      <c r="CB18" s="13">
        <v>1957</v>
      </c>
      <c r="CC18" s="13"/>
      <c r="CD18" s="13" t="s">
        <v>139</v>
      </c>
      <c r="CE18" s="13" t="s">
        <v>167</v>
      </c>
      <c r="CF18" s="13">
        <v>12</v>
      </c>
      <c r="CG18" s="13">
        <v>14</v>
      </c>
      <c r="CH18" s="13" t="s">
        <v>149</v>
      </c>
      <c r="CI18" s="13" t="s">
        <v>150</v>
      </c>
      <c r="CJ18" s="13" t="s">
        <v>150</v>
      </c>
      <c r="CK18" s="13" t="s">
        <v>150</v>
      </c>
      <c r="CL18" s="76"/>
      <c r="CM18" s="13">
        <v>1.041</v>
      </c>
      <c r="CN18" s="13">
        <v>1.041</v>
      </c>
      <c r="CO18" s="13">
        <v>0</v>
      </c>
      <c r="CP18" s="13">
        <v>0</v>
      </c>
      <c r="CQ18" s="13">
        <v>0</v>
      </c>
      <c r="CR18" s="13">
        <v>0</v>
      </c>
      <c r="CS18" s="13">
        <v>0</v>
      </c>
      <c r="CT18" s="76"/>
    </row>
  </sheetData>
  <sheetProtection formatCells="0" formatColumns="0" formatRows="0" insertRows="0" insertColumns="0" insertHyperlinks="0" deleteColumns="0" deleteRows="0" sort="0" autoFilter="0" pivotTables="0"/>
  <mergeCells count="77">
    <mergeCell ref="A2:AA2"/>
    <mergeCell ref="E3:G3"/>
    <mergeCell ref="U3:Z3"/>
    <mergeCell ref="AE3:AI3"/>
    <mergeCell ref="CA3:CC3"/>
    <mergeCell ref="CD3:CJ3"/>
    <mergeCell ref="CK3:CL3"/>
    <mergeCell ref="CM3:CS3"/>
    <mergeCell ref="U4:Z4"/>
    <mergeCell ref="B6:C6"/>
    <mergeCell ref="B7:C7"/>
    <mergeCell ref="B15:C15"/>
    <mergeCell ref="A3:A5"/>
    <mergeCell ref="B3:B5"/>
    <mergeCell ref="C3:C5"/>
    <mergeCell ref="D3:D5"/>
    <mergeCell ref="E4:E5"/>
    <mergeCell ref="F4:F5"/>
    <mergeCell ref="G4:G5"/>
    <mergeCell ref="H4:H5"/>
    <mergeCell ref="I4:I5"/>
    <mergeCell ref="J4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AA3:AA5"/>
    <mergeCell ref="AB3:AB5"/>
    <mergeCell ref="AC3:AC5"/>
    <mergeCell ref="AD3:AD5"/>
    <mergeCell ref="AE4:AE5"/>
    <mergeCell ref="AF4:AF5"/>
    <mergeCell ref="AG4:AG5"/>
    <mergeCell ref="AH4:AH5"/>
    <mergeCell ref="AI4:AI5"/>
    <mergeCell ref="AJ3:AJ5"/>
    <mergeCell ref="AK3:AK5"/>
    <mergeCell ref="AL3:AL5"/>
    <mergeCell ref="AN4:AN5"/>
    <mergeCell ref="AO4:AO5"/>
    <mergeCell ref="BJ4:BJ5"/>
    <mergeCell ref="BK4:BK5"/>
    <mergeCell ref="BL4:BL5"/>
    <mergeCell ref="BM4:BM5"/>
    <mergeCell ref="BN4:BN5"/>
    <mergeCell ref="BO4:BO5"/>
    <mergeCell ref="BP4:BP5"/>
    <mergeCell ref="BS3:BS5"/>
    <mergeCell ref="BU3:BU5"/>
    <mergeCell ref="BY3:BY5"/>
    <mergeCell ref="BZ3:BZ5"/>
    <mergeCell ref="CA4:CA5"/>
    <mergeCell ref="CB4:CB5"/>
    <mergeCell ref="CC4:CC5"/>
    <mergeCell ref="CD4:CD5"/>
    <mergeCell ref="CE4:CE5"/>
    <mergeCell ref="CF4:CF5"/>
    <mergeCell ref="CG4:CG5"/>
    <mergeCell ref="CH4:CH5"/>
    <mergeCell ref="CI4:CI5"/>
    <mergeCell ref="CJ4:CJ5"/>
    <mergeCell ref="CK4:CK5"/>
    <mergeCell ref="CL4:CL5"/>
    <mergeCell ref="CM4:CM5"/>
    <mergeCell ref="CN4:CN5"/>
    <mergeCell ref="CO4:CO5"/>
    <mergeCell ref="CP4:CP5"/>
    <mergeCell ref="CQ4:CQ5"/>
    <mergeCell ref="CR4:CR5"/>
    <mergeCell ref="CS4:CS5"/>
    <mergeCell ref="CT3:CT5"/>
  </mergeCells>
  <printOptions horizontalCentered="1"/>
  <pageMargins left="0.275" right="0.196527777777778" top="0.747916666666667" bottom="0.747916666666667" header="0" footer="0.314583333333333"/>
  <pageSetup paperSize="9" scale="80" fitToHeight="0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大中修明细表</vt:lpstr>
      <vt:lpstr>预防养护明细表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Administrator</cp:lastModifiedBy>
  <dcterms:created xsi:type="dcterms:W3CDTF">2024-10-15T00:40:00Z</dcterms:created>
  <cp:lastPrinted>2024-11-21T11:32:00Z</cp:lastPrinted>
  <dcterms:modified xsi:type="dcterms:W3CDTF">2024-12-26T08:24:47Z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A6ABE83F9DAA46ED939420045A9028E4_13</vt:lpwstr>
  </property>
  <property fmtid="{D5CDD505-2E9C-101B-9397-08002B2CF9AE}" pid="3" name="KSOProductBuildVer">
    <vt:lpwstr>2052-12.1.0.18912</vt:lpwstr>
  </property>
  <property fmtid="{D5CDD505-2E9C-101B-9397-08002B2CF9AE}" pid="4" name="KSOReadingLayout">
    <vt:bool>true</vt:bool>
  </property>
</Properties>
</file>