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500" windowHeight="10605" firstSheet="3" activeTab="3"/>
  </bookViews>
  <sheets>
    <sheet name="普通国省道 " sheetId="16" state="hidden" r:id="rId1"/>
    <sheet name="普通国省道  (含扣减)" sheetId="19" state="hidden" r:id="rId2"/>
    <sheet name="调整情况" sheetId="22" state="hidden" r:id="rId3"/>
    <sheet name="普通国省道" sheetId="21" r:id="rId4"/>
    <sheet name="站场" sheetId="24" r:id="rId5"/>
    <sheet name="内河水运 " sheetId="23" r:id="rId6"/>
    <sheet name="渡改桥 " sheetId="14" state="hidden" r:id="rId7"/>
    <sheet name="附件4-1 乡镇通三级" sheetId="20" state="hidden" r:id="rId8"/>
  </sheets>
  <externalReferences>
    <externalReference r:id="rId10"/>
    <externalReference r:id="rId11"/>
    <externalReference r:id="rId12"/>
  </externalReferences>
  <definedNames>
    <definedName name="_xlnm._FilterDatabase" localSheetId="1" hidden="1">'普通国省道  (含扣减)'!$5:$73</definedName>
    <definedName name="_xlnm._FilterDatabase" localSheetId="3" hidden="1">普通国省道!$5:$8</definedName>
    <definedName name="_xlnm._FilterDatabase" localSheetId="4" hidden="1">站场!$B$6:$P$8</definedName>
    <definedName name="_xlnm._FilterDatabase" localSheetId="6" hidden="1">'渡改桥 '!$A$5:$AB$31</definedName>
    <definedName name="_xlnm._FilterDatabase" localSheetId="7" hidden="1">'附件4-1 乡镇通三级'!$A$5:$AJ$59</definedName>
    <definedName name="_xlnm._FilterDatabase" localSheetId="5" hidden="1">'内河水运 '!$A$6:$HZ$6</definedName>
    <definedName name="_xlnm._FilterDatabase" localSheetId="0" hidden="1">'普通国省道 '!$17:$58</definedName>
    <definedName name="_xlnm._FilterDatabase" hidden="1">[1]农村公路!#REF!</definedName>
    <definedName name="_xlnm.Print_Area" localSheetId="5">'内河水运 '!$A$1:$P$8</definedName>
    <definedName name="_xlnm.Print_Area" localSheetId="3">普通国省道!$A$1:$N$8</definedName>
    <definedName name="_xlnm.Print_Area" localSheetId="0">'普通国省道 '!$A$1:$R$61</definedName>
    <definedName name="_xlnm.Print_Area" localSheetId="1">'普通国省道  (含扣减)'!$A$1:$S$73</definedName>
    <definedName name="_xlnm.Print_Area" hidden="1">#N/A</definedName>
    <definedName name="_xlnm.Print_Titles" localSheetId="6">'渡改桥 '!$2:$5</definedName>
    <definedName name="_xlnm.Print_Titles" localSheetId="7">'附件4-1 乡镇通三级'!$4:$5</definedName>
    <definedName name="_xlnm.Print_Titles" localSheetId="5">'内河水运 '!$2:$5</definedName>
    <definedName name="_xlnm.Print_Titles" localSheetId="3">普通国省道!$2:$5</definedName>
    <definedName name="_xlnm.Print_Titles" localSheetId="0">'普通国省道 '!$3:$5</definedName>
    <definedName name="_xlnm.Print_Titles" localSheetId="1">'普通国省道  (含扣减)'!$2:$5</definedName>
    <definedName name="_xlnm.Print_Titles" hidden="1">#N/A</definedName>
    <definedName name="_xlnm.Print_Area" localSheetId="4" hidden="1">站场!$A$1:$P$8</definedName>
    <definedName name="_xlnm.Print_Titles" localSheetId="4" hidden="1">站场!$3:$5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<sst xmlns="http://schemas.openxmlformats.org/spreadsheetml/2006/main" count="1834" uniqueCount="677">
  <si>
    <t>附件2</t>
  </si>
  <si>
    <t>2025年交通运输固定资产投资第一批国省投入计划表（普通国省道）</t>
  </si>
  <si>
    <t>项目所在地区</t>
  </si>
  <si>
    <t>项目名称</t>
  </si>
  <si>
    <t>路线行政等级</t>
  </si>
  <si>
    <t>建设规模（公里）</t>
  </si>
  <si>
    <t>总投资
（万元）</t>
  </si>
  <si>
    <t>项目国省投入
（万元）</t>
  </si>
  <si>
    <t>累计已下达国省投入
（万元）</t>
  </si>
  <si>
    <t>2025年需求资金</t>
  </si>
  <si>
    <t>本次下达国省投入
（万元）</t>
  </si>
  <si>
    <t>其中：</t>
  </si>
  <si>
    <t>2025年推进目标节点</t>
  </si>
  <si>
    <t>前期工作情况</t>
  </si>
  <si>
    <t>备注</t>
  </si>
  <si>
    <t>序号</t>
  </si>
  <si>
    <t>市</t>
  </si>
  <si>
    <t>县</t>
  </si>
  <si>
    <t>直达车购税</t>
  </si>
  <si>
    <t>燃油税</t>
  </si>
  <si>
    <t>切块车购税</t>
  </si>
  <si>
    <t>工可或核准
批复文号</t>
  </si>
  <si>
    <t>初步设计批复文号</t>
  </si>
  <si>
    <t>合计</t>
  </si>
  <si>
    <t>湘潭市汇总</t>
  </si>
  <si>
    <t>湘潭市</t>
  </si>
  <si>
    <t>韶山市</t>
  </si>
  <si>
    <t>G240沪昆高铁韶山南站-湘乡连接线</t>
  </si>
  <si>
    <t>国道</t>
  </si>
  <si>
    <t>湘发改基础
〔2017〕963号</t>
  </si>
  <si>
    <t>潭交函
〔2023〕45号</t>
  </si>
  <si>
    <t>韶山市醒狮龙酒庄至黄田研学基地</t>
  </si>
  <si>
    <t>重要经济干线</t>
  </si>
  <si>
    <t>韶发改审批
〔2024〕193号</t>
  </si>
  <si>
    <t/>
  </si>
  <si>
    <t>韶山红色旅游</t>
  </si>
  <si>
    <t>韶山市斜柳塘至铁皮村</t>
  </si>
  <si>
    <t>韶发改审批
〔2023〕181号</t>
  </si>
  <si>
    <t>韶交发
〔2024〕4号</t>
  </si>
  <si>
    <t>韶山市领墅至G354如意村</t>
  </si>
  <si>
    <t>韶发改审批
〔2024〕191号</t>
  </si>
  <si>
    <t>韶山市朝阳村至镇泰小学</t>
  </si>
  <si>
    <t>韶发改审批
〔2024〕192号</t>
  </si>
  <si>
    <t>株洲市汇总</t>
  </si>
  <si>
    <t>株洲市</t>
  </si>
  <si>
    <t>醴陵市</t>
  </si>
  <si>
    <t>S330醴陵市美田桥至贺家桥</t>
  </si>
  <si>
    <t>省道</t>
  </si>
  <si>
    <t>完成路面33公里</t>
  </si>
  <si>
    <t>醴发改
〔2022〕313号</t>
  </si>
  <si>
    <t>株交函
〔2023〕128号</t>
  </si>
  <si>
    <t>S204醴陵贺市至新台村段（S330醴陵市美田桥至贺家桥二期工程）</t>
  </si>
  <si>
    <t>完成路面6公里</t>
  </si>
  <si>
    <t>衡阳市汇总</t>
  </si>
  <si>
    <t>衡阳市</t>
  </si>
  <si>
    <t>衡南县</t>
  </si>
  <si>
    <t>S337衡南县花桥至洪山</t>
  </si>
  <si>
    <t>完成路面10公里另完成施工许可10公里</t>
  </si>
  <si>
    <t>衡市发改审
〔2024〕96号</t>
  </si>
  <si>
    <t>衡市交规字
〔2024〕305号</t>
  </si>
  <si>
    <t>邵阳市汇总</t>
  </si>
  <si>
    <t>邵阳市</t>
  </si>
  <si>
    <t>新邵县</t>
  </si>
  <si>
    <t>S235新邵县小庙头至石背垅</t>
  </si>
  <si>
    <t>路基、桥涵施工</t>
  </si>
  <si>
    <t>邵市发改基础[2019]222号</t>
  </si>
  <si>
    <t>邵市交计统[2019]17号</t>
  </si>
  <si>
    <t>邵东市</t>
  </si>
  <si>
    <t>S549邵东市九龙岭至双凤（祁东界）</t>
  </si>
  <si>
    <t>邵市发改基础〔2023〕169号</t>
  </si>
  <si>
    <t>邵市交计统〔2023〕59号</t>
  </si>
  <si>
    <t>岳阳市汇总</t>
  </si>
  <si>
    <t>岳阳市</t>
  </si>
  <si>
    <t>君山区</t>
  </si>
  <si>
    <t>G353君山区洞庭湖大桥西至建新间堤</t>
  </si>
  <si>
    <t>湘发改基础
〔2023〕646号</t>
  </si>
  <si>
    <t>岳交综规
〔2023〕283号</t>
  </si>
  <si>
    <t>岳阳县</t>
  </si>
  <si>
    <t>S310岳阳县毛田（湘鄂界）至公田</t>
  </si>
  <si>
    <t>岳发改审
〔2022〕110号</t>
  </si>
  <si>
    <t>岳交综规
〔2022〕243号</t>
  </si>
  <si>
    <t>岳阳县步仙至步仙货运站场</t>
  </si>
  <si>
    <t>岳发改审
〔2022〕109号</t>
  </si>
  <si>
    <t>岳交综规
〔2022〕244号</t>
  </si>
  <si>
    <t>云溪区</t>
  </si>
  <si>
    <t>云溪区松阳湖港区化工码头至云溪区绿色化工园</t>
  </si>
  <si>
    <t>完成路面2.368公里</t>
  </si>
  <si>
    <t>岳发改审〔2021〕118号</t>
  </si>
  <si>
    <t>岳交规划〔2021〕197号</t>
  </si>
  <si>
    <t>华容县</t>
  </si>
  <si>
    <t>S218华容花子坟至注滋口（花子坟至禹山段）</t>
  </si>
  <si>
    <t>岳发改审[2024]16号</t>
  </si>
  <si>
    <t>岳交批[2024]17号</t>
  </si>
  <si>
    <t>湘阴县</t>
  </si>
  <si>
    <t>湘阴县虞公港疏港公路（二期）</t>
  </si>
  <si>
    <t>完成路面1.658公里</t>
  </si>
  <si>
    <t>岳发改审〔2024〕24号</t>
  </si>
  <si>
    <t>岳交批〔2024〕19号</t>
  </si>
  <si>
    <t>岳阳长江经济带炼化一体化公路（大田至青坡）</t>
  </si>
  <si>
    <t>完成路面3.3公里</t>
  </si>
  <si>
    <t>岳云发改审〔2022〕6号</t>
  </si>
  <si>
    <t>岳交综规〔2023〕68号</t>
  </si>
  <si>
    <t>S310岳阳县白若（湘鄂界）至毛田</t>
  </si>
  <si>
    <t>完成路面</t>
  </si>
  <si>
    <t>岳发改审〔2024〕109号</t>
  </si>
  <si>
    <t>岳交批〔2024〕74号</t>
  </si>
  <si>
    <t>S508湘阴县樟树港至羊谷脑（含樟树港湘江大桥）</t>
  </si>
  <si>
    <t>岳发改审
[2019]150号</t>
  </si>
  <si>
    <t>岳交规划
〔2019〕176号</t>
  </si>
  <si>
    <t>湘阴县虞公港疏港公路（一期）</t>
  </si>
  <si>
    <t>岳发改审〔2023〕105号</t>
  </si>
  <si>
    <t>岳交综规〔2023〕231号</t>
  </si>
  <si>
    <t>常德市汇总</t>
  </si>
  <si>
    <t>常德市</t>
  </si>
  <si>
    <t>安乡县</t>
  </si>
  <si>
    <t>G353安乡红卫闸至夹夹大桥</t>
  </si>
  <si>
    <t>湘发改基础
〔2022〕1024号</t>
  </si>
  <si>
    <t>常交基建
〔2022〕19号</t>
  </si>
  <si>
    <t>石门县</t>
  </si>
  <si>
    <t>S302石门县雁池至五通庙</t>
  </si>
  <si>
    <t>完成路面16.9公里</t>
  </si>
  <si>
    <t>常发改基础[2023]198号</t>
  </si>
  <si>
    <t>常交基建〔2023〕25号</t>
  </si>
  <si>
    <t>桃源县</t>
  </si>
  <si>
    <t>S315桃源县钟家铺至牛车河</t>
  </si>
  <si>
    <t>完成路面9.9公里</t>
  </si>
  <si>
    <t>常发改基础〔2023〕439号</t>
  </si>
  <si>
    <t>常交基建〔2023〕24号</t>
  </si>
  <si>
    <t>S315桃源县九溪至黄石</t>
  </si>
  <si>
    <t>完成路面9.8公里</t>
  </si>
  <si>
    <t>常发改基础〔2024〕75号</t>
  </si>
  <si>
    <t>常交基建〔2024〕16号</t>
  </si>
  <si>
    <t>张家界市汇总</t>
  </si>
  <si>
    <t>张家界市</t>
  </si>
  <si>
    <t>桑植县</t>
  </si>
  <si>
    <t>贺龙故居和纪念馆至张桑高速桑植互通连接公路</t>
  </si>
  <si>
    <t>桑发改审批
〔2020〕123号</t>
  </si>
  <si>
    <t>张交计字
〔2020〕14号</t>
  </si>
  <si>
    <t>慈利县</t>
  </si>
  <si>
    <t>S307慈利朝阳至岩泊渡</t>
  </si>
  <si>
    <t>路基桥涵施工5.86公里</t>
  </si>
  <si>
    <t>湘交函〔2023〕90号</t>
  </si>
  <si>
    <t>张交基字〔2023〕17号</t>
  </si>
  <si>
    <t>益阳市汇总</t>
  </si>
  <si>
    <t>益阳市</t>
  </si>
  <si>
    <t>资阳区</t>
  </si>
  <si>
    <t>G319资阳区长春至迎风桥</t>
  </si>
  <si>
    <t>湘发改基础
〔2024〕530号</t>
  </si>
  <si>
    <t>益交发
〔2021〕273号</t>
  </si>
  <si>
    <t>赫山区</t>
  </si>
  <si>
    <t>赫山区高岭村至楠木通用机场（一期）</t>
  </si>
  <si>
    <t>完成施工许可11.4公里</t>
  </si>
  <si>
    <t>益发改行审〔2024〕193号</t>
  </si>
  <si>
    <t>益交函〔2024〕123号</t>
  </si>
  <si>
    <t>永州市汇总</t>
  </si>
  <si>
    <t>永州市</t>
  </si>
  <si>
    <t>祁阳市</t>
  </si>
  <si>
    <t>G322祁阳市至黎家坪</t>
  </si>
  <si>
    <t>湘发改基础
〔2023〕772号</t>
  </si>
  <si>
    <t>永交批
〔2023〕25号</t>
  </si>
  <si>
    <t>零陵区</t>
  </si>
  <si>
    <t>S339零陵水口山至珠山</t>
  </si>
  <si>
    <t>完成施工许可并路基、桥涵施工</t>
  </si>
  <si>
    <t>永发改审〔2024〕34号</t>
  </si>
  <si>
    <t>永交批[2024]36号</t>
  </si>
  <si>
    <t>怀化市汇总</t>
  </si>
  <si>
    <t>怀化市</t>
  </si>
  <si>
    <t>会同县</t>
  </si>
  <si>
    <t>S342会同九洞口至大石板</t>
  </si>
  <si>
    <t>怀发改基础[2023]7号</t>
  </si>
  <si>
    <t>怀交批[2024]67号</t>
  </si>
  <si>
    <t>溆浦县</t>
  </si>
  <si>
    <t>S249溆浦县桥江至思蒙</t>
  </si>
  <si>
    <t>完成路面23.8公里</t>
  </si>
  <si>
    <t>湘发改基础[2017]748号</t>
  </si>
  <si>
    <t>怀交批[2017]61号</t>
  </si>
  <si>
    <t>通道侗族自治县</t>
  </si>
  <si>
    <t>S341通道双江至独坡（一期）</t>
  </si>
  <si>
    <t>怀发改基础〔2023〕2号</t>
  </si>
  <si>
    <t>怀交批〔2023〕64号</t>
  </si>
  <si>
    <t>麻阳苗族自治县</t>
  </si>
  <si>
    <t>S332麻阳县福堂山至漾头</t>
  </si>
  <si>
    <t>完成施工许可13.3公里，路基桥涵施工12.39公里</t>
  </si>
  <si>
    <t>湘交函〔2023〕119号</t>
  </si>
  <si>
    <t>怀交批〔2023〕74号</t>
  </si>
  <si>
    <t>沅陵县</t>
  </si>
  <si>
    <t>S318沅陵县沅陵镇至乌宿</t>
  </si>
  <si>
    <t>怀发改基础〔2023〕1号</t>
  </si>
  <si>
    <t>怀交批〔2024〕38号</t>
  </si>
  <si>
    <t>新晃侗族自治县</t>
  </si>
  <si>
    <t>S335新晃县扶罗至凳寨界牌</t>
  </si>
  <si>
    <t>完成施工许可</t>
  </si>
  <si>
    <t>已出审查意见</t>
  </si>
  <si>
    <t>靖州苗族侗族自治县</t>
  </si>
  <si>
    <t>S249靖州县蒋山溪至地姣（蒋山溪至新厂）</t>
  </si>
  <si>
    <t>辰溪县</t>
  </si>
  <si>
    <t>S320辰溪县谭家场至伍家湾</t>
  </si>
  <si>
    <t>怀发改基础〔2023〕5号</t>
  </si>
  <si>
    <t>怀交批〔2024〕47号</t>
  </si>
  <si>
    <t>娄底市汇总</t>
  </si>
  <si>
    <t>娄底市</t>
  </si>
  <si>
    <t>新化县</t>
  </si>
  <si>
    <t>S328新化山溪界至圳上</t>
  </si>
  <si>
    <t>完成路面10.83公里</t>
  </si>
  <si>
    <t>娄发改行审〔2023〕124号</t>
  </si>
  <si>
    <t>娄交基建函〔2024〕7号</t>
  </si>
  <si>
    <t>双峰县</t>
  </si>
  <si>
    <t>S222双峰县新屋里经沙塘至双爱塘公路</t>
  </si>
  <si>
    <t>完成路面30.6公里</t>
  </si>
  <si>
    <t>娄发改行审〔2023〕67号</t>
  </si>
  <si>
    <t>娄交基建函〔2023〕115号</t>
  </si>
  <si>
    <t>涟源市</t>
  </si>
  <si>
    <t>涟源长韶娄桥头河互通至通用机场</t>
  </si>
  <si>
    <t>新开工并完成路面2.6公里</t>
  </si>
  <si>
    <t>娄发改行审〔2024〕26号</t>
  </si>
  <si>
    <t>娄交函〔2024〕50号</t>
  </si>
  <si>
    <t>湘西州汇总</t>
  </si>
  <si>
    <t>湘西州</t>
  </si>
  <si>
    <t>泸溪县</t>
  </si>
  <si>
    <t>G319泸溪绕城公路</t>
  </si>
  <si>
    <t>湘交计统
〔2009〕55号</t>
  </si>
  <si>
    <t>花垣县</t>
  </si>
  <si>
    <t>湘西里耶机场进场道路</t>
  </si>
  <si>
    <t>州发改基础
〔2016〕322号</t>
  </si>
  <si>
    <t>州交计划
〔2017〕257号</t>
  </si>
  <si>
    <t>重点项目资金（原车购税直达资金）</t>
  </si>
  <si>
    <t>部扣回重点项目资金（原车购税直达资金）</t>
  </si>
  <si>
    <t>专项资金（原车购税切块资金）</t>
  </si>
  <si>
    <t>韶山市、
湘乡市</t>
  </si>
  <si>
    <t>G354韶山-月山-水府庙</t>
  </si>
  <si>
    <t>湘发改基础[2015]638号</t>
  </si>
  <si>
    <t>湘交办函[2015]750、751号</t>
  </si>
  <si>
    <t>G106醴陵城区绕城线（王仙-龙源冲）</t>
  </si>
  <si>
    <t>湘发改基础[2017]1091号</t>
  </si>
  <si>
    <t>株交批[2017]223号</t>
  </si>
  <si>
    <t>常宁市</t>
  </si>
  <si>
    <t>G234常宁新河-蒲竹</t>
  </si>
  <si>
    <t>湘发改基础[2017]960号</t>
  </si>
  <si>
    <t>湘路工建〔2019〕3号</t>
  </si>
  <si>
    <t>衡阳县</t>
  </si>
  <si>
    <t>S219衡阳县界牌至集兵</t>
  </si>
  <si>
    <t>衡市发改审
〔2024〕112号</t>
  </si>
  <si>
    <t>衡市交规字
〔2025〕2号</t>
  </si>
  <si>
    <t>S334新邵县张家冲-罗桥</t>
  </si>
  <si>
    <t>湘发改基础〔2014〕947号</t>
  </si>
  <si>
    <t>湘交计统〔2014〕504号</t>
  </si>
  <si>
    <t>邵阳县</t>
  </si>
  <si>
    <t>G356邵阳县罗城-黄豆园</t>
  </si>
  <si>
    <t>湘发改基础〔2016〕346号</t>
  </si>
  <si>
    <t>湘交批〔2017〕15号</t>
  </si>
  <si>
    <t>平江县</t>
  </si>
  <si>
    <t>G536平江县丁家垅至天岳公路</t>
  </si>
  <si>
    <t>湘发改基础〔2021〕774号</t>
  </si>
  <si>
    <t>岳交规划[2021]248号</t>
  </si>
  <si>
    <t>G353石门火车站至新关樟木渡</t>
  </si>
  <si>
    <t>湘发改基础[2017]1017号</t>
  </si>
  <si>
    <t>常交发[2017]91号</t>
  </si>
  <si>
    <t>沅江市</t>
  </si>
  <si>
    <t>S507沅江市茶盘洲镇至黄茅洲大桥南</t>
  </si>
  <si>
    <t>益发改行审
〔2020〕391号</t>
  </si>
  <si>
    <t>益交发
〔2020〕155号</t>
  </si>
  <si>
    <t>郴州市汇总</t>
  </si>
  <si>
    <t>郴州市</t>
  </si>
  <si>
    <t>嘉禾县</t>
  </si>
  <si>
    <t>G234嘉禾汉石-梓木圩</t>
  </si>
  <si>
    <t>湘发改基础[2017]319号</t>
  </si>
  <si>
    <t>湘交批[2017]116号</t>
  </si>
  <si>
    <t>宜章县</t>
  </si>
  <si>
    <t>G107苏仙良田至宜章小塘(湘粤界宜章段）</t>
  </si>
  <si>
    <t>湘发改基础〔2017〕958号</t>
  </si>
  <si>
    <t>郴交计基发〔2017〕244号</t>
  </si>
  <si>
    <t>凤凰县</t>
  </si>
  <si>
    <t>G354凤凰至大兴公路一期工程</t>
  </si>
  <si>
    <t>湘发改基础[2017]673号</t>
  </si>
  <si>
    <t>湘交批[2017]204号</t>
  </si>
  <si>
    <t>中央专项资金调整情况</t>
  </si>
  <si>
    <t>市州</t>
  </si>
  <si>
    <t>县市区</t>
  </si>
  <si>
    <t>原安排金额
（万元）</t>
  </si>
  <si>
    <t>本批安排金额
（万元）</t>
  </si>
  <si>
    <t>金额
（万元）</t>
  </si>
  <si>
    <t>农村公路建设</t>
  </si>
  <si>
    <t>14073</t>
  </si>
  <si>
    <t>1513</t>
  </si>
  <si>
    <t>0</t>
  </si>
  <si>
    <t>附件1</t>
  </si>
  <si>
    <t>2025年交通运输固定资产投资第二批国省投入计划表（普通国道）</t>
  </si>
  <si>
    <t>绥宁县</t>
  </si>
  <si>
    <t>G356绥宁乐安至靖州寨牙</t>
  </si>
  <si>
    <t>财建〔2025〕82号</t>
  </si>
  <si>
    <t>2025年交通运输固定资产投资第二批国省投入计划表（公路站场）</t>
  </si>
  <si>
    <t>项目所在地</t>
  </si>
  <si>
    <t>项目类型</t>
  </si>
  <si>
    <t>建设性质</t>
  </si>
  <si>
    <t>站场等级</t>
  </si>
  <si>
    <t>国省补助资金额度
（万元）</t>
  </si>
  <si>
    <t>累计安排国省补助资金
（万元）</t>
  </si>
  <si>
    <t>本批次下达
国省投入
（万元）</t>
  </si>
  <si>
    <t>国省补助</t>
  </si>
  <si>
    <t>金额</t>
  </si>
  <si>
    <t>国家补助</t>
  </si>
  <si>
    <t>省补助</t>
  </si>
  <si>
    <t>综合客运枢纽</t>
  </si>
  <si>
    <t>长沙市</t>
  </si>
  <si>
    <t>望城区</t>
  </si>
  <si>
    <t>高铁长沙西站综合客运枢纽</t>
  </si>
  <si>
    <t>新建</t>
  </si>
  <si>
    <t>一级</t>
  </si>
  <si>
    <t>附件3</t>
  </si>
  <si>
    <t>2025年交通运输固定资产投资第二批国省投入计划表（内河水运）</t>
  </si>
  <si>
    <t>市州（建设单位）</t>
  </si>
  <si>
    <t>建设内容</t>
  </si>
  <si>
    <t>建设年限</t>
  </si>
  <si>
    <t>国省投入
（万元）</t>
  </si>
  <si>
    <t>累计下达国省投入（万元）</t>
  </si>
  <si>
    <t>本次下达
国省投入
（万元）</t>
  </si>
  <si>
    <t>开工年</t>
  </si>
  <si>
    <t>完工年</t>
  </si>
  <si>
    <t>其中：中央投资</t>
  </si>
  <si>
    <t>其中：省投入</t>
  </si>
  <si>
    <t>工可或核准批复文号</t>
  </si>
  <si>
    <t>初步设计或一阶段施工图设计批复文号</t>
  </si>
  <si>
    <t>沅水洪江至辰溪航道建设工程</t>
  </si>
  <si>
    <t>港航水利集团</t>
  </si>
  <si>
    <t>航道项目</t>
  </si>
  <si>
    <t>湘发改基础（2022）391号</t>
  </si>
  <si>
    <t>湘交批（2022）
68号</t>
  </si>
  <si>
    <t>湘江永州至衡阳三级航道建设三期工程</t>
  </si>
  <si>
    <t>湘发改基础（2022）928号</t>
  </si>
  <si>
    <t>湘交批（2022）
160号</t>
  </si>
  <si>
    <t>附件4</t>
  </si>
  <si>
    <t>2025年交通运输固定资产投资第一批国省投入计划表（渡改桥）</t>
  </si>
  <si>
    <t>现有渡口名称</t>
  </si>
  <si>
    <t>跨河流（水库）名称</t>
  </si>
  <si>
    <t>建设类别</t>
  </si>
  <si>
    <t>建设规模</t>
  </si>
  <si>
    <t>总投资（万元）</t>
  </si>
  <si>
    <t>已安排投资（万元）</t>
  </si>
  <si>
    <t>年度投资目标
（万元）</t>
  </si>
  <si>
    <t>预计国省投入（万元）</t>
  </si>
  <si>
    <t>累计已下达国省投入（万元）</t>
  </si>
  <si>
    <t>本年拟安排国省投入（万元）</t>
  </si>
  <si>
    <t>主要建设内容</t>
  </si>
  <si>
    <t>工可、初设批复文号</t>
  </si>
  <si>
    <t>乡镇</t>
  </si>
  <si>
    <t>桥梁长度（延米）</t>
  </si>
  <si>
    <t>两头接线</t>
  </si>
  <si>
    <t>桥梁全宽（米）</t>
  </si>
  <si>
    <t>补助桥宽</t>
  </si>
  <si>
    <t>桥长</t>
  </si>
  <si>
    <t>特大桥</t>
  </si>
  <si>
    <t>大桥</t>
  </si>
  <si>
    <t>中桥</t>
  </si>
  <si>
    <t>小桥</t>
  </si>
  <si>
    <t>线路编码</t>
  </si>
  <si>
    <t>里程长度</t>
  </si>
  <si>
    <t>总计</t>
  </si>
  <si>
    <t>长沙市 汇总</t>
  </si>
  <si>
    <t>乌山街道</t>
  </si>
  <si>
    <t>白沙渡口</t>
  </si>
  <si>
    <t>新开</t>
  </si>
  <si>
    <t>前期工作</t>
  </si>
  <si>
    <t>望发改审〔2025〕202号</t>
  </si>
  <si>
    <t>株洲市 汇总</t>
  </si>
  <si>
    <t>攸县</t>
  </si>
  <si>
    <t>谭桥街道</t>
  </si>
  <si>
    <t>非贫</t>
  </si>
  <si>
    <t>东门渡口</t>
  </si>
  <si>
    <t>洣水</t>
  </si>
  <si>
    <t>续建</t>
  </si>
  <si>
    <t>主体完工</t>
  </si>
  <si>
    <t>攸发改审〔2017〕86号</t>
  </si>
  <si>
    <t>渌田</t>
  </si>
  <si>
    <t>大洲渡口</t>
  </si>
  <si>
    <t>永乐江</t>
  </si>
  <si>
    <t>桥面工程</t>
  </si>
  <si>
    <t>株交函〔2022〕144号</t>
  </si>
  <si>
    <t>莲塘坳</t>
  </si>
  <si>
    <t>春塘渡口</t>
  </si>
  <si>
    <t>柘巨线</t>
  </si>
  <si>
    <t>株交函〔2022〕145号</t>
  </si>
  <si>
    <t>邵阳市 汇总</t>
  </si>
  <si>
    <t>新宁县</t>
  </si>
  <si>
    <t>清江桥乡</t>
  </si>
  <si>
    <t>堡口渡口</t>
  </si>
  <si>
    <t>夫夷江</t>
  </si>
  <si>
    <t>下部工程</t>
  </si>
  <si>
    <t>邵市发改基础〔2024〕130号</t>
  </si>
  <si>
    <t>岳阳市 汇总</t>
  </si>
  <si>
    <t>三市镇</t>
  </si>
  <si>
    <t>李家埠渡口</t>
  </si>
  <si>
    <t>平发改审(2024)350号</t>
  </si>
  <si>
    <t>益阳市 汇总</t>
  </si>
  <si>
    <t>桃江县</t>
  </si>
  <si>
    <t>大栗港镇</t>
  </si>
  <si>
    <t>毛羊坪汽渡</t>
  </si>
  <si>
    <t>资江</t>
  </si>
  <si>
    <t>益交函〔2024〕98号</t>
  </si>
  <si>
    <t>安化县</t>
  </si>
  <si>
    <t>平口镇</t>
  </si>
  <si>
    <t>国贫</t>
  </si>
  <si>
    <t>平瓦厂渡口</t>
  </si>
  <si>
    <t>安发改〔2021〕196号</t>
  </si>
  <si>
    <t>小淹镇</t>
  </si>
  <si>
    <t>小淹镇汽车渡口</t>
  </si>
  <si>
    <t>益交发〔2022〕165号</t>
  </si>
  <si>
    <t>永州市 汇总</t>
  </si>
  <si>
    <t>江华瑶族自治县</t>
  </si>
  <si>
    <t>沱江镇</t>
  </si>
  <si>
    <t>竹园寨渡口</t>
  </si>
  <si>
    <t>江交发〔2023〕28号</t>
  </si>
  <si>
    <t>东安县</t>
  </si>
  <si>
    <t>紫溪市镇</t>
  </si>
  <si>
    <t>调源汽渡</t>
  </si>
  <si>
    <t>永交农发〔2023〕1号</t>
  </si>
  <si>
    <t>怀化市 汇总</t>
  </si>
  <si>
    <t>盘古乡</t>
  </si>
  <si>
    <t>安龙头渡口</t>
  </si>
  <si>
    <t>安龙头</t>
  </si>
  <si>
    <t>主体完成</t>
  </si>
  <si>
    <t>怀交批〔2024〕36号</t>
  </si>
  <si>
    <t>兰里镇</t>
  </si>
  <si>
    <t>兰里渡口</t>
  </si>
  <si>
    <t>怀交批〔2022〕61号</t>
  </si>
  <si>
    <t>石羊哨乡</t>
  </si>
  <si>
    <t>通达林渡口</t>
  </si>
  <si>
    <t>怀交计〔2022〕22号</t>
  </si>
  <si>
    <t>娄底市 汇总</t>
  </si>
  <si>
    <t>梓门桥镇</t>
  </si>
  <si>
    <t>胡家渡口</t>
  </si>
  <si>
    <t>测水</t>
  </si>
  <si>
    <t>娄交养管函〔2024〕24号</t>
  </si>
  <si>
    <t>白马镇</t>
  </si>
  <si>
    <t>孙家桥渡口</t>
  </si>
  <si>
    <t>娄交基建函〔2021〕128号</t>
  </si>
  <si>
    <t>圳上镇</t>
  </si>
  <si>
    <t>车站渡口</t>
  </si>
  <si>
    <t>补充文号</t>
  </si>
  <si>
    <t>附件4-1</t>
  </si>
  <si>
    <t>2025年农村公路建设投资建议计划表（乡镇通三级路）</t>
  </si>
  <si>
    <t>项目规划编码</t>
  </si>
  <si>
    <t>地区性质</t>
  </si>
  <si>
    <t>贫困类别</t>
  </si>
  <si>
    <t>规划属性</t>
  </si>
  <si>
    <t>解决乡镇名称</t>
  </si>
  <si>
    <t>现状技术等级</t>
  </si>
  <si>
    <t>拟建技术等级</t>
  </si>
  <si>
    <t>路线编码</t>
  </si>
  <si>
    <t>规划里程（公里）</t>
  </si>
  <si>
    <t>投资情况（万元）</t>
  </si>
  <si>
    <t>中期调规属性</t>
  </si>
  <si>
    <t>解决方案类别</t>
  </si>
  <si>
    <t>通三级时期</t>
  </si>
  <si>
    <t>历史计划下达情况（公里）</t>
  </si>
  <si>
    <t>本批国省投入计划</t>
  </si>
  <si>
    <t>地区类别</t>
  </si>
  <si>
    <t>总投资</t>
  </si>
  <si>
    <t>国家投资</t>
  </si>
  <si>
    <t>地方自筹</t>
  </si>
  <si>
    <t>2021年</t>
  </si>
  <si>
    <t>2022年</t>
  </si>
  <si>
    <t>2023年</t>
  </si>
  <si>
    <t>2024年</t>
  </si>
  <si>
    <t>剩余规模</t>
  </si>
  <si>
    <t>市县申请建设规模</t>
  </si>
  <si>
    <t>年度建设规模
（公里）</t>
  </si>
  <si>
    <t>本批安排资金
（万元）</t>
  </si>
  <si>
    <t>1452J3150430281339</t>
  </si>
  <si>
    <t>沩山镇</t>
  </si>
  <si>
    <t>醴陵市沩山镇X016清水塘至土埠组通三级公路</t>
  </si>
  <si>
    <t>三类地区</t>
  </si>
  <si>
    <t>保障性任务</t>
  </si>
  <si>
    <t>升级改造（提质改造）</t>
  </si>
  <si>
    <t>四级公路</t>
  </si>
  <si>
    <t>三级公路</t>
  </si>
  <si>
    <t>X016430281</t>
  </si>
  <si>
    <t>2024</t>
  </si>
  <si>
    <t>2025</t>
  </si>
  <si>
    <t>调增</t>
  </si>
  <si>
    <t>1.农村公路</t>
  </si>
  <si>
    <t>十四五</t>
  </si>
  <si>
    <t>衡阳市 汇总</t>
  </si>
  <si>
    <t>1451J3150430407101</t>
  </si>
  <si>
    <t>石鼓区</t>
  </si>
  <si>
    <t>角山乡</t>
  </si>
  <si>
    <t>石鼓区角山乡Y040北二环至角山乡镇府通三级公路</t>
  </si>
  <si>
    <t>Y040430407</t>
  </si>
  <si>
    <t>局部调整</t>
  </si>
  <si>
    <t>1451J3150430482659</t>
  </si>
  <si>
    <t>大堡乡</t>
  </si>
  <si>
    <t>常宁市大堡乡Y527新河镇至大堡乡通三级公路</t>
  </si>
  <si>
    <t>Y527430482</t>
  </si>
  <si>
    <t>1452J3150430522317</t>
  </si>
  <si>
    <t>大新镇</t>
  </si>
  <si>
    <t>新邵县大新镇筱桂至樟树亭通三级公路</t>
  </si>
  <si>
    <t>一类地区</t>
  </si>
  <si>
    <t>国家贫困县</t>
  </si>
  <si>
    <t>无</t>
  </si>
  <si>
    <t>2.国省干线+农村公路</t>
  </si>
  <si>
    <t>十五五</t>
  </si>
  <si>
    <t>1451J3150430523165</t>
  </si>
  <si>
    <t>金称市镇</t>
  </si>
  <si>
    <t>金称市至双清</t>
  </si>
  <si>
    <t>改扩建</t>
  </si>
  <si>
    <t>X005430523</t>
  </si>
  <si>
    <t>2022</t>
  </si>
  <si>
    <t>保留</t>
  </si>
  <si>
    <t>1451J3150430527143</t>
  </si>
  <si>
    <t>黄土矿镇</t>
  </si>
  <si>
    <t>绥宁县黄土矿镇X005黄土矿镇岔路口至黄土矿镇政府通三级公路</t>
  </si>
  <si>
    <t>X005430527</t>
  </si>
  <si>
    <t>2021</t>
  </si>
  <si>
    <t>1451J3150430527142</t>
  </si>
  <si>
    <t>水口乡</t>
  </si>
  <si>
    <t>绥宁县水口乡X180瓦屋塘镇至水口乡政府通三级公路</t>
  </si>
  <si>
    <t>X180430527</t>
  </si>
  <si>
    <t>1451J3150430528119</t>
  </si>
  <si>
    <t>靖位乡</t>
  </si>
  <si>
    <t>靖位乡通三级公路</t>
  </si>
  <si>
    <t>X203430528</t>
  </si>
  <si>
    <t>1452J3150430582165</t>
  </si>
  <si>
    <t>魏家桥镇</t>
  </si>
  <si>
    <t>邵东市魏家桥镇X016官桥铺至衡邵高速互通通三级公路</t>
  </si>
  <si>
    <t>二类地区</t>
  </si>
  <si>
    <t>X016430582</t>
  </si>
  <si>
    <t>1451J3150430621202</t>
  </si>
  <si>
    <t>柏祥镇</t>
  </si>
  <si>
    <t>大湾屋至柏祥</t>
  </si>
  <si>
    <t>指导性任务</t>
  </si>
  <si>
    <t>X126430621</t>
  </si>
  <si>
    <t>1452J3150430623424</t>
  </si>
  <si>
    <t>北景港镇</t>
  </si>
  <si>
    <t>华容县北景港镇X244石桥村至坝河村通三级公路</t>
  </si>
  <si>
    <t>等外公路</t>
  </si>
  <si>
    <t>X244430623</t>
  </si>
  <si>
    <t>1451J3150430624120</t>
  </si>
  <si>
    <t>岭北镇</t>
  </si>
  <si>
    <t>X010岭北镇至洪家屋场</t>
  </si>
  <si>
    <t>X010430624</t>
  </si>
  <si>
    <t>1451J3150430624283</t>
  </si>
  <si>
    <t>静河镇</t>
  </si>
  <si>
    <t>金杉路乡镇三级路</t>
  </si>
  <si>
    <t>Y157430624</t>
  </si>
  <si>
    <t>常德市 汇总</t>
  </si>
  <si>
    <t>1451J3150430722166</t>
  </si>
  <si>
    <t>汉寿县</t>
  </si>
  <si>
    <t>百禄桥镇</t>
  </si>
  <si>
    <t>汉寿县百禄桥镇X046百禄桥至七家坝通三级公路</t>
  </si>
  <si>
    <t>X046430722</t>
  </si>
  <si>
    <t>1451J3150430722244</t>
  </si>
  <si>
    <t>龙潭桥镇</t>
  </si>
  <si>
    <t>龙潭桥镇通三级公路</t>
  </si>
  <si>
    <t>X031430722</t>
  </si>
  <si>
    <t>张家界市 汇总</t>
  </si>
  <si>
    <t>1451J3150430822164</t>
  </si>
  <si>
    <t>八大公山镇</t>
  </si>
  <si>
    <t>桑植县八大公山镇X028夹石河至八大公山通三级公路</t>
  </si>
  <si>
    <t>X028430822</t>
  </si>
  <si>
    <t>1452J3150430822356</t>
  </si>
  <si>
    <t>人潮溪镇</t>
  </si>
  <si>
    <t>桑植县人潮溪镇Y584谢家台至人潮溪政府通三级公路</t>
  </si>
  <si>
    <t>Y584、Y997</t>
  </si>
  <si>
    <t>郴州市 汇总</t>
  </si>
  <si>
    <t>1451J3150431021189</t>
  </si>
  <si>
    <t>桂阳县</t>
  </si>
  <si>
    <t>白水瑶族乡</t>
  </si>
  <si>
    <t>桂阳县白水瑶族乡Y629白水乡至新田县磨刀岭通三级公路</t>
  </si>
  <si>
    <t>Y629431021</t>
  </si>
  <si>
    <t>1451J3150431021190</t>
  </si>
  <si>
    <t>四里镇</t>
  </si>
  <si>
    <t>桂阳县四里镇S345岔路口至四里镇通三级公路</t>
  </si>
  <si>
    <t>无路</t>
  </si>
  <si>
    <t>2023</t>
  </si>
  <si>
    <t>1451J3150431022144</t>
  </si>
  <si>
    <t>长村乡</t>
  </si>
  <si>
    <t>X065长村乡至S346</t>
  </si>
  <si>
    <t>X065431022</t>
  </si>
  <si>
    <t>1451J3150431024257</t>
  </si>
  <si>
    <t>普满乡</t>
  </si>
  <si>
    <t>嘉禾县普满乡X075普满乡至行廊镇肖家村通三级公路</t>
  </si>
  <si>
    <t>X075431024</t>
  </si>
  <si>
    <t>1452J3150431028254</t>
  </si>
  <si>
    <t>安仁县</t>
  </si>
  <si>
    <t>龙市乡</t>
  </si>
  <si>
    <t>安仁县龙市乡X144侯古至双泉通三级公路</t>
  </si>
  <si>
    <t>X144431028</t>
  </si>
  <si>
    <t>1452J3150431028257</t>
  </si>
  <si>
    <t>竹山乡</t>
  </si>
  <si>
    <t>安仁县竹山乡X005朴塘至夹口通三级公路</t>
  </si>
  <si>
    <t>X005431028</t>
  </si>
  <si>
    <t>1451J3150431122231</t>
  </si>
  <si>
    <t>端桥铺镇</t>
  </si>
  <si>
    <t>端桥铺经坪山塘到冷水滩公路</t>
  </si>
  <si>
    <t>x002431122</t>
  </si>
  <si>
    <t>1451J3150431122137</t>
  </si>
  <si>
    <t>横塘镇</t>
  </si>
  <si>
    <t>横塘镇至石期市镇公路</t>
  </si>
  <si>
    <t>X003431122</t>
  </si>
  <si>
    <t>1452J3150431123152</t>
  </si>
  <si>
    <t>双牌县</t>
  </si>
  <si>
    <t>上梧江乡</t>
  </si>
  <si>
    <t>双牌县上梧江乡X002麻滩岭至潘家漯村通三级公路</t>
  </si>
  <si>
    <t>省级贫困县</t>
  </si>
  <si>
    <t>X002431123</t>
  </si>
  <si>
    <t>1451J3150431127140</t>
  </si>
  <si>
    <t>蓝山县</t>
  </si>
  <si>
    <t>汇源瑶族乡</t>
  </si>
  <si>
    <t>蓝山县塔峰镇至汇源公路</t>
  </si>
  <si>
    <t>X028431127</t>
  </si>
  <si>
    <t>1452J3150431129258</t>
  </si>
  <si>
    <t>大圩镇</t>
  </si>
  <si>
    <t>江华县大圩镇X001小圩乡至大圩镇通三级公路</t>
  </si>
  <si>
    <t>X001431129</t>
  </si>
  <si>
    <t>1451J3150431121186</t>
  </si>
  <si>
    <t>文明铺镇</t>
  </si>
  <si>
    <t>祁阳市文明铺镇黎家坪加油站至老加油站通三级公路</t>
  </si>
  <si>
    <t>1451J3150431222178</t>
  </si>
  <si>
    <t>荔溪乡</t>
  </si>
  <si>
    <t>沅陵县荔溪乡X011麻溪铺至荔溪通三级公路</t>
  </si>
  <si>
    <t>X011431222</t>
  </si>
  <si>
    <t>1451J3150431222186</t>
  </si>
  <si>
    <t>火场土家族乡</t>
  </si>
  <si>
    <t>沅陵县火场土家族乡Y996火场乡至大合坪通三级公路</t>
  </si>
  <si>
    <t>Y996431222</t>
  </si>
  <si>
    <t>1451J3150431223112</t>
  </si>
  <si>
    <t>黄溪口镇</t>
  </si>
  <si>
    <t>辰溪县黄溪口至G354公路改造工程</t>
  </si>
  <si>
    <t>X030431223</t>
  </si>
  <si>
    <t>1451J3150431223105</t>
  </si>
  <si>
    <t>孝坪镇</t>
  </si>
  <si>
    <t>辰溪县孝坪镇X020花椒湾至孝坪镇通三级公路</t>
  </si>
  <si>
    <t>X020431223</t>
  </si>
  <si>
    <t>1451J3150431227121</t>
  </si>
  <si>
    <t>步头降苗族乡</t>
  </si>
  <si>
    <t>新晃县步头降苗族乡X002柳寨高速互通至步头降乡人民政府通三级公路</t>
  </si>
  <si>
    <t>X002431227</t>
  </si>
  <si>
    <t>1451J3150431228119</t>
  </si>
  <si>
    <t>芷江侗族自治县</t>
  </si>
  <si>
    <t>大树坳乡</t>
  </si>
  <si>
    <t>新店坪至大树坳</t>
  </si>
  <si>
    <t>X002431228</t>
  </si>
  <si>
    <t>1451J3150431228127</t>
  </si>
  <si>
    <t>牛牯坪乡</t>
  </si>
  <si>
    <t>牛牯坪-罗旧鹭鸶岩</t>
  </si>
  <si>
    <t>X007431228</t>
  </si>
  <si>
    <t>2020</t>
  </si>
  <si>
    <t>湘西州 汇总</t>
  </si>
  <si>
    <t>1452J3150433101208</t>
  </si>
  <si>
    <t>吉首市</t>
  </si>
  <si>
    <t>己略乡</t>
  </si>
  <si>
    <t>吉首市己略乡小溪村至己略乡政府通三级公路</t>
  </si>
  <si>
    <t>1451J3150433122477</t>
  </si>
  <si>
    <t>石榴坪乡</t>
  </si>
  <si>
    <t>X005泸溪县达岚—吕家坪公路</t>
  </si>
  <si>
    <t>二级公路</t>
  </si>
  <si>
    <t>X005433122</t>
  </si>
  <si>
    <t>1451J3150433122484</t>
  </si>
  <si>
    <t>解放岩乡</t>
  </si>
  <si>
    <t>泸溪县解放岩乡X010小章乡至解放岩乡通三级公路</t>
  </si>
  <si>
    <t>X010433122</t>
  </si>
  <si>
    <t>1451J3150433124455</t>
  </si>
  <si>
    <t>补抽乡</t>
  </si>
  <si>
    <t>补抽乡通三级公路</t>
  </si>
  <si>
    <t>X036433124</t>
  </si>
  <si>
    <t>1452J3150433124563</t>
  </si>
  <si>
    <t>长乐乡</t>
  </si>
  <si>
    <t>花垣县长乐乡X065卧岔那至望城通三级公路</t>
  </si>
  <si>
    <t>X065433124</t>
  </si>
  <si>
    <t>1451J3150433127172</t>
  </si>
  <si>
    <t>永顺县</t>
  </si>
  <si>
    <t>对山乡</t>
  </si>
  <si>
    <t>永顺县大坝至对山公路</t>
  </si>
  <si>
    <t>X022433127</t>
  </si>
  <si>
    <t>1452J3150433127302</t>
  </si>
  <si>
    <t>朗溪乡</t>
  </si>
  <si>
    <t>永顺县朗溪乡X027朗溪乡分水岭至朗溪通三级公路</t>
  </si>
  <si>
    <t>X027433127</t>
  </si>
</sst>
</file>

<file path=xl/styles.xml><?xml version="1.0" encoding="utf-8"?>
<styleSheet xmlns="http://schemas.openxmlformats.org/spreadsheetml/2006/main">
  <numFmts count="46">
    <numFmt numFmtId="176" formatCode="dd\-mmm\-yy"/>
    <numFmt numFmtId="177" formatCode="yy/m/d"/>
    <numFmt numFmtId="178" formatCode="mm/dd/yy"/>
    <numFmt numFmtId="8" formatCode="&quot;￥&quot;#,##0.00;[Red]&quot;￥&quot;\-#,##0.00"/>
    <numFmt numFmtId="179" formatCode="[DBNum1]上午/下午h&quot;时&quot;mm&quot;分&quot;"/>
    <numFmt numFmtId="180" formatCode="m/d"/>
    <numFmt numFmtId="26" formatCode="\$#,##0.00_);[Red]\(\$#,##0.00\)"/>
    <numFmt numFmtId="25" formatCode="\$#,##0.00_);\(\$#,##0.00\)"/>
    <numFmt numFmtId="181" formatCode="\¥#,##0.00;[Red]\¥\-#,##0.00"/>
    <numFmt numFmtId="24" formatCode="\$#,##0_);[Red]\(\$#,##0\)"/>
    <numFmt numFmtId="182" formatCode="[DBNum1][$-804]yyyy&quot;年&quot;m&quot;月&quot;"/>
    <numFmt numFmtId="183" formatCode="\¥#,##0;[Red]\¥\-#,##0"/>
    <numFmt numFmtId="184" formatCode="0.0_ "/>
    <numFmt numFmtId="185" formatCode="yyyy/m/d\ h:mm\ AM/PM"/>
    <numFmt numFmtId="186" formatCode="[$-804]aaaa"/>
    <numFmt numFmtId="187" formatCode="[$-804]aaa"/>
    <numFmt numFmtId="188" formatCode="0.0_);[Red]\(0.0\)"/>
    <numFmt numFmtId="189" formatCode="0_ ;[Red]\-0\ "/>
    <numFmt numFmtId="7" formatCode="&quot;￥&quot;#,##0.00;&quot;￥&quot;\-#,##0.00"/>
    <numFmt numFmtId="190" formatCode="#\ ?/?"/>
    <numFmt numFmtId="191" formatCode="0.00_ "/>
    <numFmt numFmtId="192" formatCode="h:mm:ss\ AM/PM"/>
    <numFmt numFmtId="193" formatCode="0_ "/>
    <numFmt numFmtId="194" formatCode="[DBNum1]h&quot;时&quot;mm&quot;分&quot;"/>
    <numFmt numFmtId="41" formatCode="_ * #,##0_ ;_ * \-#,##0_ ;_ * &quot;-&quot;_ ;_ @_ "/>
    <numFmt numFmtId="195" formatCode="\¥#,##0;\¥\-#,##0"/>
    <numFmt numFmtId="196" formatCode="\¥#,##0.00;\¥\-#,##0.0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23" formatCode="\$#,##0_);\(\$#,##0\)"/>
    <numFmt numFmtId="197" formatCode="0_);[Red]\(0\)"/>
    <numFmt numFmtId="5" formatCode="&quot;￥&quot;#,##0;&quot;￥&quot;\-#,##0"/>
    <numFmt numFmtId="198" formatCode="_([$€-2]* #,##0.00_);_([$€-2]* \(#,##0.00\);_([$€-2]* &quot;-&quot;??_)"/>
    <numFmt numFmtId="199" formatCode="0.000_ "/>
    <numFmt numFmtId="200" formatCode="[DBNum1][$-804]yyyy&quot;年&quot;m&quot;月&quot;d&quot;日&quot;"/>
    <numFmt numFmtId="201" formatCode="#\ ??"/>
    <numFmt numFmtId="202" formatCode="[DBNum1][$-804]m&quot;月&quot;d&quot;日&quot;"/>
    <numFmt numFmtId="203" formatCode="0.000"/>
    <numFmt numFmtId="6" formatCode="&quot;￥&quot;#,##0;[Red]&quot;￥&quot;\-#,##0"/>
    <numFmt numFmtId="204" formatCode="#\ ??/??"/>
    <numFmt numFmtId="205" formatCode="0.00_);[Red]\(0.00\)"/>
    <numFmt numFmtId="206" formatCode="h:mm\ AM/PM"/>
    <numFmt numFmtId="207" formatCode="mmmmm"/>
    <numFmt numFmtId="208" formatCode="mmmmm\-yy"/>
    <numFmt numFmtId="209" formatCode="mmmm\-yy"/>
  </numFmts>
  <fonts count="51">
    <font>
      <sz val="11"/>
      <color theme="1"/>
      <name val="等线"/>
      <charset val="134"/>
      <scheme val="minor"/>
    </font>
    <font>
      <sz val="12"/>
      <name val="宋体"/>
      <charset val="134"/>
    </font>
    <font>
      <sz val="12"/>
      <color indexed="10"/>
      <name val="宋体"/>
      <charset val="134"/>
    </font>
    <font>
      <sz val="10"/>
      <name val="黑体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10"/>
      <name val="宋体"/>
      <charset val="134"/>
    </font>
    <font>
      <sz val="11"/>
      <color indexed="8"/>
      <name val="等线 Light"/>
      <charset val="134"/>
      <scheme val="major"/>
    </font>
    <font>
      <sz val="10"/>
      <color indexed="8"/>
      <name val="黑体"/>
      <charset val="134"/>
    </font>
    <font>
      <sz val="14"/>
      <color indexed="8"/>
      <name val="方正小标宋简体"/>
      <charset val="134"/>
    </font>
    <font>
      <b/>
      <sz val="10"/>
      <color indexed="8"/>
      <name val="宋体"/>
      <charset val="134"/>
    </font>
    <font>
      <sz val="18"/>
      <name val="Times New Roman"/>
      <charset val="134"/>
    </font>
    <font>
      <b/>
      <sz val="10"/>
      <name val="Times New Roman"/>
      <charset val="134"/>
    </font>
    <font>
      <sz val="12"/>
      <name val="Times New Roman"/>
      <charset val="134"/>
    </font>
    <font>
      <sz val="14"/>
      <name val="黑体"/>
      <charset val="134"/>
    </font>
    <font>
      <sz val="18"/>
      <name val="方正小标宋简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8"/>
      <color rgb="FF000000"/>
      <name val="方正小标宋简体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0000"/>
      <name val="宋体"/>
      <charset val="134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indexed="8"/>
      <name val="宋体"/>
      <charset val="134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indexed="8"/>
      <name val="Calibri"/>
      <charset val="134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2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/>
    <xf numFmtId="0" fontId="40" fillId="0" borderId="0">
      <alignment vertical="center"/>
    </xf>
    <xf numFmtId="0" fontId="1" fillId="0" borderId="0"/>
    <xf numFmtId="0" fontId="16" fillId="0" borderId="0"/>
    <xf numFmtId="0" fontId="16" fillId="0" borderId="0"/>
    <xf numFmtId="0" fontId="1" fillId="0" borderId="0">
      <alignment vertical="center"/>
    </xf>
    <xf numFmtId="0" fontId="16" fillId="0" borderId="0"/>
    <xf numFmtId="198" fontId="40" fillId="0" borderId="0">
      <alignment vertical="center"/>
    </xf>
    <xf numFmtId="198" fontId="40" fillId="0" borderId="0">
      <alignment vertical="center"/>
    </xf>
    <xf numFmtId="0" fontId="0" fillId="0" borderId="0"/>
    <xf numFmtId="0" fontId="1" fillId="0" borderId="0"/>
    <xf numFmtId="0" fontId="30" fillId="3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6" fillId="0" borderId="0"/>
    <xf numFmtId="0" fontId="43" fillId="26" borderId="24" applyNumberFormat="0" applyAlignment="0" applyProtection="0">
      <alignment vertical="center"/>
    </xf>
    <xf numFmtId="0" fontId="1" fillId="0" borderId="0"/>
    <xf numFmtId="0" fontId="39" fillId="21" borderId="22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6" fillId="0" borderId="0" applyFill="0" applyProtection="0"/>
    <xf numFmtId="0" fontId="44" fillId="0" borderId="0" applyNumberFormat="0" applyFill="0" applyBorder="0" applyAlignment="0" applyProtection="0">
      <alignment vertical="center"/>
    </xf>
    <xf numFmtId="0" fontId="32" fillId="0" borderId="0">
      <protection locked="0"/>
    </xf>
    <xf numFmtId="0" fontId="47" fillId="0" borderId="23" applyNumberFormat="0" applyFill="0" applyAlignment="0" applyProtection="0">
      <alignment vertical="center"/>
    </xf>
    <xf numFmtId="0" fontId="16" fillId="0" borderId="0"/>
    <xf numFmtId="0" fontId="29" fillId="2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0" borderId="0"/>
    <xf numFmtId="0" fontId="29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0" fillId="29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" fillId="0" borderId="0"/>
    <xf numFmtId="0" fontId="29" fillId="34" borderId="0" applyNumberFormat="0" applyBorder="0" applyAlignment="0" applyProtection="0">
      <alignment vertical="center"/>
    </xf>
    <xf numFmtId="0" fontId="0" fillId="0" borderId="0"/>
    <xf numFmtId="0" fontId="36" fillId="0" borderId="2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5" fillId="0" borderId="0" applyNumberFormat="0" applyFill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18" borderId="20" applyNumberFormat="0" applyFon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3" fillId="14" borderId="0" applyNumberFormat="0" applyBorder="0" applyAlignment="0" applyProtection="0">
      <alignment vertical="center"/>
    </xf>
    <xf numFmtId="0" fontId="48" fillId="26" borderId="19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2" fillId="0" borderId="0">
      <protection locked="0"/>
    </xf>
    <xf numFmtId="0" fontId="30" fillId="1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1" fillId="6" borderId="19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6" fillId="0" borderId="0"/>
    <xf numFmtId="0" fontId="30" fillId="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</cellStyleXfs>
  <cellXfs count="216">
    <xf numFmtId="0" fontId="0" fillId="0" borderId="0" xfId="0"/>
    <xf numFmtId="0" fontId="1" fillId="0" borderId="0" xfId="9">
      <alignment vertical="center"/>
    </xf>
    <xf numFmtId="0" fontId="2" fillId="2" borderId="0" xfId="9" applyFont="1" applyFill="1">
      <alignment vertical="center"/>
    </xf>
    <xf numFmtId="0" fontId="2" fillId="0" borderId="0" xfId="9" applyFont="1">
      <alignment vertical="center"/>
    </xf>
    <xf numFmtId="0" fontId="1" fillId="0" borderId="0" xfId="9" applyAlignment="1">
      <alignment horizontal="center" vertical="center"/>
    </xf>
    <xf numFmtId="0" fontId="3" fillId="0" borderId="0" xfId="9" applyFont="1">
      <alignment vertical="center"/>
    </xf>
    <xf numFmtId="0" fontId="4" fillId="0" borderId="0" xfId="9" applyFont="1" applyAlignment="1">
      <alignment horizontal="center" vertical="center" wrapText="1"/>
    </xf>
    <xf numFmtId="0" fontId="5" fillId="0" borderId="1" xfId="9" applyFont="1" applyBorder="1" applyAlignment="1">
      <alignment horizontal="center" vertical="center" wrapText="1"/>
    </xf>
    <xf numFmtId="0" fontId="5" fillId="0" borderId="2" xfId="9" applyFont="1" applyBorder="1" applyAlignment="1" applyProtection="1">
      <alignment horizontal="center" vertical="center" wrapText="1"/>
      <protection locked="0"/>
    </xf>
    <xf numFmtId="0" fontId="5" fillId="0" borderId="3" xfId="9" applyFont="1" applyBorder="1" applyAlignment="1" applyProtection="1">
      <alignment horizontal="center" vertical="center" wrapText="1"/>
      <protection locked="0"/>
    </xf>
    <xf numFmtId="0" fontId="5" fillId="0" borderId="4" xfId="9" applyFont="1" applyBorder="1" applyAlignment="1">
      <alignment horizontal="center" vertical="center" wrapText="1"/>
    </xf>
    <xf numFmtId="0" fontId="5" fillId="0" borderId="5" xfId="9" applyFont="1" applyBorder="1" applyAlignment="1" applyProtection="1">
      <alignment horizontal="center" vertical="center" wrapText="1"/>
      <protection locked="0"/>
    </xf>
    <xf numFmtId="0" fontId="6" fillId="0" borderId="4" xfId="9" applyFont="1" applyBorder="1" applyAlignment="1">
      <alignment horizontal="center" vertical="center" wrapText="1"/>
    </xf>
    <xf numFmtId="0" fontId="7" fillId="0" borderId="5" xfId="9" applyFont="1" applyBorder="1" applyAlignment="1">
      <alignment horizontal="center" vertical="center" wrapText="1"/>
    </xf>
    <xf numFmtId="0" fontId="6" fillId="0" borderId="5" xfId="9" applyFont="1" applyBorder="1" applyAlignment="1">
      <alignment horizontal="center" vertical="center" wrapText="1"/>
    </xf>
    <xf numFmtId="0" fontId="8" fillId="0" borderId="5" xfId="9" applyFont="1" applyBorder="1" applyAlignment="1">
      <alignment horizontal="center" vertical="center" wrapText="1"/>
    </xf>
    <xf numFmtId="0" fontId="9" fillId="2" borderId="6" xfId="9" applyFont="1" applyFill="1" applyBorder="1" applyAlignment="1" applyProtection="1">
      <alignment horizontal="center" vertical="center" wrapText="1"/>
      <protection locked="0"/>
    </xf>
    <xf numFmtId="0" fontId="5" fillId="0" borderId="1" xfId="9" applyFont="1" applyBorder="1" applyAlignment="1" applyProtection="1">
      <alignment horizontal="center" vertical="center" wrapText="1"/>
      <protection locked="0"/>
    </xf>
    <xf numFmtId="0" fontId="9" fillId="2" borderId="1" xfId="9" applyFont="1" applyFill="1" applyBorder="1" applyAlignment="1" applyProtection="1">
      <alignment horizontal="center" vertical="center" wrapText="1"/>
      <protection locked="0"/>
    </xf>
    <xf numFmtId="0" fontId="8" fillId="0" borderId="5" xfId="9" applyFont="1" applyBorder="1" applyAlignment="1" applyProtection="1">
      <alignment horizontal="center" vertical="center" wrapText="1"/>
      <protection locked="0"/>
    </xf>
    <xf numFmtId="0" fontId="5" fillId="0" borderId="4" xfId="9" applyFont="1" applyBorder="1" applyAlignment="1" applyProtection="1">
      <alignment horizontal="center" vertical="center" wrapText="1"/>
      <protection locked="0"/>
    </xf>
    <xf numFmtId="0" fontId="9" fillId="2" borderId="4" xfId="9" applyFont="1" applyFill="1" applyBorder="1" applyAlignment="1" applyProtection="1">
      <alignment horizontal="center" vertical="center" wrapText="1"/>
      <protection locked="0"/>
    </xf>
    <xf numFmtId="0" fontId="7" fillId="0" borderId="4" xfId="9" applyFont="1" applyBorder="1" applyAlignment="1">
      <alignment horizontal="center" vertical="center" wrapText="1"/>
    </xf>
    <xf numFmtId="0" fontId="8" fillId="0" borderId="4" xfId="9" applyFont="1" applyBorder="1" applyAlignment="1">
      <alignment horizontal="center" vertical="center" wrapText="1"/>
    </xf>
    <xf numFmtId="0" fontId="8" fillId="0" borderId="1" xfId="9" applyFont="1" applyBorder="1" applyAlignment="1" applyProtection="1">
      <alignment horizontal="center" vertical="center" wrapText="1"/>
      <protection locked="0"/>
    </xf>
    <xf numFmtId="0" fontId="8" fillId="0" borderId="4" xfId="9" applyFont="1" applyBorder="1" applyAlignment="1" applyProtection="1">
      <alignment horizontal="center" vertical="center" wrapText="1"/>
      <protection locked="0"/>
    </xf>
    <xf numFmtId="0" fontId="4" fillId="0" borderId="0" xfId="9" applyFont="1" applyAlignment="1">
      <alignment horizontal="right" vertical="center" wrapText="1"/>
    </xf>
    <xf numFmtId="203" fontId="7" fillId="0" borderId="7" xfId="9" applyNumberFormat="1" applyFont="1" applyBorder="1" applyAlignment="1">
      <alignment horizontal="center" vertical="center"/>
    </xf>
    <xf numFmtId="0" fontId="9" fillId="2" borderId="2" xfId="9" applyFont="1" applyFill="1" applyBorder="1" applyAlignment="1" applyProtection="1">
      <alignment horizontal="center" vertical="center" wrapText="1"/>
      <protection locked="0"/>
    </xf>
    <xf numFmtId="0" fontId="9" fillId="2" borderId="3" xfId="9" applyFont="1" applyFill="1" applyBorder="1" applyAlignment="1" applyProtection="1">
      <alignment horizontal="center" vertical="center" wrapText="1"/>
      <protection locked="0"/>
    </xf>
    <xf numFmtId="0" fontId="9" fillId="2" borderId="7" xfId="9" applyFont="1" applyFill="1" applyBorder="1" applyAlignment="1" applyProtection="1">
      <alignment horizontal="center" vertical="center" wrapText="1"/>
      <protection locked="0"/>
    </xf>
    <xf numFmtId="0" fontId="9" fillId="2" borderId="5" xfId="9" applyFont="1" applyFill="1" applyBorder="1" applyAlignment="1" applyProtection="1">
      <alignment horizontal="center" vertical="center" wrapText="1"/>
      <protection locked="0"/>
    </xf>
    <xf numFmtId="197" fontId="9" fillId="2" borderId="7" xfId="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9" applyFont="1" applyBorder="1" applyAlignment="1">
      <alignment horizontal="center" vertical="center" wrapText="1"/>
    </xf>
    <xf numFmtId="0" fontId="8" fillId="0" borderId="0" xfId="9" applyFont="1" applyAlignment="1">
      <alignment horizontal="center" vertical="center" wrapText="1"/>
    </xf>
    <xf numFmtId="0" fontId="5" fillId="0" borderId="8" xfId="9" applyFont="1" applyBorder="1" applyAlignment="1" applyProtection="1">
      <alignment horizontal="center" vertical="center" wrapText="1"/>
      <protection locked="0"/>
    </xf>
    <xf numFmtId="0" fontId="5" fillId="0" borderId="9" xfId="9" applyFont="1" applyBorder="1" applyAlignment="1" applyProtection="1">
      <alignment horizontal="center" vertical="center" wrapText="1"/>
      <protection locked="0"/>
    </xf>
    <xf numFmtId="0" fontId="5" fillId="0" borderId="10" xfId="9" applyFont="1" applyBorder="1" applyAlignment="1" applyProtection="1">
      <alignment horizontal="center" vertical="center" wrapText="1"/>
      <protection locked="0"/>
    </xf>
    <xf numFmtId="203" fontId="7" fillId="0" borderId="7" xfId="9" applyNumberFormat="1" applyFont="1" applyBorder="1">
      <alignment vertical="center"/>
    </xf>
    <xf numFmtId="203" fontId="7" fillId="0" borderId="10" xfId="9" applyNumberFormat="1" applyFont="1" applyBorder="1">
      <alignment vertical="center"/>
    </xf>
    <xf numFmtId="0" fontId="8" fillId="0" borderId="7" xfId="9" applyFont="1" applyBorder="1" applyAlignment="1">
      <alignment horizontal="center" vertical="center" wrapText="1"/>
    </xf>
    <xf numFmtId="0" fontId="8" fillId="0" borderId="7" xfId="9" applyFont="1" applyBorder="1" applyAlignment="1">
      <alignment horizontal="center" vertical="center"/>
    </xf>
    <xf numFmtId="203" fontId="8" fillId="0" borderId="7" xfId="9" applyNumberFormat="1" applyFont="1" applyBorder="1">
      <alignment vertical="center"/>
    </xf>
    <xf numFmtId="0" fontId="8" fillId="0" borderId="11" xfId="9" applyFont="1" applyBorder="1" applyAlignment="1">
      <alignment horizontal="center" vertical="center" wrapText="1"/>
    </xf>
    <xf numFmtId="0" fontId="8" fillId="0" borderId="12" xfId="9" applyFont="1" applyBorder="1" applyAlignment="1">
      <alignment horizontal="center" vertical="center" wrapText="1"/>
    </xf>
    <xf numFmtId="197" fontId="8" fillId="0" borderId="7" xfId="9" applyNumberFormat="1" applyFont="1" applyBorder="1" applyAlignment="1" applyProtection="1">
      <alignment horizontal="center" vertical="center" wrapText="1"/>
      <protection locked="0"/>
    </xf>
    <xf numFmtId="0" fontId="7" fillId="0" borderId="7" xfId="9" applyFont="1" applyBorder="1">
      <alignment vertical="center"/>
    </xf>
    <xf numFmtId="0" fontId="8" fillId="0" borderId="7" xfId="9" applyFont="1" applyBorder="1">
      <alignment vertical="center"/>
    </xf>
    <xf numFmtId="0" fontId="8" fillId="0" borderId="13" xfId="9" applyFont="1" applyBorder="1" applyAlignment="1">
      <alignment horizontal="center" vertical="center" wrapText="1"/>
    </xf>
    <xf numFmtId="0" fontId="1" fillId="0" borderId="7" xfId="9" applyBorder="1">
      <alignment vertical="center"/>
    </xf>
    <xf numFmtId="0" fontId="1" fillId="0" borderId="7" xfId="9" applyBorder="1" applyAlignment="1">
      <alignment horizontal="center" vertical="center"/>
    </xf>
    <xf numFmtId="0" fontId="10" fillId="0" borderId="0" xfId="23" applyFont="1" applyFill="1" applyProtection="1"/>
    <xf numFmtId="0" fontId="10" fillId="0" borderId="0" xfId="23" applyFont="1" applyFill="1" applyAlignment="1" applyProtection="1">
      <alignment wrapText="1"/>
    </xf>
    <xf numFmtId="0" fontId="10" fillId="0" borderId="0" xfId="23" applyFont="1" applyFill="1" applyAlignment="1" applyProtection="1">
      <alignment horizontal="center" vertical="center"/>
    </xf>
    <xf numFmtId="0" fontId="11" fillId="0" borderId="0" xfId="23" applyFont="1" applyFill="1" applyAlignment="1" applyProtection="1">
      <alignment horizontal="left" vertical="center"/>
    </xf>
    <xf numFmtId="0" fontId="12" fillId="0" borderId="14" xfId="23" applyFont="1" applyFill="1" applyBorder="1" applyAlignment="1" applyProtection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 wrapText="1"/>
    </xf>
    <xf numFmtId="1" fontId="5" fillId="0" borderId="7" xfId="1" applyNumberFormat="1" applyFont="1" applyBorder="1" applyAlignment="1">
      <alignment horizontal="center" vertical="center" wrapText="1"/>
    </xf>
    <xf numFmtId="0" fontId="14" fillId="0" borderId="0" xfId="2" applyFont="1" applyAlignment="1"/>
    <xf numFmtId="0" fontId="15" fillId="0" borderId="0" xfId="2" applyFont="1">
      <alignment vertical="center"/>
    </xf>
    <xf numFmtId="0" fontId="0" fillId="0" borderId="0" xfId="13"/>
    <xf numFmtId="0" fontId="16" fillId="0" borderId="0" xfId="2" applyFont="1" applyAlignment="1"/>
    <xf numFmtId="0" fontId="16" fillId="0" borderId="0" xfId="2" applyFont="1" applyAlignment="1">
      <alignment vertical="center" wrapText="1"/>
    </xf>
    <xf numFmtId="0" fontId="1" fillId="0" borderId="0" xfId="2" applyFont="1" applyAlignment="1">
      <alignment horizontal="center" wrapText="1"/>
    </xf>
    <xf numFmtId="0" fontId="17" fillId="0" borderId="0" xfId="2" applyFont="1" applyAlignment="1">
      <alignment horizontal="left"/>
    </xf>
    <xf numFmtId="0" fontId="18" fillId="0" borderId="0" xfId="2" applyFont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/>
    </xf>
    <xf numFmtId="49" fontId="7" fillId="0" borderId="7" xfId="2" applyNumberFormat="1" applyFont="1" applyBorder="1" applyAlignment="1">
      <alignment horizontal="center" vertical="center" wrapText="1"/>
    </xf>
    <xf numFmtId="49" fontId="8" fillId="0" borderId="7" xfId="2" applyNumberFormat="1" applyFont="1" applyBorder="1" applyAlignment="1">
      <alignment horizontal="center" vertical="center" wrapText="1"/>
    </xf>
    <xf numFmtId="193" fontId="7" fillId="0" borderId="7" xfId="2" applyNumberFormat="1" applyFont="1" applyBorder="1" applyAlignment="1">
      <alignment horizontal="center" vertical="center" wrapText="1"/>
    </xf>
    <xf numFmtId="193" fontId="19" fillId="0" borderId="7" xfId="25" applyNumberFormat="1" applyFont="1" applyBorder="1" applyAlignment="1" applyProtection="1">
      <alignment horizontal="center" vertical="center"/>
    </xf>
    <xf numFmtId="193" fontId="8" fillId="0" borderId="7" xfId="2" applyNumberFormat="1" applyFont="1" applyBorder="1" applyAlignment="1">
      <alignment horizontal="center" vertical="center" wrapText="1"/>
    </xf>
    <xf numFmtId="0" fontId="20" fillId="0" borderId="7" xfId="2" applyFont="1" applyBorder="1" applyAlignment="1">
      <alignment horizontal="center" vertical="center" wrapText="1"/>
    </xf>
    <xf numFmtId="189" fontId="8" fillId="0" borderId="7" xfId="65" applyNumberFormat="1" applyFont="1" applyBorder="1" applyAlignment="1" applyProtection="1">
      <alignment horizontal="center" vertical="center" wrapText="1"/>
    </xf>
    <xf numFmtId="49" fontId="19" fillId="0" borderId="7" xfId="2" applyNumberFormat="1" applyFont="1" applyBorder="1" applyAlignment="1">
      <alignment horizontal="center" vertical="center" wrapText="1"/>
    </xf>
    <xf numFmtId="0" fontId="8" fillId="0" borderId="7" xfId="25" applyFont="1" applyBorder="1" applyAlignment="1" applyProtection="1">
      <alignment horizontal="center" vertical="center" wrapText="1"/>
    </xf>
    <xf numFmtId="0" fontId="1" fillId="0" borderId="0" xfId="2" applyFont="1" applyAlignment="1">
      <alignment vertical="top"/>
    </xf>
    <xf numFmtId="0" fontId="1" fillId="0" borderId="0" xfId="2" applyFont="1" applyAlignment="1"/>
    <xf numFmtId="0" fontId="21" fillId="0" borderId="0" xfId="0" applyNumberFormat="1" applyFont="1" applyFill="1" applyAlignment="1">
      <alignment vertical="center"/>
    </xf>
    <xf numFmtId="0" fontId="22" fillId="0" borderId="0" xfId="0" applyNumberFormat="1" applyFont="1" applyFill="1" applyAlignment="1">
      <alignment vertical="center"/>
    </xf>
    <xf numFmtId="0" fontId="23" fillId="0" borderId="0" xfId="0" applyNumberFormat="1" applyFont="1" applyFill="1" applyAlignment="1">
      <alignment vertical="center"/>
    </xf>
    <xf numFmtId="0" fontId="22" fillId="0" borderId="0" xfId="0" applyNumberFormat="1" applyFont="1" applyFill="1" applyAlignment="1">
      <alignment horizontal="center" vertical="center"/>
    </xf>
    <xf numFmtId="0" fontId="22" fillId="0" borderId="0" xfId="0" applyNumberFormat="1" applyFont="1" applyFill="1" applyAlignment="1">
      <alignment vertical="center" wrapText="1"/>
    </xf>
    <xf numFmtId="0" fontId="22" fillId="0" borderId="0" xfId="0" applyNumberFormat="1" applyFont="1" applyFill="1" applyAlignment="1">
      <alignment horizontal="center" vertical="center" wrapText="1"/>
    </xf>
    <xf numFmtId="0" fontId="17" fillId="0" borderId="0" xfId="5" applyFont="1" applyAlignment="1">
      <alignment horizontal="left" vertical="center"/>
    </xf>
    <xf numFmtId="0" fontId="24" fillId="0" borderId="0" xfId="0" applyNumberFormat="1" applyFont="1" applyFill="1" applyBorder="1" applyAlignment="1">
      <alignment horizontal="centerContinuous" vertical="center"/>
    </xf>
    <xf numFmtId="0" fontId="25" fillId="0" borderId="0" xfId="0" applyNumberFormat="1" applyFont="1" applyFill="1" applyBorder="1" applyAlignment="1">
      <alignment horizontal="centerContinuous" vertical="center"/>
    </xf>
    <xf numFmtId="0" fontId="25" fillId="0" borderId="0" xfId="0" applyNumberFormat="1" applyFont="1" applyFill="1" applyBorder="1" applyAlignment="1">
      <alignment horizontal="centerContinuous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7" xfId="11" applyNumberFormat="1" applyFont="1" applyFill="1" applyBorder="1" applyAlignment="1">
      <alignment horizontal="center" vertical="center"/>
    </xf>
    <xf numFmtId="0" fontId="7" fillId="0" borderId="7" xfId="11" applyNumberFormat="1" applyFont="1" applyFill="1" applyBorder="1" applyAlignment="1">
      <alignment horizontal="center" vertical="center" wrapText="1"/>
    </xf>
    <xf numFmtId="0" fontId="7" fillId="0" borderId="7" xfId="5" applyNumberFormat="1" applyFont="1" applyFill="1" applyBorder="1" applyAlignment="1">
      <alignment horizontal="centerContinuous" vertical="center" wrapText="1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7" xfId="5" applyNumberFormat="1" applyFont="1" applyFill="1" applyBorder="1" applyAlignment="1">
      <alignment horizontal="centerContinuous" vertical="center" wrapText="1"/>
    </xf>
    <xf numFmtId="0" fontId="19" fillId="0" borderId="7" xfId="5" applyNumberFormat="1" applyFont="1" applyFill="1" applyBorder="1" applyAlignment="1">
      <alignment horizontal="centerContinuous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7" xfId="5" applyNumberFormat="1" applyFont="1" applyFill="1" applyBorder="1" applyAlignment="1">
      <alignment horizontal="center" vertical="center" wrapText="1"/>
    </xf>
    <xf numFmtId="0" fontId="8" fillId="0" borderId="7" xfId="43" applyNumberFormat="1" applyFont="1" applyFill="1" applyBorder="1" applyAlignment="1">
      <alignment horizontal="center" vertical="center" wrapText="1"/>
    </xf>
    <xf numFmtId="0" fontId="8" fillId="0" borderId="7" xfId="5" applyNumberFormat="1" applyFont="1" applyFill="1" applyBorder="1" applyAlignment="1">
      <alignment horizontal="center" vertical="center" wrapText="1"/>
    </xf>
    <xf numFmtId="0" fontId="7" fillId="0" borderId="7" xfId="11" applyNumberFormat="1" applyFont="1" applyFill="1" applyBorder="1" applyAlignment="1">
      <alignment horizontal="centerContinuous" vertical="center" wrapText="1"/>
    </xf>
    <xf numFmtId="0" fontId="7" fillId="0" borderId="11" xfId="11" applyNumberFormat="1" applyFont="1" applyFill="1" applyBorder="1" applyAlignment="1">
      <alignment horizontal="center" vertical="center" wrapText="1"/>
    </xf>
    <xf numFmtId="0" fontId="7" fillId="0" borderId="12" xfId="11" applyNumberFormat="1" applyFont="1" applyFill="1" applyBorder="1" applyAlignment="1">
      <alignment horizontal="center" vertical="center" wrapText="1"/>
    </xf>
    <xf numFmtId="0" fontId="7" fillId="0" borderId="13" xfId="11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Alignment="1">
      <alignment horizontal="centerContinuous" vertical="center" wrapText="1"/>
    </xf>
    <xf numFmtId="0" fontId="7" fillId="0" borderId="8" xfId="11" applyNumberFormat="1" applyFont="1" applyFill="1" applyBorder="1" applyAlignment="1">
      <alignment horizontal="center" vertical="center" wrapText="1"/>
    </xf>
    <xf numFmtId="0" fontId="7" fillId="0" borderId="10" xfId="11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justify" vertical="center" wrapText="1"/>
    </xf>
    <xf numFmtId="0" fontId="19" fillId="0" borderId="7" xfId="0" applyNumberFormat="1" applyFont="1" applyFill="1" applyBorder="1" applyAlignment="1">
      <alignment horizontal="justify" vertical="center" wrapText="1"/>
    </xf>
    <xf numFmtId="0" fontId="7" fillId="0" borderId="0" xfId="5" applyFont="1" applyAlignment="1">
      <alignment horizontal="center" vertical="center"/>
    </xf>
    <xf numFmtId="0" fontId="8" fillId="0" borderId="0" xfId="5" applyFont="1" applyAlignment="1">
      <alignment horizontal="center" vertical="center"/>
    </xf>
    <xf numFmtId="193" fontId="8" fillId="0" borderId="0" xfId="5" applyNumberFormat="1" applyFont="1" applyAlignment="1">
      <alignment horizontal="center" vertical="center"/>
    </xf>
    <xf numFmtId="0" fontId="6" fillId="0" borderId="0" xfId="5" applyFont="1" applyAlignment="1"/>
    <xf numFmtId="193" fontId="26" fillId="0" borderId="0" xfId="5" applyNumberFormat="1" applyFont="1" applyAlignment="1">
      <alignment horizontal="center" vertical="center"/>
    </xf>
    <xf numFmtId="193" fontId="18" fillId="0" borderId="0" xfId="5" applyNumberFormat="1" applyFont="1" applyAlignment="1">
      <alignment horizontal="center" vertical="center"/>
    </xf>
    <xf numFmtId="193" fontId="7" fillId="0" borderId="7" xfId="5" applyNumberFormat="1" applyFont="1" applyBorder="1" applyAlignment="1">
      <alignment horizontal="center" vertical="center"/>
    </xf>
    <xf numFmtId="193" fontId="7" fillId="0" borderId="8" xfId="61" applyNumberFormat="1" applyFont="1" applyBorder="1" applyAlignment="1">
      <alignment horizontal="center" vertical="center" wrapText="1"/>
    </xf>
    <xf numFmtId="193" fontId="7" fillId="0" borderId="15" xfId="61" applyNumberFormat="1" applyFont="1" applyBorder="1" applyAlignment="1">
      <alignment horizontal="center" vertical="center" wrapText="1"/>
    </xf>
    <xf numFmtId="193" fontId="7" fillId="0" borderId="10" xfId="61" applyNumberFormat="1" applyFont="1" applyBorder="1" applyAlignment="1">
      <alignment horizontal="center" vertical="center" wrapText="1"/>
    </xf>
    <xf numFmtId="193" fontId="7" fillId="0" borderId="11" xfId="5" applyNumberFormat="1" applyFont="1" applyBorder="1" applyAlignment="1">
      <alignment horizontal="centerContinuous" vertical="center" wrapText="1"/>
    </xf>
    <xf numFmtId="193" fontId="7" fillId="0" borderId="12" xfId="5" applyNumberFormat="1" applyFont="1" applyBorder="1" applyAlignment="1">
      <alignment horizontal="centerContinuous" vertical="center" wrapText="1"/>
    </xf>
    <xf numFmtId="193" fontId="7" fillId="0" borderId="13" xfId="5" applyNumberFormat="1" applyFont="1" applyBorder="1" applyAlignment="1">
      <alignment horizontal="centerContinuous" vertical="center" wrapText="1"/>
    </xf>
    <xf numFmtId="193" fontId="8" fillId="0" borderId="7" xfId="5" applyNumberFormat="1" applyFont="1" applyBorder="1" applyAlignment="1">
      <alignment horizontal="centerContinuous" vertical="center"/>
    </xf>
    <xf numFmtId="0" fontId="8" fillId="0" borderId="7" xfId="5" applyFont="1" applyBorder="1" applyAlignment="1">
      <alignment horizontal="centerContinuous" vertical="center" wrapText="1"/>
    </xf>
    <xf numFmtId="193" fontId="8" fillId="0" borderId="7" xfId="5" applyNumberFormat="1" applyFont="1" applyBorder="1" applyAlignment="1">
      <alignment horizontal="centerContinuous" vertical="center" wrapText="1"/>
    </xf>
    <xf numFmtId="193" fontId="8" fillId="0" borderId="7" xfId="14" applyNumberFormat="1" applyFont="1" applyBorder="1" applyAlignment="1">
      <alignment horizontal="center" vertical="center" wrapText="1"/>
    </xf>
    <xf numFmtId="193" fontId="8" fillId="0" borderId="7" xfId="5" applyNumberFormat="1" applyFont="1" applyBorder="1" applyAlignment="1">
      <alignment horizontal="center" vertical="center" wrapText="1"/>
    </xf>
    <xf numFmtId="193" fontId="7" fillId="0" borderId="7" xfId="61" applyNumberFormat="1" applyFont="1" applyBorder="1" applyAlignment="1">
      <alignment horizontal="center" vertical="center" wrapText="1"/>
    </xf>
    <xf numFmtId="0" fontId="7" fillId="0" borderId="16" xfId="61" applyFont="1" applyBorder="1" applyAlignment="1">
      <alignment horizontal="center" vertical="center" wrapText="1"/>
    </xf>
    <xf numFmtId="0" fontId="7" fillId="0" borderId="17" xfId="61" applyFont="1" applyBorder="1" applyAlignment="1">
      <alignment horizontal="center" vertical="center" wrapText="1"/>
    </xf>
    <xf numFmtId="0" fontId="7" fillId="0" borderId="18" xfId="61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49" fontId="8" fillId="3" borderId="7" xfId="60" applyNumberFormat="1" applyFont="1" applyFill="1" applyBorder="1" applyAlignment="1">
      <alignment horizontal="center" vertical="center" wrapText="1"/>
    </xf>
    <xf numFmtId="0" fontId="7" fillId="0" borderId="7" xfId="6" applyNumberFormat="1" applyFont="1" applyBorder="1" applyAlignment="1" applyProtection="1">
      <alignment horizontal="center" vertical="center"/>
      <protection locked="0"/>
    </xf>
    <xf numFmtId="0" fontId="8" fillId="0" borderId="7" xfId="14" applyFont="1" applyBorder="1" applyAlignment="1">
      <alignment horizontal="center" vertical="center" wrapText="1"/>
    </xf>
    <xf numFmtId="199" fontId="8" fillId="0" borderId="7" xfId="6" applyNumberFormat="1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horizontal="center" vertical="center" wrapText="1"/>
    </xf>
    <xf numFmtId="193" fontId="7" fillId="0" borderId="16" xfId="61" applyNumberFormat="1" applyFont="1" applyBorder="1" applyAlignment="1">
      <alignment horizontal="center" vertical="center" wrapText="1"/>
    </xf>
    <xf numFmtId="193" fontId="7" fillId="0" borderId="7" xfId="5" applyNumberFormat="1" applyFont="1" applyBorder="1" applyAlignment="1">
      <alignment horizontal="center" vertical="center" wrapText="1"/>
    </xf>
    <xf numFmtId="193" fontId="7" fillId="0" borderId="17" xfId="61" applyNumberFormat="1" applyFont="1" applyBorder="1" applyAlignment="1">
      <alignment horizontal="center" vertical="center" wrapText="1"/>
    </xf>
    <xf numFmtId="193" fontId="7" fillId="0" borderId="18" xfId="61" applyNumberFormat="1" applyFont="1" applyBorder="1" applyAlignment="1">
      <alignment horizontal="center" vertical="center" wrapText="1"/>
    </xf>
    <xf numFmtId="188" fontId="8" fillId="0" borderId="5" xfId="60" applyNumberFormat="1" applyFont="1" applyBorder="1" applyAlignment="1">
      <alignment horizontal="center" vertical="center" wrapText="1"/>
    </xf>
    <xf numFmtId="193" fontId="8" fillId="0" borderId="7" xfId="6" applyNumberFormat="1" applyFont="1" applyBorder="1" applyAlignment="1" applyProtection="1">
      <alignment horizontal="center" vertical="center"/>
      <protection locked="0"/>
    </xf>
    <xf numFmtId="49" fontId="8" fillId="0" borderId="7" xfId="60" applyNumberFormat="1" applyFont="1" applyBorder="1" applyAlignment="1">
      <alignment horizontal="center" vertical="center" wrapText="1"/>
    </xf>
    <xf numFmtId="193" fontId="19" fillId="0" borderId="7" xfId="5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49" fontId="22" fillId="3" borderId="7" xfId="60" applyNumberFormat="1" applyFont="1" applyFill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205" fontId="22" fillId="0" borderId="5" xfId="60" applyNumberFormat="1" applyFont="1" applyBorder="1" applyAlignment="1">
      <alignment horizontal="center" vertical="center" wrapText="1"/>
    </xf>
    <xf numFmtId="197" fontId="22" fillId="0" borderId="5" xfId="60" applyNumberFormat="1" applyFont="1" applyBorder="1" applyAlignment="1">
      <alignment horizontal="center" vertical="center" wrapText="1"/>
    </xf>
    <xf numFmtId="0" fontId="17" fillId="0" borderId="0" xfId="5" applyFont="1" applyAlignment="1">
      <alignment horizontal="center" vertical="center"/>
    </xf>
    <xf numFmtId="193" fontId="23" fillId="0" borderId="7" xfId="5" applyNumberFormat="1" applyFont="1" applyBorder="1" applyAlignment="1">
      <alignment horizontal="center" vertical="center"/>
    </xf>
    <xf numFmtId="193" fontId="23" fillId="0" borderId="8" xfId="61" applyNumberFormat="1" applyFont="1" applyBorder="1" applyAlignment="1">
      <alignment horizontal="center" vertical="center" wrapText="1"/>
    </xf>
    <xf numFmtId="193" fontId="23" fillId="0" borderId="15" xfId="61" applyNumberFormat="1" applyFont="1" applyBorder="1" applyAlignment="1">
      <alignment horizontal="center" vertical="center" wrapText="1"/>
    </xf>
    <xf numFmtId="193" fontId="23" fillId="0" borderId="10" xfId="61" applyNumberFormat="1" applyFont="1" applyBorder="1" applyAlignment="1">
      <alignment horizontal="center" vertical="center" wrapText="1"/>
    </xf>
    <xf numFmtId="193" fontId="7" fillId="0" borderId="7" xfId="5" applyNumberFormat="1" applyFont="1" applyBorder="1" applyAlignment="1">
      <alignment horizontal="centerContinuous" vertical="center"/>
    </xf>
    <xf numFmtId="193" fontId="8" fillId="0" borderId="11" xfId="5" applyNumberFormat="1" applyFont="1" applyBorder="1" applyAlignment="1">
      <alignment horizontal="centerContinuous" vertical="center"/>
    </xf>
    <xf numFmtId="0" fontId="8" fillId="0" borderId="7" xfId="5" applyFont="1" applyBorder="1" applyAlignment="1">
      <alignment horizontal="centerContinuous" vertical="center"/>
    </xf>
    <xf numFmtId="0" fontId="7" fillId="0" borderId="7" xfId="5" applyFont="1" applyBorder="1" applyAlignment="1">
      <alignment horizontal="centerContinuous" vertical="center"/>
    </xf>
    <xf numFmtId="193" fontId="7" fillId="0" borderId="7" xfId="5" applyNumberFormat="1" applyFont="1" applyBorder="1" applyAlignment="1">
      <alignment horizontal="centerContinuous" vertical="center" wrapText="1"/>
    </xf>
    <xf numFmtId="193" fontId="7" fillId="0" borderId="7" xfId="14" applyNumberFormat="1" applyFont="1" applyBorder="1" applyAlignment="1">
      <alignment horizontal="center" vertical="center" wrapText="1"/>
    </xf>
    <xf numFmtId="49" fontId="8" fillId="3" borderId="5" xfId="60" applyNumberFormat="1" applyFont="1" applyFill="1" applyBorder="1" applyAlignment="1">
      <alignment horizontal="center" vertical="center" wrapText="1"/>
    </xf>
    <xf numFmtId="193" fontId="23" fillId="0" borderId="7" xfId="61" applyNumberFormat="1" applyFont="1" applyBorder="1" applyAlignment="1">
      <alignment horizontal="center" vertical="center" wrapText="1"/>
    </xf>
    <xf numFmtId="0" fontId="23" fillId="0" borderId="16" xfId="61" applyFont="1" applyBorder="1" applyAlignment="1">
      <alignment horizontal="center" vertical="center" wrapText="1"/>
    </xf>
    <xf numFmtId="0" fontId="23" fillId="0" borderId="17" xfId="61" applyFont="1" applyBorder="1" applyAlignment="1">
      <alignment horizontal="center" vertical="center" wrapText="1"/>
    </xf>
    <xf numFmtId="0" fontId="23" fillId="0" borderId="18" xfId="61" applyFont="1" applyBorder="1" applyAlignment="1">
      <alignment horizontal="center" vertical="center" wrapText="1"/>
    </xf>
    <xf numFmtId="199" fontId="7" fillId="0" borderId="7" xfId="6" applyNumberFormat="1" applyFont="1" applyBorder="1" applyAlignment="1" applyProtection="1">
      <alignment horizontal="center" vertical="center"/>
      <protection locked="0"/>
    </xf>
    <xf numFmtId="193" fontId="7" fillId="0" borderId="7" xfId="6" applyNumberFormat="1" applyFont="1" applyBorder="1" applyAlignment="1" applyProtection="1">
      <alignment horizontal="center" vertical="center"/>
      <protection locked="0"/>
    </xf>
    <xf numFmtId="0" fontId="8" fillId="0" borderId="7" xfId="5" applyFont="1" applyBorder="1" applyAlignment="1">
      <alignment horizontal="center" vertical="center" wrapText="1"/>
    </xf>
    <xf numFmtId="193" fontId="7" fillId="0" borderId="7" xfId="19" applyNumberFormat="1" applyFont="1" applyBorder="1" applyAlignment="1">
      <alignment horizontal="center" vertical="center" wrapText="1"/>
    </xf>
    <xf numFmtId="188" fontId="8" fillId="3" borderId="7" xfId="60" applyNumberFormat="1" applyFont="1" applyFill="1" applyBorder="1" applyAlignment="1">
      <alignment horizontal="center" vertical="center" wrapText="1"/>
    </xf>
    <xf numFmtId="3" fontId="8" fillId="3" borderId="7" xfId="60" applyNumberFormat="1" applyFont="1" applyFill="1" applyBorder="1" applyAlignment="1">
      <alignment horizontal="center" vertical="center" wrapText="1"/>
    </xf>
    <xf numFmtId="0" fontId="20" fillId="3" borderId="7" xfId="77" applyFont="1" applyFill="1" applyBorder="1" applyAlignment="1">
      <alignment horizontal="center" vertical="center" wrapText="1"/>
    </xf>
    <xf numFmtId="193" fontId="8" fillId="0" borderId="7" xfId="19" applyNumberFormat="1" applyFont="1" applyBorder="1" applyAlignment="1">
      <alignment horizontal="center" vertical="center" wrapText="1"/>
    </xf>
    <xf numFmtId="199" fontId="8" fillId="0" borderId="5" xfId="77" applyNumberFormat="1" applyFont="1" applyBorder="1" applyAlignment="1">
      <alignment horizontal="center" vertical="center" wrapText="1"/>
    </xf>
    <xf numFmtId="0" fontId="8" fillId="0" borderId="5" xfId="77" applyFont="1" applyBorder="1" applyAlignment="1">
      <alignment horizontal="center" vertical="center" wrapText="1"/>
    </xf>
    <xf numFmtId="188" fontId="8" fillId="3" borderId="5" xfId="60" applyNumberFormat="1" applyFont="1" applyFill="1" applyBorder="1" applyAlignment="1">
      <alignment horizontal="center" vertical="center" wrapText="1"/>
    </xf>
    <xf numFmtId="0" fontId="8" fillId="0" borderId="7" xfId="77" applyFont="1" applyBorder="1" applyAlignment="1">
      <alignment horizontal="center" vertical="center" wrapText="1"/>
    </xf>
    <xf numFmtId="184" fontId="8" fillId="0" borderId="7" xfId="6" applyNumberFormat="1" applyFont="1" applyBorder="1" applyAlignment="1" applyProtection="1">
      <alignment horizontal="center" vertical="center"/>
      <protection locked="0"/>
    </xf>
    <xf numFmtId="193" fontId="23" fillId="0" borderId="16" xfId="61" applyNumberFormat="1" applyFont="1" applyBorder="1" applyAlignment="1">
      <alignment horizontal="center" vertical="center" wrapText="1"/>
    </xf>
    <xf numFmtId="193" fontId="23" fillId="0" borderId="7" xfId="61" applyNumberFormat="1" applyFont="1" applyBorder="1" applyAlignment="1">
      <alignment horizontal="left" vertical="center" wrapText="1"/>
    </xf>
    <xf numFmtId="193" fontId="23" fillId="0" borderId="17" xfId="61" applyNumberFormat="1" applyFont="1" applyBorder="1" applyAlignment="1">
      <alignment horizontal="center" vertical="center" wrapText="1"/>
    </xf>
    <xf numFmtId="193" fontId="23" fillId="0" borderId="18" xfId="61" applyNumberFormat="1" applyFont="1" applyBorder="1" applyAlignment="1">
      <alignment horizontal="center" vertical="center" wrapText="1"/>
    </xf>
    <xf numFmtId="188" fontId="8" fillId="0" borderId="7" xfId="60" applyNumberFormat="1" applyFont="1" applyBorder="1" applyAlignment="1">
      <alignment horizontal="center" vertical="center" wrapText="1"/>
    </xf>
    <xf numFmtId="188" fontId="8" fillId="0" borderId="13" xfId="60" applyNumberFormat="1" applyFont="1" applyBorder="1" applyAlignment="1">
      <alignment horizontal="center" vertical="center" wrapText="1"/>
    </xf>
    <xf numFmtId="193" fontId="8" fillId="0" borderId="13" xfId="6" applyNumberFormat="1" applyFont="1" applyBorder="1" applyAlignment="1" applyProtection="1">
      <alignment horizontal="center" vertical="center"/>
      <protection locked="0"/>
    </xf>
    <xf numFmtId="188" fontId="8" fillId="0" borderId="6" xfId="60" applyNumberFormat="1" applyFont="1" applyBorder="1" applyAlignment="1">
      <alignment horizontal="center" vertical="center" wrapText="1"/>
    </xf>
    <xf numFmtId="49" fontId="8" fillId="0" borderId="5" xfId="60" applyNumberFormat="1" applyFont="1" applyBorder="1" applyAlignment="1">
      <alignment horizontal="center" vertical="center" wrapText="1"/>
    </xf>
    <xf numFmtId="193" fontId="7" fillId="0" borderId="13" xfId="6" applyNumberFormat="1" applyFont="1" applyBorder="1" applyAlignment="1" applyProtection="1">
      <alignment horizontal="center" vertical="center"/>
      <protection locked="0"/>
    </xf>
    <xf numFmtId="193" fontId="23" fillId="0" borderId="7" xfId="5" applyNumberFormat="1" applyFont="1" applyBorder="1" applyAlignment="1">
      <alignment horizontal="center" vertical="center" wrapText="1"/>
    </xf>
    <xf numFmtId="193" fontId="8" fillId="0" borderId="7" xfId="5" applyNumberFormat="1" applyFont="1" applyBorder="1" applyAlignment="1">
      <alignment horizontal="center" vertical="center"/>
    </xf>
    <xf numFmtId="49" fontId="8" fillId="3" borderId="4" xfId="60" applyNumberFormat="1" applyFont="1" applyFill="1" applyBorder="1" applyAlignment="1">
      <alignment horizontal="center" vertical="center" wrapText="1"/>
    </xf>
    <xf numFmtId="193" fontId="8" fillId="0" borderId="7" xfId="6" applyNumberFormat="1" applyFont="1" applyBorder="1" applyAlignment="1" applyProtection="1">
      <alignment horizontal="center" vertical="center" wrapText="1"/>
      <protection locked="0"/>
    </xf>
    <xf numFmtId="205" fontId="8" fillId="3" borderId="7" xfId="60" applyNumberFormat="1" applyFont="1" applyFill="1" applyBorder="1" applyAlignment="1">
      <alignment horizontal="center" vertical="center" wrapText="1"/>
    </xf>
    <xf numFmtId="188" fontId="8" fillId="3" borderId="4" xfId="60" applyNumberFormat="1" applyFont="1" applyFill="1" applyBorder="1" applyAlignment="1">
      <alignment horizontal="center" vertical="center" wrapText="1"/>
    </xf>
    <xf numFmtId="3" fontId="8" fillId="3" borderId="4" xfId="60" applyNumberFormat="1" applyFont="1" applyFill="1" applyBorder="1" applyAlignment="1">
      <alignment horizontal="center" vertical="center" wrapText="1"/>
    </xf>
    <xf numFmtId="3" fontId="8" fillId="3" borderId="5" xfId="60" applyNumberFormat="1" applyFont="1" applyFill="1" applyBorder="1" applyAlignment="1">
      <alignment horizontal="center" vertical="center" wrapText="1"/>
    </xf>
    <xf numFmtId="205" fontId="8" fillId="3" borderId="4" xfId="60" applyNumberFormat="1" applyFont="1" applyFill="1" applyBorder="1" applyAlignment="1">
      <alignment horizontal="center" vertical="center" wrapText="1"/>
    </xf>
    <xf numFmtId="199" fontId="8" fillId="3" borderId="5" xfId="60" applyNumberFormat="1" applyFont="1" applyFill="1" applyBorder="1" applyAlignment="1">
      <alignment horizontal="center" vertical="center" wrapText="1"/>
    </xf>
    <xf numFmtId="0" fontId="20" fillId="0" borderId="7" xfId="77" applyFont="1" applyBorder="1" applyAlignment="1">
      <alignment horizontal="center" vertical="center" wrapText="1"/>
    </xf>
    <xf numFmtId="188" fontId="8" fillId="0" borderId="4" xfId="60" applyNumberFormat="1" applyFont="1" applyBorder="1" applyAlignment="1">
      <alignment horizontal="center" vertical="center" wrapText="1"/>
    </xf>
    <xf numFmtId="205" fontId="8" fillId="0" borderId="5" xfId="60" applyNumberFormat="1" applyFont="1" applyBorder="1" applyAlignment="1">
      <alignment horizontal="center" vertical="center" wrapText="1"/>
    </xf>
    <xf numFmtId="205" fontId="8" fillId="0" borderId="7" xfId="60" applyNumberFormat="1" applyFont="1" applyBorder="1" applyAlignment="1">
      <alignment horizontal="center" vertical="center" wrapText="1"/>
    </xf>
    <xf numFmtId="0" fontId="0" fillId="0" borderId="0" xfId="33"/>
    <xf numFmtId="205" fontId="8" fillId="3" borderId="5" xfId="60" applyNumberFormat="1" applyFont="1" applyFill="1" applyBorder="1" applyAlignment="1">
      <alignment horizontal="center" vertical="center" wrapText="1"/>
    </xf>
    <xf numFmtId="188" fontId="8" fillId="0" borderId="1" xfId="60" applyNumberFormat="1" applyFont="1" applyBorder="1" applyAlignment="1">
      <alignment horizontal="center" vertical="center" wrapText="1"/>
    </xf>
    <xf numFmtId="191" fontId="8" fillId="0" borderId="8" xfId="6" applyNumberFormat="1" applyFont="1" applyBorder="1" applyAlignment="1" applyProtection="1">
      <alignment horizontal="center" vertical="center"/>
      <protection locked="0"/>
    </xf>
    <xf numFmtId="188" fontId="8" fillId="0" borderId="8" xfId="60" applyNumberFormat="1" applyFont="1" applyBorder="1" applyAlignment="1">
      <alignment horizontal="center" vertical="center" wrapText="1"/>
    </xf>
    <xf numFmtId="0" fontId="8" fillId="0" borderId="7" xfId="5" applyFont="1" applyBorder="1" applyAlignment="1">
      <alignment horizontal="center" vertical="center"/>
    </xf>
    <xf numFmtId="193" fontId="8" fillId="0" borderId="8" xfId="5" applyNumberFormat="1" applyFont="1" applyBorder="1" applyAlignment="1">
      <alignment horizontal="center" vertical="center" wrapText="1"/>
    </xf>
    <xf numFmtId="193" fontId="7" fillId="0" borderId="8" xfId="5" applyNumberFormat="1" applyFont="1" applyBorder="1" applyAlignment="1">
      <alignment horizontal="center" vertical="center"/>
    </xf>
  </cellXfs>
  <cellStyles count="80">
    <cellStyle name="常规" xfId="0" builtinId="0"/>
    <cellStyle name="常规 10 2 2" xfId="1"/>
    <cellStyle name="常规 10 2 3" xfId="2"/>
    <cellStyle name="常规 11" xfId="3"/>
    <cellStyle name="常规 11_2014－2015干线投资测算表1105" xfId="4"/>
    <cellStyle name="常规 2" xfId="5"/>
    <cellStyle name="常规_北京 10 3 2" xfId="6"/>
    <cellStyle name="常规 3 2" xfId="7"/>
    <cellStyle name="常规 3 2 2" xfId="8"/>
    <cellStyle name="常规 3 4" xfId="9"/>
    <cellStyle name="常规 4" xfId="10"/>
    <cellStyle name="常规 4 3 2" xfId="11"/>
    <cellStyle name="常规 4 3 2 3" xfId="12"/>
    <cellStyle name="常规 5" xfId="13"/>
    <cellStyle name="常规_Sheet1_2014－2015干线投资测算表1105_附件2国省干线 2 2" xfId="14"/>
    <cellStyle name="60% - 强调文字颜色 6" xfId="15" builtinId="52"/>
    <cellStyle name="20% - 强调文字颜色 6" xfId="16" builtinId="50"/>
    <cellStyle name="常规 4 3" xfId="17"/>
    <cellStyle name="输出" xfId="18" builtinId="21"/>
    <cellStyle name="常规 11_2014－2015干线投资测算表1105 2" xfId="19"/>
    <cellStyle name="检查单元格" xfId="20" builtinId="23"/>
    <cellStyle name="差" xfId="21" builtinId="27"/>
    <cellStyle name="标题 1" xfId="22" builtinId="16"/>
    <cellStyle name="常规 2 2 2" xfId="23"/>
    <cellStyle name="解释性文本" xfId="24" builtinId="53"/>
    <cellStyle name="常规 10 4" xfId="25"/>
    <cellStyle name="标题 2" xfId="26" builtinId="17"/>
    <cellStyle name="常规 2 3" xfId="27"/>
    <cellStyle name="40% - 强调文字颜色 5" xfId="28" builtinId="47"/>
    <cellStyle name="千位分隔[0]" xfId="29" builtinId="6"/>
    <cellStyle name="常规 2 4" xfId="30"/>
    <cellStyle name="40% - 强调文字颜色 6" xfId="31" builtinId="51"/>
    <cellStyle name="超链接" xfId="32" builtinId="8"/>
    <cellStyle name="常规 11 2" xfId="33"/>
    <cellStyle name="强调文字颜色 5" xfId="34" builtinId="45"/>
    <cellStyle name="标题 3" xfId="35" builtinId="18"/>
    <cellStyle name="汇总" xfId="36" builtinId="25"/>
    <cellStyle name="20% - 强调文字颜色 1" xfId="37" builtinId="30"/>
    <cellStyle name="40% - 强调文字颜色 1" xfId="38" builtinId="31"/>
    <cellStyle name="强调文字颜色 6" xfId="39" builtinId="49"/>
    <cellStyle name="千位分隔" xfId="40" builtinId="3"/>
    <cellStyle name="标题" xfId="41" builtinId="15"/>
    <cellStyle name="已访问的超链接" xfId="42" builtinId="9"/>
    <cellStyle name="常规 2 2" xfId="43"/>
    <cellStyle name="40% - 强调文字颜色 4" xfId="44" builtinId="43"/>
    <cellStyle name="常规 3" xfId="45"/>
    <cellStyle name="链接单元格" xfId="46" builtinId="24"/>
    <cellStyle name="标题 4" xfId="47" builtinId="19"/>
    <cellStyle name="常规 10 4 2" xfId="48"/>
    <cellStyle name="20% - 强调文字颜色 2" xfId="49" builtinId="34"/>
    <cellStyle name="常规 10" xfId="50"/>
    <cellStyle name="货币[0]" xfId="51" builtinId="7"/>
    <cellStyle name="常规 10 2" xfId="52"/>
    <cellStyle name="常规 2 2 3" xfId="53"/>
    <cellStyle name="警告文本" xfId="54" builtinId="11"/>
    <cellStyle name="40% - 强调文字颜色 2" xfId="55" builtinId="35"/>
    <cellStyle name="注释" xfId="56" builtinId="10"/>
    <cellStyle name="60% - 强调文字颜色 3" xfId="57" builtinId="40"/>
    <cellStyle name="好" xfId="58" builtinId="26"/>
    <cellStyle name="20% - 强调文字颜色 5" xfId="59" builtinId="46"/>
    <cellStyle name="常规 4 3 3" xfId="60"/>
    <cellStyle name="普通_活用表_亿元表" xfId="61"/>
    <cellStyle name="适中" xfId="62" builtinId="28"/>
    <cellStyle name="计算" xfId="63" builtinId="22"/>
    <cellStyle name="强调文字颜色 1" xfId="64" builtinId="29"/>
    <cellStyle name="常规 10 4 2 2" xfId="65"/>
    <cellStyle name="60% - 强调文字颜色 4" xfId="66" builtinId="44"/>
    <cellStyle name="60% - 强调文字颜色 1" xfId="67" builtinId="32"/>
    <cellStyle name="强调文字颜色 2" xfId="68" builtinId="33"/>
    <cellStyle name="60% - 强调文字颜色 5" xfId="69" builtinId="48"/>
    <cellStyle name="百分比" xfId="70" builtinId="5"/>
    <cellStyle name="60% - 强调文字颜色 2" xfId="71" builtinId="36"/>
    <cellStyle name="货币" xfId="72" builtinId="4"/>
    <cellStyle name="强调文字颜色 3" xfId="73" builtinId="37"/>
    <cellStyle name="20% - 强调文字颜色 3" xfId="74" builtinId="38"/>
    <cellStyle name="输入" xfId="75" builtinId="20"/>
    <cellStyle name="40% - 强调文字颜色 3" xfId="76" builtinId="39"/>
    <cellStyle name="常规 2 3 2" xfId="77"/>
    <cellStyle name="强调文字颜色 4" xfId="78" builtinId="41"/>
    <cellStyle name="20% - 强调文字颜色 4" xfId="7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268">
    <open main="152" threadCnt="1"/>
    <sheetInfos>
      <sheetInfo cellCmpFml="29" sheetStid="16">
        <open main="5" threadCnt="1"/>
      </sheetInfo>
      <sheetInfo cellCmpFml="66" sheetStid="19">
        <open main="11" threadCnt="1"/>
      </sheetInfo>
      <sheetInfo cellCmpFml="2" sheetStid="22">
        <open threadCnt="1"/>
      </sheetInfo>
      <sheetInfo cellCmpFml="6" sheetStid="21">
        <open main="5" threadCnt="1"/>
      </sheetInfo>
      <sheetInfo cellCmpFml="2" sheetStid="24">
        <open main="8" threadCnt="1"/>
      </sheetInfo>
      <sheetInfo cellCmpFml="3" sheetStid="23">
        <open main="1" threadCnt="1"/>
      </sheetInfo>
      <sheetInfo cellCmpFml="59" sheetStid="14">
        <open main="4" threadCnt="1"/>
      </sheetInfo>
      <sheetInfo cellCmpFml="101" sheetStid="20">
        <open main="15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www.wps.cn/officeDocument/2023/relationships/woinfos" Target="woinfos.xml"/><Relationship Id="rId17" Type="http://schemas.openxmlformats.org/officeDocument/2006/relationships/styles" Target="styles.xml"/><Relationship Id="rId16" Type="http://schemas.openxmlformats.org/officeDocument/2006/relationships/customXml" Target="../customXml/item2.xml"/><Relationship Id="rId15" Type="http://schemas.openxmlformats.org/officeDocument/2006/relationships/customXml" Target="../customXml/item1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/home/greatwall/&#26700;&#38754;/&#32993;&#20961;&#38632;/&#27700;&#36816;&#36164;&#26009;/&#27700;&#36816;&#36164;&#37329;/&#27700;&#36816;&#19968;&#33324;&#20538;/home/greatwall/&#26700;&#38754;/&#32993;&#20961;&#38632;/&#27700;&#36816;&#36164;&#26009;/&#27700;&#36816;&#36164;&#37329;/&#27700;&#36816;&#19968;&#33324;&#20538;/G:/&#20132;&#36890;&#21381;&#24037;&#20316;/2.&#35745;&#21010;&#25991;&#20214;/1.&#35745;&#21010;&#19979;&#36798;/2.&#30465;&#35745;&#21010;/4.&#21313;&#22235;&#20116;&#35745;&#21010;/2024&#24180;/0.2024&#24180;&#20132;&#36890;&#36816;&#36755;&#22266;&#23450;&#36164;&#20135;&#25237;&#36164;&#35745;&#21010;/&#31532;&#22235;&#29256;&#65288;&#25253;&#33931;&#21381;&#38271;&#65289;/0.20231116-2024&#24180;&#20132;&#36890;&#36816;&#36755;&#22266;&#23450;&#36164;&#20135;&#25237;&#36164;&#24314;&#35758;&#35745;&#21010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/&#20132;&#36890;&#21381;&#24037;&#20316;/2.&#35745;&#21010;&#25991;&#20214;/1.&#35745;&#21010;&#19979;&#36798;/2.&#30465;&#35745;&#21010;/4.&#21313;&#22235;&#20116;&#35745;&#21010;/2025&#24180;/0.2025&#24180;&#20132;&#36890;&#36816;&#36755;&#22266;&#23450;&#36164;&#20135;&#25237;&#36164;&#35745;&#21010;/1213&#21381;&#38271;&#19987;&#39064;&#20250;&#21518;/&#38468;&#20214;&#65288;890&#29256;&#26412;&#65289;&#65306;2025&#24180;&#20132;&#36890;&#36816;&#36755;&#22266;&#23450;&#36164;&#20135;&#25237;&#36164;&#35745;&#21010;&#34920;-202412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/&#20132;&#36890;&#21381;&#24037;&#20316;/2.&#35745;&#21010;&#25991;&#20214;/1.&#35745;&#21010;&#19979;&#36798;/2.&#30465;&#35745;&#21010;/4.&#21313;&#22235;&#20116;&#35745;&#21010;/&#8220;&#21313;&#22235;&#20116;&#8221;&#30465;&#35745;&#21010;&#21488;&#36134;/&#28193;&#25913;&#26725;&#35745;&#21010;&#21488;&#36134; - 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农村公路"/>
      <sheetName val="附表1 汇总表"/>
      <sheetName val="投资测算汇总表"/>
      <sheetName val="附表1 投资计划汇总表"/>
      <sheetName val="附表2 高速公路计划"/>
      <sheetName val="干线公路 (60) "/>
      <sheetName val="附表4 农村公路汇总表"/>
      <sheetName val="农村公路-乡镇通三级"/>
      <sheetName val="农村公路-旅游路、资源路、产业路"/>
      <sheetName val="农村公路-撤并村便捷连通"/>
      <sheetName val="全(备份)"/>
      <sheetName val="客货运站（含枢纽）"/>
      <sheetName val="农村公路-乡镇通三级 "/>
      <sheetName val="乡镇通三级路 "/>
      <sheetName val="农村公路-旅游路、资源路、产业路 (2)"/>
      <sheetName val="农村公路-撤并村便捷连通 "/>
      <sheetName val="站场.汇总"/>
      <sheetName val="1.客货运枢纽"/>
      <sheetName val="2.客货运站"/>
      <sheetName val="3.县乡村三级物流体系"/>
      <sheetName val="4.交通驿站"/>
      <sheetName val="5.城市公交"/>
      <sheetName val="6.补链强链"/>
      <sheetName val="附表6 水运建设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投资测算汇总表"/>
      <sheetName val="附表1 投资计划汇总表"/>
      <sheetName val="附件1 投资计划汇总表 "/>
      <sheetName val="农村公路-乡镇通三级 "/>
      <sheetName val="乡镇通三级路 "/>
      <sheetName val="农村公路-旅游路、资源路、产业路 "/>
      <sheetName val="农村公路-撤并村便捷连通 "/>
      <sheetName val="渡改桥"/>
      <sheetName val="附件2 高速公路 "/>
      <sheetName val="附件3 普通国省道"/>
      <sheetName val="附件4 农村公路汇总表"/>
      <sheetName val="附件4-1 乡镇通三级"/>
      <sheetName val="附件4-2 旅游资源产业路"/>
      <sheetName val="附件4-3 撤并村"/>
      <sheetName val="附件4-4 渡改桥 "/>
      <sheetName val="附件5 站场汇总"/>
      <sheetName val="1.综合客货运枢纽"/>
      <sheetName val="2.普通客货运站"/>
      <sheetName val="3.县乡村三级物流体系"/>
      <sheetName val="4.旅游交通驿站"/>
      <sheetName val="5.城市公交场站"/>
      <sheetName val="附表6 水运建设"/>
      <sheetName val="Sheet1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D9" t="str">
            <v>S328宁乡青山桥至安化高明</v>
          </cell>
        </row>
        <row r="10">
          <cell r="D10" t="str">
            <v>S326宁乡沙田至雷鸣洞</v>
          </cell>
        </row>
        <row r="10">
          <cell r="T10">
            <v>0</v>
          </cell>
        </row>
        <row r="11">
          <cell r="D11" t="str">
            <v>宁乡花明楼至靳江村大托机场</v>
          </cell>
        </row>
        <row r="12">
          <cell r="D12" t="str">
            <v>S103浏阳蕉溪至永安提质改造工程（原G319段）</v>
          </cell>
        </row>
        <row r="12">
          <cell r="T12">
            <v>7.45</v>
          </cell>
        </row>
        <row r="13">
          <cell r="D13" t="str">
            <v>G640长沙市雨花区跳马镇至长沙绕城高速白竹收费站（红旗路南延线）</v>
          </cell>
        </row>
        <row r="13">
          <cell r="T13">
            <v>0</v>
          </cell>
        </row>
        <row r="14">
          <cell r="D14" t="str">
            <v>G107雨花区三字墙至昭云路</v>
          </cell>
        </row>
        <row r="14">
          <cell r="T14">
            <v>0</v>
          </cell>
        </row>
        <row r="15">
          <cell r="D15" t="str">
            <v>G354黄兴大道至机场中轴大道段（湘府东路东延）</v>
          </cell>
        </row>
        <row r="15">
          <cell r="T15">
            <v>0</v>
          </cell>
        </row>
        <row r="16">
          <cell r="D16" t="str">
            <v>S326浏阳澄潭江至宁乡沙田公路暮坪湘江特大桥段</v>
          </cell>
        </row>
        <row r="17">
          <cell r="D17" t="str">
            <v>株洲市</v>
          </cell>
        </row>
        <row r="17">
          <cell r="T17">
            <v>58</v>
          </cell>
        </row>
        <row r="18">
          <cell r="D18" t="str">
            <v>S330醴陵市美田桥至贺家桥</v>
          </cell>
        </row>
        <row r="18">
          <cell r="T18">
            <v>33</v>
          </cell>
        </row>
        <row r="19">
          <cell r="D19" t="str">
            <v>S347茶陵夏乐至浣溪公路</v>
          </cell>
        </row>
        <row r="20">
          <cell r="D20" t="str">
            <v>S331醴陵屏山至黄沙</v>
          </cell>
        </row>
        <row r="21">
          <cell r="D21" t="str">
            <v>S330渌口区淦田至古岳峰</v>
          </cell>
        </row>
        <row r="21">
          <cell r="T21">
            <v>10</v>
          </cell>
        </row>
        <row r="22">
          <cell r="D22" t="str">
            <v>S204醴陵贺市至新台村段（S330醴陵市美田桥至贺家桥二期工程）</v>
          </cell>
        </row>
        <row r="22">
          <cell r="T22">
            <v>6</v>
          </cell>
        </row>
        <row r="23">
          <cell r="D23" t="str">
            <v>S204攸县杉仙殿至网株贾山路口</v>
          </cell>
        </row>
        <row r="23">
          <cell r="T23">
            <v>0</v>
          </cell>
        </row>
        <row r="24">
          <cell r="D24" t="str">
            <v>S104株洲云龙楠山铺至醴陵塘坊</v>
          </cell>
        </row>
        <row r="24">
          <cell r="T24">
            <v>9</v>
          </cell>
        </row>
        <row r="25">
          <cell r="D25" t="str">
            <v>湘潭市</v>
          </cell>
        </row>
        <row r="25">
          <cell r="T25">
            <v>6.16</v>
          </cell>
        </row>
        <row r="26">
          <cell r="D26" t="str">
            <v>G320湘潭绕城线伏林大道-湘乡</v>
          </cell>
        </row>
        <row r="27">
          <cell r="D27" t="str">
            <v>G354韶山-月山-水府庙</v>
          </cell>
        </row>
        <row r="28">
          <cell r="D28" t="str">
            <v>S536下摄司经易俗河至土桥(含下摄司大桥)</v>
          </cell>
        </row>
        <row r="28">
          <cell r="T28">
            <v>4.1</v>
          </cell>
        </row>
        <row r="29">
          <cell r="D29" t="str">
            <v>G320湘潭绕城二期工程红易路至芙蓉路段及湘江路至伏林大道段</v>
          </cell>
        </row>
        <row r="30">
          <cell r="D30" t="str">
            <v>韶山市醒狮龙酒庄至黄田研学基地</v>
          </cell>
        </row>
        <row r="30">
          <cell r="T30">
            <v>0</v>
          </cell>
        </row>
        <row r="31">
          <cell r="D31" t="str">
            <v>韶山市斜柳塘至铁皮村</v>
          </cell>
        </row>
        <row r="31">
          <cell r="T31">
            <v>1.66</v>
          </cell>
        </row>
        <row r="32">
          <cell r="D32" t="str">
            <v>韶山市领墅至G354如意村</v>
          </cell>
        </row>
        <row r="32">
          <cell r="T32">
            <v>0</v>
          </cell>
        </row>
        <row r="33">
          <cell r="D33" t="str">
            <v>韶山市朝阳村至镇泰小学</v>
          </cell>
        </row>
        <row r="33">
          <cell r="T33">
            <v>0.4</v>
          </cell>
        </row>
        <row r="34">
          <cell r="D34" t="str">
            <v>湘乡市韶峰物流大道</v>
          </cell>
        </row>
        <row r="35">
          <cell r="D35" t="str">
            <v>衡阳市</v>
          </cell>
        </row>
        <row r="35">
          <cell r="T35">
            <v>34</v>
          </cell>
        </row>
        <row r="36">
          <cell r="D36" t="str">
            <v>衡东县大浦机场至大浦镇</v>
          </cell>
        </row>
        <row r="36">
          <cell r="T36">
            <v>0</v>
          </cell>
        </row>
        <row r="37">
          <cell r="D37" t="str">
            <v>G322祁东县城改线</v>
          </cell>
        </row>
        <row r="38">
          <cell r="D38" t="str">
            <v>G107耒阳绕城公路</v>
          </cell>
        </row>
        <row r="39">
          <cell r="D39" t="str">
            <v>耒阳竹市-哲桥</v>
          </cell>
        </row>
        <row r="40">
          <cell r="D40" t="str">
            <v>衡东杨林-高湖</v>
          </cell>
        </row>
        <row r="40">
          <cell r="T40">
            <v>11</v>
          </cell>
        </row>
        <row r="41">
          <cell r="D41" t="str">
            <v>G234常宁新河-蒲竹</v>
          </cell>
        </row>
        <row r="42">
          <cell r="D42" t="str">
            <v>G234祁东洪桥-归阳</v>
          </cell>
        </row>
        <row r="43">
          <cell r="D43" t="str">
            <v>S207衡东县高湖至草市</v>
          </cell>
        </row>
        <row r="43">
          <cell r="T43">
            <v>0</v>
          </cell>
        </row>
        <row r="44">
          <cell r="D44" t="str">
            <v>S337衡南县花桥至洪山</v>
          </cell>
        </row>
        <row r="44">
          <cell r="T44">
            <v>10</v>
          </cell>
        </row>
        <row r="45">
          <cell r="D45" t="str">
            <v>S219衡阳县界牌至集兵</v>
          </cell>
        </row>
        <row r="45">
          <cell r="T45">
            <v>13</v>
          </cell>
        </row>
        <row r="46">
          <cell r="D46" t="str">
            <v>S343、S214耒阳市竹海至永兴塘门口</v>
          </cell>
        </row>
        <row r="46">
          <cell r="T46">
            <v>0</v>
          </cell>
        </row>
        <row r="47">
          <cell r="D47" t="str">
            <v>S333、S213衡东县大桥经石湾至金花</v>
          </cell>
        </row>
        <row r="48">
          <cell r="D48" t="str">
            <v>邵阳市</v>
          </cell>
        </row>
        <row r="48">
          <cell r="T48">
            <v>28.852</v>
          </cell>
        </row>
        <row r="49">
          <cell r="D49" t="str">
            <v>G356洞口县黄桥至高沙</v>
          </cell>
        </row>
        <row r="49">
          <cell r="T49">
            <v>22.122</v>
          </cell>
        </row>
        <row r="50">
          <cell r="D50" t="str">
            <v>S904、S909武冈过境线（G241、G356）</v>
          </cell>
        </row>
        <row r="51">
          <cell r="D51" t="str">
            <v>S223邵东仙槎桥－邵阳县峡山铺</v>
          </cell>
        </row>
        <row r="51">
          <cell r="T51">
            <v>3</v>
          </cell>
        </row>
        <row r="52">
          <cell r="D52" t="str">
            <v>隆回丁山-西洋江-洞口县城</v>
          </cell>
        </row>
        <row r="53">
          <cell r="D53" t="str">
            <v>邵阳市戴家坪-罗市桥</v>
          </cell>
        </row>
        <row r="54">
          <cell r="D54" t="str">
            <v>邵阳市-邵东九龙岭</v>
          </cell>
        </row>
        <row r="55">
          <cell r="D55" t="str">
            <v>S235新邵县小庙头至石背垅</v>
          </cell>
        </row>
        <row r="56">
          <cell r="D56" t="str">
            <v>S251、S341城步南山牧场至绥宁古龙岩</v>
          </cell>
        </row>
        <row r="56">
          <cell r="T56">
            <v>2.73</v>
          </cell>
        </row>
        <row r="57">
          <cell r="D57" t="str">
            <v>绥宁草寨至洞口安顺</v>
          </cell>
        </row>
        <row r="57">
          <cell r="T57">
            <v>0</v>
          </cell>
        </row>
        <row r="58">
          <cell r="D58" t="str">
            <v>S341新宁县江口桥至黄皮坳</v>
          </cell>
        </row>
        <row r="58">
          <cell r="T58">
            <v>0</v>
          </cell>
        </row>
        <row r="59">
          <cell r="D59" t="str">
            <v>S227邵东市佘田桥至蒸源（祁东界）</v>
          </cell>
        </row>
        <row r="59">
          <cell r="T59">
            <v>0</v>
          </cell>
        </row>
        <row r="60">
          <cell r="D60" t="str">
            <v>邵阳市至邵东机场快线</v>
          </cell>
        </row>
        <row r="60">
          <cell r="T60">
            <v>0</v>
          </cell>
        </row>
        <row r="61">
          <cell r="D61" t="str">
            <v>G356绥宁乐安至靖州寨牙</v>
          </cell>
        </row>
        <row r="61">
          <cell r="T61">
            <v>0</v>
          </cell>
        </row>
        <row r="62">
          <cell r="D62" t="str">
            <v>S232大祥区板桥至双江</v>
          </cell>
        </row>
        <row r="62">
          <cell r="T62">
            <v>0</v>
          </cell>
        </row>
        <row r="63">
          <cell r="D63" t="str">
            <v>G207邵阳县峡山至黄塘</v>
          </cell>
        </row>
        <row r="64">
          <cell r="D64" t="str">
            <v>G356邵阳县峡山至周家</v>
          </cell>
        </row>
        <row r="65">
          <cell r="D65" t="str">
            <v>S549邵东市九龙岭至双凤（祁东界）</v>
          </cell>
        </row>
        <row r="65">
          <cell r="T65">
            <v>0</v>
          </cell>
        </row>
        <row r="66">
          <cell r="D66" t="str">
            <v>G55二广高速邵阳县互通至邵阳县高铁站</v>
          </cell>
        </row>
        <row r="67">
          <cell r="D67" t="str">
            <v>S334新邵县张家冲-罗桥</v>
          </cell>
        </row>
        <row r="68">
          <cell r="D68" t="str">
            <v>隆回紫霞园大桥</v>
          </cell>
        </row>
        <row r="68">
          <cell r="T68">
            <v>1</v>
          </cell>
        </row>
        <row r="69">
          <cell r="D69" t="str">
            <v>岳阳市</v>
          </cell>
        </row>
        <row r="69">
          <cell r="T69">
            <v>80.295</v>
          </cell>
        </row>
        <row r="70">
          <cell r="D70" t="str">
            <v>S201平江县虹桥至加义</v>
          </cell>
        </row>
        <row r="70">
          <cell r="T70">
            <v>38</v>
          </cell>
        </row>
        <row r="71">
          <cell r="D71" t="str">
            <v>G353洞庭湖大桥至岳阳东站</v>
          </cell>
        </row>
        <row r="72">
          <cell r="D72" t="str">
            <v>G353君山区洞庭湖大桥西至建新间堤</v>
          </cell>
        </row>
        <row r="73">
          <cell r="D73" t="str">
            <v>云溪区松阳湖港区化工码头至云溪区绿色化工园</v>
          </cell>
        </row>
        <row r="73">
          <cell r="T73">
            <v>2.368</v>
          </cell>
        </row>
        <row r="74">
          <cell r="D74" t="str">
            <v>S316平江县石牛寨至长庆</v>
          </cell>
        </row>
        <row r="75">
          <cell r="D75" t="str">
            <v>S308平江县南江至岳阳县龙湾</v>
          </cell>
        </row>
        <row r="76">
          <cell r="D76" t="str">
            <v>S218华容花子坟至注滋口（花子坟至禹山段）</v>
          </cell>
        </row>
        <row r="76">
          <cell r="T76">
            <v>0</v>
          </cell>
        </row>
        <row r="77">
          <cell r="D77" t="str">
            <v>湘阴县虞公港疏港公路（二期）</v>
          </cell>
        </row>
        <row r="77">
          <cell r="T77">
            <v>1.658</v>
          </cell>
        </row>
        <row r="78">
          <cell r="D78" t="str">
            <v>G353华容县珠头山至胜峰</v>
          </cell>
        </row>
        <row r="78">
          <cell r="T78">
            <v>0</v>
          </cell>
        </row>
        <row r="79">
          <cell r="D79" t="str">
            <v>G107岳阳市改线工程（临湘羊楼司至五里牌段）</v>
          </cell>
        </row>
        <row r="79">
          <cell r="T79">
            <v>6</v>
          </cell>
        </row>
        <row r="80">
          <cell r="D80" t="str">
            <v>岳阳长江经济带炼化一体化公路（荆竹至南太）</v>
          </cell>
        </row>
        <row r="81">
          <cell r="D81" t="str">
            <v>S310岳阳县毛田（湘鄂界）至公田</v>
          </cell>
        </row>
        <row r="82">
          <cell r="D82" t="str">
            <v>岳阳长江经济带炼化一体化公路（大田至青坡）</v>
          </cell>
        </row>
        <row r="82">
          <cell r="T82">
            <v>3.3</v>
          </cell>
        </row>
        <row r="83">
          <cell r="D83" t="str">
            <v>S301云溪区长岭至陆城</v>
          </cell>
        </row>
        <row r="83">
          <cell r="T83">
            <v>2.3</v>
          </cell>
        </row>
        <row r="84">
          <cell r="D84" t="str">
            <v>S206临湘市桃林至白羊田</v>
          </cell>
        </row>
        <row r="85">
          <cell r="D85" t="str">
            <v>S310岳阳县白若（湘鄂界）至毛田</v>
          </cell>
        </row>
        <row r="85">
          <cell r="T85">
            <v>12.729</v>
          </cell>
        </row>
        <row r="86">
          <cell r="D86" t="str">
            <v>湘阴县武警机场公路延伸线</v>
          </cell>
        </row>
        <row r="86">
          <cell r="T86">
            <v>1.5</v>
          </cell>
        </row>
        <row r="87">
          <cell r="D87" t="str">
            <v>S508湘阴县樟树港至羊谷脑（含樟树港湘江大桥）</v>
          </cell>
        </row>
        <row r="88">
          <cell r="D88" t="str">
            <v>S506屈原至湘阴公路（一期工程）</v>
          </cell>
        </row>
        <row r="88">
          <cell r="T88">
            <v>10.5</v>
          </cell>
        </row>
        <row r="89">
          <cell r="D89" t="str">
            <v>S310岳阳县公田至新墙</v>
          </cell>
        </row>
        <row r="90">
          <cell r="D90" t="str">
            <v>湘阴县虞公港疏港公路（一期）</v>
          </cell>
        </row>
        <row r="90">
          <cell r="T90">
            <v>1.94</v>
          </cell>
        </row>
        <row r="91">
          <cell r="D91" t="str">
            <v>岳阳县步仙至步仙货运站场</v>
          </cell>
        </row>
        <row r="92">
          <cell r="D92" t="str">
            <v>常德市</v>
          </cell>
        </row>
        <row r="92">
          <cell r="T92">
            <v>66.127</v>
          </cell>
        </row>
        <row r="93">
          <cell r="D93" t="str">
            <v>G353安乡红卫闸至夹夹大桥</v>
          </cell>
        </row>
        <row r="93">
          <cell r="T93">
            <v>0</v>
          </cell>
        </row>
        <row r="94">
          <cell r="D94" t="str">
            <v>津市新洲--岳山</v>
          </cell>
        </row>
        <row r="95">
          <cell r="D95" t="str">
            <v>S223安乡黄山头至出口洲(黄山头至夹夹)</v>
          </cell>
        </row>
        <row r="95">
          <cell r="T95">
            <v>5.3</v>
          </cell>
        </row>
        <row r="96">
          <cell r="D96" t="str">
            <v>S223西湖镇至汉寿酉港</v>
          </cell>
        </row>
        <row r="97">
          <cell r="D97" t="str">
            <v>S302石门县雁池至五通庙</v>
          </cell>
        </row>
        <row r="97">
          <cell r="T97">
            <v>16.85</v>
          </cell>
        </row>
        <row r="98">
          <cell r="D98" t="str">
            <v>S514澧县涔南至宋鲁湖</v>
          </cell>
        </row>
        <row r="98">
          <cell r="T98">
            <v>0</v>
          </cell>
        </row>
        <row r="99">
          <cell r="D99" t="str">
            <v>S241桃源县双岔溪至西安</v>
          </cell>
        </row>
        <row r="99">
          <cell r="T99">
            <v>2.3</v>
          </cell>
        </row>
        <row r="100">
          <cell r="D100" t="str">
            <v>S224澧县万花至蔡家坡</v>
          </cell>
        </row>
        <row r="100">
          <cell r="T100">
            <v>4.763</v>
          </cell>
        </row>
        <row r="101">
          <cell r="D101" t="str">
            <v>S307桃源县盘塘至马鬃岭</v>
          </cell>
        </row>
        <row r="101">
          <cell r="T101">
            <v>4.93</v>
          </cell>
        </row>
        <row r="102">
          <cell r="D102" t="str">
            <v>S315桃源县钟家铺至牛车河</v>
          </cell>
        </row>
        <row r="103">
          <cell r="D103" t="str">
            <v>S237临澧芭蕉至石门修梅</v>
          </cell>
        </row>
        <row r="103">
          <cell r="T103">
            <v>7.374</v>
          </cell>
        </row>
        <row r="104">
          <cell r="D104" t="str">
            <v>S315桃源县九溪至黄石</v>
          </cell>
        </row>
        <row r="104">
          <cell r="T104">
            <v>9.81</v>
          </cell>
        </row>
        <row r="105">
          <cell r="D105" t="str">
            <v>S515澧县金罗至大堰垱</v>
          </cell>
        </row>
        <row r="105">
          <cell r="T105">
            <v>0</v>
          </cell>
        </row>
        <row r="106">
          <cell r="D106" t="str">
            <v>S225汉寿县牛路滩至丰家铺</v>
          </cell>
        </row>
        <row r="106">
          <cell r="T106">
            <v>0</v>
          </cell>
        </row>
        <row r="107">
          <cell r="D107" t="str">
            <v>S233临澧刻木山至九里</v>
          </cell>
        </row>
        <row r="107">
          <cell r="T107">
            <v>0</v>
          </cell>
        </row>
        <row r="108">
          <cell r="D108" t="str">
            <v>S517、S224津市市工业园至二广高速临澧互通（临澧段）</v>
          </cell>
        </row>
        <row r="108">
          <cell r="T108">
            <v>0</v>
          </cell>
        </row>
        <row r="109">
          <cell r="D109" t="str">
            <v>S302石门县五通庙至罗坪</v>
          </cell>
        </row>
        <row r="109">
          <cell r="T109">
            <v>0</v>
          </cell>
        </row>
        <row r="110">
          <cell r="D110" t="str">
            <v>S315桃源县漆河至九溪</v>
          </cell>
        </row>
        <row r="110">
          <cell r="T110">
            <v>12.5</v>
          </cell>
        </row>
        <row r="111">
          <cell r="D111" t="str">
            <v>澧县戴家湾码头进港公路</v>
          </cell>
        </row>
        <row r="111">
          <cell r="T111">
            <v>2.3</v>
          </cell>
        </row>
        <row r="112">
          <cell r="D112" t="str">
            <v>S233临澧佘市桥至太浮镇</v>
          </cell>
        </row>
        <row r="113">
          <cell r="D113" t="str">
            <v>张家界市</v>
          </cell>
        </row>
        <row r="113">
          <cell r="T113">
            <v>25.792</v>
          </cell>
        </row>
        <row r="114">
          <cell r="D114" t="str">
            <v>S303永定教子垭至温塘（二期）</v>
          </cell>
        </row>
        <row r="114">
          <cell r="T114">
            <v>7.501</v>
          </cell>
        </row>
        <row r="115">
          <cell r="D115" t="str">
            <v>G241武陵源铁厂至永定两岔</v>
          </cell>
        </row>
        <row r="115">
          <cell r="T115">
            <v>1.22</v>
          </cell>
        </row>
        <row r="116">
          <cell r="D116" t="str">
            <v>永定西溪坪至慈利溪口（慈利段）</v>
          </cell>
        </row>
        <row r="117">
          <cell r="D117" t="str">
            <v>S246桑植定家峪-永定区大溶溪(一期)</v>
          </cell>
        </row>
        <row r="118">
          <cell r="D118" t="str">
            <v>贺龙故居和纪念馆至张桑高速桑植互通连接公路</v>
          </cell>
        </row>
        <row r="119">
          <cell r="D119" t="str">
            <v>S524桑植官地坪至瑞塔铺（二期）</v>
          </cell>
        </row>
        <row r="119">
          <cell r="T119">
            <v>4</v>
          </cell>
        </row>
        <row r="120">
          <cell r="D120" t="str">
            <v>S304慈利三合镇至桑植人潮溪（慈利段）</v>
          </cell>
        </row>
        <row r="121">
          <cell r="D121" t="str">
            <v>永定三家馆-鸭坪（张花高速茅岩河出口-三家馆段）</v>
          </cell>
        </row>
        <row r="121">
          <cell r="T121">
            <v>2.515</v>
          </cell>
        </row>
        <row r="122">
          <cell r="D122" t="str">
            <v>S519慈利龙潭河至高桥</v>
          </cell>
        </row>
        <row r="123">
          <cell r="D123" t="str">
            <v>S520永定西溪坪至慈利溪口（永定段）</v>
          </cell>
        </row>
        <row r="124">
          <cell r="D124" t="str">
            <v>S306桑植县城至高铁站</v>
          </cell>
        </row>
        <row r="124">
          <cell r="T124">
            <v>4</v>
          </cell>
        </row>
        <row r="125">
          <cell r="D125" t="str">
            <v>S307慈利朝阳至岩泊渡</v>
          </cell>
        </row>
        <row r="125">
          <cell r="T125">
            <v>0</v>
          </cell>
        </row>
        <row r="126">
          <cell r="D126" t="str">
            <v>S303武陵源天子山至中湖</v>
          </cell>
        </row>
        <row r="126">
          <cell r="T126">
            <v>0</v>
          </cell>
        </row>
        <row r="127">
          <cell r="D127" t="str">
            <v>G353慈利万福至甑山</v>
          </cell>
        </row>
        <row r="128">
          <cell r="D128" t="str">
            <v>S303桑植县竹叶坪至康三峪</v>
          </cell>
        </row>
        <row r="129">
          <cell r="D129" t="str">
            <v>S241武陵源天子山至黄龙洞</v>
          </cell>
        </row>
        <row r="130">
          <cell r="D130" t="str">
            <v>武陵源中湖至桑植瑞塔铺</v>
          </cell>
        </row>
        <row r="130">
          <cell r="T130">
            <v>6.556</v>
          </cell>
        </row>
        <row r="131">
          <cell r="D131" t="str">
            <v>益阳市</v>
          </cell>
        </row>
        <row r="131">
          <cell r="T131">
            <v>27.24</v>
          </cell>
        </row>
        <row r="132">
          <cell r="D132" t="str">
            <v>G319资阳区长春至迎风桥</v>
          </cell>
        </row>
        <row r="132">
          <cell r="T132">
            <v>0</v>
          </cell>
        </row>
        <row r="133">
          <cell r="D133" t="str">
            <v>S307南县三仙湖至思乐公路</v>
          </cell>
        </row>
        <row r="133">
          <cell r="T133">
            <v>4.47</v>
          </cell>
        </row>
        <row r="134">
          <cell r="D134" t="str">
            <v>沅江乐园至漉湖公路</v>
          </cell>
        </row>
        <row r="135">
          <cell r="D135" t="str">
            <v>S225安化大福至新桥
(原S321安化仙溪至沩山公路)</v>
          </cell>
        </row>
        <row r="136">
          <cell r="D136" t="str">
            <v>G234赫山区谢林港至桃江石洞</v>
          </cell>
        </row>
        <row r="136">
          <cell r="T136">
            <v>15.4</v>
          </cell>
        </row>
        <row r="137">
          <cell r="D137" t="str">
            <v>S220沅江市四季红镇至黄茅洲大桥北</v>
          </cell>
        </row>
        <row r="137">
          <cell r="T137">
            <v>0</v>
          </cell>
        </row>
        <row r="138">
          <cell r="D138" t="str">
            <v>S218大通湖河口至北洲子</v>
          </cell>
        </row>
        <row r="138">
          <cell r="T138">
            <v>7.37</v>
          </cell>
        </row>
        <row r="139">
          <cell r="D139" t="str">
            <v>S217南县浪拔湖至茅草街</v>
          </cell>
        </row>
        <row r="139">
          <cell r="T139">
            <v>0</v>
          </cell>
        </row>
        <row r="140">
          <cell r="D140" t="str">
            <v>赫山区五里牌至益阳高铁南站（新市渡）</v>
          </cell>
        </row>
        <row r="141">
          <cell r="D141" t="str">
            <v>S328宁乡龙田至安化驿头铺</v>
          </cell>
        </row>
        <row r="141">
          <cell r="T141">
            <v>0</v>
          </cell>
        </row>
        <row r="142">
          <cell r="D142" t="str">
            <v>赫山区高岭村至楠木通用机场（一期）</v>
          </cell>
        </row>
        <row r="142">
          <cell r="T142">
            <v>0</v>
          </cell>
        </row>
        <row r="143">
          <cell r="D143" t="str">
            <v>G234资阳区长春至赫山区谢林港（含青龙洲资江大桥）</v>
          </cell>
        </row>
        <row r="144">
          <cell r="D144" t="str">
            <v>郴州市</v>
          </cell>
        </row>
        <row r="144">
          <cell r="T144">
            <v>6.911</v>
          </cell>
        </row>
        <row r="145">
          <cell r="D145" t="str">
            <v>G234嘉禾汉石-梓木圩</v>
          </cell>
        </row>
        <row r="145">
          <cell r="T145">
            <v>0</v>
          </cell>
        </row>
        <row r="146">
          <cell r="D146" t="str">
            <v>S349永兴马田-三塘</v>
          </cell>
        </row>
        <row r="147">
          <cell r="D147" t="str">
            <v>G107北湖区高壁立交</v>
          </cell>
        </row>
        <row r="147">
          <cell r="T147">
            <v>1.44</v>
          </cell>
        </row>
        <row r="148">
          <cell r="D148" t="str">
            <v>G240永兴县城至灵坎桥</v>
          </cell>
        </row>
        <row r="148">
          <cell r="T148">
            <v>0.64</v>
          </cell>
        </row>
        <row r="149">
          <cell r="D149" t="str">
            <v>S215宜章县林家牌至斋公窝（一期、二期）</v>
          </cell>
        </row>
        <row r="149">
          <cell r="T149">
            <v>2.481</v>
          </cell>
        </row>
        <row r="150">
          <cell r="D150" t="str">
            <v>G647临武县楚江至舜峰</v>
          </cell>
        </row>
        <row r="151">
          <cell r="D151" t="str">
            <v>S211、S566北湖区保和至仰天湖</v>
          </cell>
        </row>
        <row r="152">
          <cell r="D152" t="str">
            <v>S346汝城县文明沙洲（文明互通）至岭秀</v>
          </cell>
        </row>
        <row r="152">
          <cell r="T152">
            <v>2.35</v>
          </cell>
        </row>
        <row r="153">
          <cell r="D153" t="str">
            <v>S211安仁县夹口至关王</v>
          </cell>
        </row>
        <row r="154">
          <cell r="D154" t="str">
            <v>S211北湖区安乐洞至肉桂树下</v>
          </cell>
        </row>
        <row r="154">
          <cell r="T154">
            <v>0</v>
          </cell>
        </row>
        <row r="155">
          <cell r="D155" t="str">
            <v>S568临武梓木至马家</v>
          </cell>
        </row>
        <row r="156">
          <cell r="D156" t="str">
            <v>临武县杉木溪至花塘铺</v>
          </cell>
        </row>
        <row r="157">
          <cell r="D157" t="str">
            <v>永州市</v>
          </cell>
        </row>
        <row r="157">
          <cell r="T157">
            <v>19.8</v>
          </cell>
        </row>
        <row r="158">
          <cell r="D158" t="str">
            <v>G538江永神湾至瓦屋下（回龙圩界）</v>
          </cell>
        </row>
        <row r="158">
          <cell r="T158">
            <v>0</v>
          </cell>
        </row>
        <row r="159">
          <cell r="D159" t="str">
            <v>G537蓝山祠堂圩-岭脚</v>
          </cell>
        </row>
        <row r="160">
          <cell r="D160" t="str">
            <v>S354道县上关-湘源温泉</v>
          </cell>
        </row>
        <row r="160">
          <cell r="T160">
            <v>2.8</v>
          </cell>
        </row>
        <row r="161">
          <cell r="D161" t="str">
            <v>S234宁远柏家坪-道县柑子园</v>
          </cell>
        </row>
        <row r="162">
          <cell r="D162" t="str">
            <v>零陵区人民桥-涧岩头（周家大院）</v>
          </cell>
        </row>
        <row r="163">
          <cell r="D163" t="str">
            <v>东安大庙口-紫花坪</v>
          </cell>
        </row>
        <row r="163">
          <cell r="T163">
            <v>8</v>
          </cell>
        </row>
        <row r="164">
          <cell r="D164" t="str">
            <v>S231江华县水口至湘江香草源</v>
          </cell>
        </row>
        <row r="165">
          <cell r="D165" t="str">
            <v>S339零陵水口山至珠山</v>
          </cell>
        </row>
        <row r="166">
          <cell r="D166" t="str">
            <v>S227祁阳县龚家坪-长虹</v>
          </cell>
        </row>
        <row r="166">
          <cell r="T166">
            <v>9</v>
          </cell>
        </row>
        <row r="167">
          <cell r="D167" t="str">
            <v>S227（原S231）祁阳长虹至白竹塘</v>
          </cell>
        </row>
        <row r="167">
          <cell r="T167">
            <v>0</v>
          </cell>
        </row>
        <row r="168">
          <cell r="D168" t="str">
            <v>G322祁阳市至黎家坪</v>
          </cell>
        </row>
        <row r="169">
          <cell r="D169" t="str">
            <v>S229、S227新田关口至黄沙溪</v>
          </cell>
        </row>
        <row r="170">
          <cell r="D170" t="str">
            <v>S229道县白芒铺至蚣坝</v>
          </cell>
        </row>
        <row r="171">
          <cell r="D171" t="str">
            <v>G207道县至江华（江华段）</v>
          </cell>
        </row>
        <row r="172">
          <cell r="D172" t="str">
            <v>怀化市</v>
          </cell>
        </row>
        <row r="172">
          <cell r="T172">
            <v>35.6</v>
          </cell>
        </row>
        <row r="173">
          <cell r="D173" t="str">
            <v>G209会同县坪村至林城</v>
          </cell>
        </row>
        <row r="173">
          <cell r="T173">
            <v>0</v>
          </cell>
        </row>
        <row r="174">
          <cell r="D174" t="str">
            <v>G209通道绕城公路</v>
          </cell>
        </row>
        <row r="174">
          <cell r="T174">
            <v>3.2</v>
          </cell>
        </row>
        <row r="175">
          <cell r="D175" t="str">
            <v>泸溪-辰溪公路辰溪段</v>
          </cell>
        </row>
        <row r="176">
          <cell r="D176" t="str">
            <v>S342会同九洞口至大石板</v>
          </cell>
        </row>
        <row r="177">
          <cell r="D177" t="str">
            <v>S555中方至芷江</v>
          </cell>
        </row>
        <row r="177">
          <cell r="T177">
            <v>11.8</v>
          </cell>
        </row>
        <row r="178">
          <cell r="D178" t="str">
            <v>S335新晃县扶罗至凳寨界牌</v>
          </cell>
        </row>
        <row r="179">
          <cell r="D179" t="str">
            <v>S320辰溪县伍家湾至辰溪</v>
          </cell>
        </row>
        <row r="179">
          <cell r="T179">
            <v>0</v>
          </cell>
        </row>
        <row r="180">
          <cell r="D180" t="str">
            <v>S249溆浦县桥江至思蒙</v>
          </cell>
        </row>
        <row r="180">
          <cell r="T180">
            <v>20.6</v>
          </cell>
        </row>
        <row r="181">
          <cell r="D181" t="str">
            <v>S341通道双江至独坡（一期）</v>
          </cell>
        </row>
        <row r="181">
          <cell r="T181">
            <v>0</v>
          </cell>
        </row>
        <row r="182">
          <cell r="D182" t="str">
            <v>S332麻阳县福堂山至漾头</v>
          </cell>
        </row>
        <row r="182">
          <cell r="T182">
            <v>0</v>
          </cell>
        </row>
        <row r="183">
          <cell r="D183" t="str">
            <v>S318沅陵县沅陵镇至乌宿</v>
          </cell>
        </row>
        <row r="183">
          <cell r="T183">
            <v>0</v>
          </cell>
        </row>
        <row r="184">
          <cell r="D184" t="str">
            <v>S525沅陵县明溪口镇至乌宿</v>
          </cell>
        </row>
        <row r="184">
          <cell r="T184">
            <v>0</v>
          </cell>
        </row>
        <row r="185">
          <cell r="D185" t="str">
            <v>S241沅陵县七甲坪镇至五强溪</v>
          </cell>
        </row>
        <row r="185">
          <cell r="T185">
            <v>0</v>
          </cell>
        </row>
        <row r="186">
          <cell r="D186" t="str">
            <v>S320辰溪县谭家场至伍家湾</v>
          </cell>
        </row>
        <row r="186">
          <cell r="T186">
            <v>0</v>
          </cell>
        </row>
        <row r="187">
          <cell r="D187" t="str">
            <v>S249靖州县蒋山溪至地姣（蒋山溪至新厂）</v>
          </cell>
        </row>
        <row r="187">
          <cell r="T187">
            <v>0</v>
          </cell>
        </row>
        <row r="188">
          <cell r="D188" t="str">
            <v>洪江市安江沅江二桥S249连接线</v>
          </cell>
        </row>
        <row r="189">
          <cell r="D189" t="str">
            <v>麻阳县城至滕代远故居</v>
          </cell>
        </row>
        <row r="190">
          <cell r="D190" t="str">
            <v>娄底市</v>
          </cell>
        </row>
        <row r="190">
          <cell r="T190">
            <v>51.658</v>
          </cell>
        </row>
        <row r="191">
          <cell r="D191" t="str">
            <v>S328新化山溪界至圳上</v>
          </cell>
        </row>
        <row r="191">
          <cell r="T191">
            <v>10.833</v>
          </cell>
        </row>
        <row r="192">
          <cell r="D192" t="str">
            <v>S222双峰县新屋里经沙塘至双爱塘公路</v>
          </cell>
        </row>
        <row r="192">
          <cell r="T192">
            <v>30.625</v>
          </cell>
        </row>
        <row r="193">
          <cell r="D193" t="str">
            <v>冷水江经开区至火车西站公路</v>
          </cell>
        </row>
        <row r="193">
          <cell r="T193">
            <v>0</v>
          </cell>
        </row>
        <row r="194">
          <cell r="D194" t="str">
            <v>S331冷水江铎山至矿山</v>
          </cell>
        </row>
        <row r="194">
          <cell r="T194">
            <v>0</v>
          </cell>
        </row>
        <row r="195">
          <cell r="D195" t="str">
            <v>涟源长韶娄桥头河互通至通用机场</v>
          </cell>
        </row>
        <row r="195">
          <cell r="T195">
            <v>2.6</v>
          </cell>
        </row>
        <row r="196">
          <cell r="D196" t="str">
            <v>S235新化温塘至金湾</v>
          </cell>
        </row>
        <row r="196">
          <cell r="T196">
            <v>7.6</v>
          </cell>
        </row>
        <row r="197">
          <cell r="D197" t="str">
            <v>湘西州</v>
          </cell>
        </row>
        <row r="197">
          <cell r="T197">
            <v>0</v>
          </cell>
        </row>
        <row r="198">
          <cell r="D198" t="str">
            <v>S309永顺县万坪至盐井公路</v>
          </cell>
        </row>
        <row r="198">
          <cell r="T198">
            <v>0</v>
          </cell>
        </row>
        <row r="199">
          <cell r="D199" t="str">
            <v>S256凤凰乌巢河大桥</v>
          </cell>
        </row>
        <row r="200">
          <cell r="D200" t="str">
            <v>S313古丈罗依溪-沅陵凤滩（一期）</v>
          </cell>
        </row>
        <row r="201">
          <cell r="D201" t="str">
            <v>花垣吉卫螺丝懂经董马库-保靖夯沙</v>
          </cell>
        </row>
        <row r="202">
          <cell r="D202" t="str">
            <v>S318古丈岩头寨至古丈县城公路</v>
          </cell>
        </row>
        <row r="203">
          <cell r="D203" t="str">
            <v>湘鄂川黔革命根据地旧址至张花高速芙蓉镇东互通连接公路</v>
          </cell>
        </row>
        <row r="204">
          <cell r="D204" t="str">
            <v>古丈王村特大桥至古丈工业集中区</v>
          </cell>
        </row>
        <row r="204">
          <cell r="T204">
            <v>0</v>
          </cell>
        </row>
        <row r="205">
          <cell r="D205" t="str">
            <v>湘西里耶机场进场道路</v>
          </cell>
        </row>
        <row r="206">
          <cell r="D206" t="str">
            <v>S253保靖迁陵至夯沙</v>
          </cell>
        </row>
        <row r="207">
          <cell r="D207" t="str">
            <v>S247永顺龙寨至永顺县城</v>
          </cell>
        </row>
        <row r="208">
          <cell r="D208" t="str">
            <v>G352吉首乾州至凤凰腊尔山（吉首段）</v>
          </cell>
        </row>
        <row r="209">
          <cell r="D209" t="str">
            <v>G319吉首社塘坡至花垣麻栗场公路（吉首段）</v>
          </cell>
        </row>
        <row r="210">
          <cell r="D210" t="str">
            <v>S246张家界市三方溪至永顺县罗依溪大桥（永茂至小溪段）</v>
          </cell>
        </row>
        <row r="210">
          <cell r="T210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渡改桥"/>
    </sheetNames>
    <sheetDataSet>
      <sheetData sheetId="0">
        <row r="3">
          <cell r="F3" t="str">
            <v>流河坛渡口</v>
          </cell>
        </row>
        <row r="3">
          <cell r="O3">
            <v>684</v>
          </cell>
          <cell r="P3">
            <v>684</v>
          </cell>
        </row>
        <row r="4">
          <cell r="F4" t="str">
            <v>谷合渡口</v>
          </cell>
        </row>
        <row r="4">
          <cell r="O4">
            <v>378</v>
          </cell>
          <cell r="P4">
            <v>378</v>
          </cell>
        </row>
        <row r="5">
          <cell r="F5" t="str">
            <v>杨武咀渡口</v>
          </cell>
        </row>
        <row r="5">
          <cell r="O5">
            <v>2709</v>
          </cell>
          <cell r="P5">
            <v>1896</v>
          </cell>
        </row>
        <row r="6">
          <cell r="F6" t="str">
            <v>大河边渡口</v>
          </cell>
        </row>
        <row r="6">
          <cell r="O6">
            <v>2621</v>
          </cell>
          <cell r="P6">
            <v>1835</v>
          </cell>
        </row>
        <row r="7">
          <cell r="F7" t="str">
            <v>合一渡口</v>
          </cell>
        </row>
        <row r="7">
          <cell r="O7">
            <v>139</v>
          </cell>
          <cell r="P7">
            <v>139</v>
          </cell>
        </row>
        <row r="8">
          <cell r="F8" t="str">
            <v>丰凝港</v>
          </cell>
        </row>
        <row r="8">
          <cell r="O8">
            <v>362</v>
          </cell>
          <cell r="P8">
            <v>362</v>
          </cell>
        </row>
        <row r="9">
          <cell r="F9" t="str">
            <v>新街口渡口</v>
          </cell>
        </row>
        <row r="9">
          <cell r="O9">
            <v>3359</v>
          </cell>
          <cell r="P9">
            <v>2930</v>
          </cell>
        </row>
        <row r="10">
          <cell r="F10" t="str">
            <v>芙蓉渡口</v>
          </cell>
        </row>
        <row r="10">
          <cell r="O10">
            <v>295</v>
          </cell>
          <cell r="P10">
            <v>207</v>
          </cell>
        </row>
        <row r="11">
          <cell r="F11" t="str">
            <v>新滨渡口</v>
          </cell>
        </row>
        <row r="11">
          <cell r="O11">
            <v>103</v>
          </cell>
          <cell r="P11">
            <v>93</v>
          </cell>
        </row>
        <row r="12">
          <cell r="F12" t="str">
            <v>阴山排渡口</v>
          </cell>
        </row>
        <row r="12">
          <cell r="O12">
            <v>437</v>
          </cell>
          <cell r="P12">
            <v>437</v>
          </cell>
        </row>
        <row r="13">
          <cell r="F13" t="str">
            <v>红石渡口</v>
          </cell>
        </row>
        <row r="13">
          <cell r="O13">
            <v>213</v>
          </cell>
          <cell r="P13">
            <v>149</v>
          </cell>
        </row>
        <row r="14">
          <cell r="F14" t="str">
            <v>鹊坪渡口</v>
          </cell>
        </row>
        <row r="14">
          <cell r="O14">
            <v>1764</v>
          </cell>
          <cell r="P14">
            <v>1334</v>
          </cell>
        </row>
        <row r="15">
          <cell r="F15" t="str">
            <v>塘落虎渡口</v>
          </cell>
        </row>
        <row r="15">
          <cell r="O15">
            <v>307</v>
          </cell>
          <cell r="P15">
            <v>307</v>
          </cell>
        </row>
        <row r="16">
          <cell r="F16" t="str">
            <v>芦江渡口</v>
          </cell>
        </row>
        <row r="16">
          <cell r="O16">
            <v>296</v>
          </cell>
          <cell r="P16">
            <v>296</v>
          </cell>
        </row>
        <row r="17">
          <cell r="F17" t="str">
            <v>大码头渡口</v>
          </cell>
        </row>
        <row r="17">
          <cell r="O17">
            <v>4406</v>
          </cell>
          <cell r="P17">
            <v>3870</v>
          </cell>
        </row>
        <row r="18">
          <cell r="F18" t="str">
            <v>东门渡口</v>
          </cell>
        </row>
        <row r="18">
          <cell r="O18">
            <v>2058</v>
          </cell>
          <cell r="P18">
            <v>1029</v>
          </cell>
        </row>
        <row r="19">
          <cell r="F19" t="str">
            <v>井和渡口</v>
          </cell>
        </row>
        <row r="19">
          <cell r="O19">
            <v>703</v>
          </cell>
          <cell r="P19">
            <v>631</v>
          </cell>
        </row>
        <row r="20">
          <cell r="F20" t="str">
            <v>平瓦厂渡口</v>
          </cell>
        </row>
        <row r="20">
          <cell r="O20">
            <v>1190</v>
          </cell>
          <cell r="P20">
            <v>595</v>
          </cell>
        </row>
        <row r="21">
          <cell r="F21" t="str">
            <v>建材厂渡口</v>
          </cell>
        </row>
        <row r="21">
          <cell r="O21">
            <v>1076</v>
          </cell>
          <cell r="P21">
            <v>861</v>
          </cell>
        </row>
        <row r="22">
          <cell r="F22" t="str">
            <v>调源汽渡</v>
          </cell>
        </row>
        <row r="22">
          <cell r="O22">
            <v>2251</v>
          </cell>
          <cell r="P22">
            <v>1680</v>
          </cell>
        </row>
        <row r="23">
          <cell r="F23" t="str">
            <v>胡家渡口</v>
          </cell>
        </row>
        <row r="23">
          <cell r="O23">
            <v>848</v>
          </cell>
          <cell r="P23">
            <v>678</v>
          </cell>
        </row>
        <row r="24">
          <cell r="F24" t="str">
            <v>兰里渡口</v>
          </cell>
        </row>
        <row r="24">
          <cell r="O24">
            <v>1848</v>
          </cell>
          <cell r="P24">
            <v>924</v>
          </cell>
        </row>
        <row r="25">
          <cell r="F25" t="str">
            <v>竹冲渡口</v>
          </cell>
        </row>
        <row r="25">
          <cell r="O25">
            <v>242</v>
          </cell>
          <cell r="P25">
            <v>194</v>
          </cell>
        </row>
        <row r="26">
          <cell r="F26" t="str">
            <v>孙家桥渡口</v>
          </cell>
        </row>
        <row r="26">
          <cell r="O26">
            <v>1350</v>
          </cell>
          <cell r="P26">
            <v>675</v>
          </cell>
        </row>
        <row r="27">
          <cell r="F27" t="str">
            <v>新寨潭渡口</v>
          </cell>
        </row>
        <row r="27">
          <cell r="O27">
            <v>400</v>
          </cell>
          <cell r="P27">
            <v>320</v>
          </cell>
        </row>
        <row r="28">
          <cell r="F28" t="str">
            <v>大洲渡口</v>
          </cell>
        </row>
        <row r="28">
          <cell r="O28">
            <v>518</v>
          </cell>
          <cell r="P28">
            <v>155</v>
          </cell>
        </row>
        <row r="29">
          <cell r="F29" t="str">
            <v>春塘渡口</v>
          </cell>
        </row>
        <row r="29">
          <cell r="O29">
            <v>1281</v>
          </cell>
          <cell r="P29">
            <v>384</v>
          </cell>
        </row>
        <row r="30">
          <cell r="F30" t="str">
            <v>荣湾湖渡口</v>
          </cell>
        </row>
        <row r="30">
          <cell r="O30">
            <v>882</v>
          </cell>
          <cell r="P30">
            <v>706</v>
          </cell>
        </row>
        <row r="31">
          <cell r="F31" t="str">
            <v>小淹镇汽车渡口</v>
          </cell>
        </row>
        <row r="31">
          <cell r="O31">
            <v>1238</v>
          </cell>
          <cell r="P31">
            <v>371</v>
          </cell>
        </row>
        <row r="32">
          <cell r="F32" t="str">
            <v>竹园寨渡口</v>
          </cell>
        </row>
        <row r="32">
          <cell r="O32">
            <v>678</v>
          </cell>
          <cell r="P32">
            <v>203</v>
          </cell>
        </row>
        <row r="33">
          <cell r="F33" t="str">
            <v>通达林渡口</v>
          </cell>
        </row>
        <row r="33">
          <cell r="O33">
            <v>1056</v>
          </cell>
          <cell r="P33">
            <v>0</v>
          </cell>
        </row>
        <row r="34">
          <cell r="F34" t="str">
            <v>车站渡口</v>
          </cell>
        </row>
        <row r="34">
          <cell r="O34">
            <v>315</v>
          </cell>
          <cell r="P34">
            <v>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outlinePr summaryBelow="0"/>
    <pageSetUpPr fitToPage="1"/>
  </sheetPr>
  <dimension ref="A1:XFD61"/>
  <sheetViews>
    <sheetView showZeros="0" view="pageBreakPreview" zoomScaleNormal="85" workbookViewId="0">
      <pane xSplit="6" ySplit="5" topLeftCell="G6" activePane="bottomRight" state="frozen"/>
      <selection/>
      <selection pane="topRight"/>
      <selection pane="bottomLeft"/>
      <selection pane="bottomRight" activeCell="D8" sqref="D8"/>
    </sheetView>
  </sheetViews>
  <sheetFormatPr defaultColWidth="9" defaultRowHeight="12.75"/>
  <cols>
    <col min="1" max="1" width="8.625" style="113" customWidth="1"/>
    <col min="2" max="2" width="13" style="113" customWidth="1"/>
    <col min="3" max="3" width="11.375" style="113" customWidth="1"/>
    <col min="4" max="4" width="31" style="113" customWidth="1"/>
    <col min="5" max="5" width="9.125" style="113" customWidth="1"/>
    <col min="6" max="6" width="9" style="113" customWidth="1"/>
    <col min="7" max="7" width="10.875" style="113" customWidth="1"/>
    <col min="8" max="8" width="10.25" style="114" customWidth="1"/>
    <col min="9" max="13" width="10.875" style="114" customWidth="1"/>
    <col min="14" max="15" width="11.5083333333333" style="113" customWidth="1"/>
    <col min="16" max="16" width="15" style="114" customWidth="1"/>
    <col min="17" max="17" width="15.375" style="114" customWidth="1"/>
    <col min="18" max="18" width="11.75" style="114" customWidth="1"/>
    <col min="19" max="16353" width="9" style="113"/>
    <col min="16354" max="16384" width="9" style="115"/>
  </cols>
  <sheetData>
    <row r="1" ht="30" customHeight="1" spans="1:1">
      <c r="A1" s="155" t="s">
        <v>0</v>
      </c>
    </row>
    <row r="2" ht="36" customHeight="1" spans="1:18">
      <c r="A2" s="117" t="s">
        <v>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</row>
    <row r="3" ht="30" customHeight="1" spans="1:18">
      <c r="A3" s="156" t="s">
        <v>2</v>
      </c>
      <c r="B3" s="156"/>
      <c r="C3" s="156"/>
      <c r="D3" s="157" t="s">
        <v>3</v>
      </c>
      <c r="E3" s="167" t="s">
        <v>4</v>
      </c>
      <c r="F3" s="168" t="s">
        <v>5</v>
      </c>
      <c r="G3" s="157" t="s">
        <v>6</v>
      </c>
      <c r="H3" s="157" t="s">
        <v>7</v>
      </c>
      <c r="I3" s="184" t="s">
        <v>8</v>
      </c>
      <c r="J3" s="184" t="s">
        <v>9</v>
      </c>
      <c r="K3" s="157" t="s">
        <v>10</v>
      </c>
      <c r="L3" s="185" t="s">
        <v>11</v>
      </c>
      <c r="M3" s="185"/>
      <c r="N3" s="185"/>
      <c r="O3" s="157" t="s">
        <v>12</v>
      </c>
      <c r="P3" s="194" t="s">
        <v>13</v>
      </c>
      <c r="Q3" s="194"/>
      <c r="R3" s="167" t="s">
        <v>14</v>
      </c>
    </row>
    <row r="4" ht="30" customHeight="1" spans="1:18">
      <c r="A4" s="157" t="s">
        <v>15</v>
      </c>
      <c r="B4" s="157" t="s">
        <v>16</v>
      </c>
      <c r="C4" s="157" t="s">
        <v>17</v>
      </c>
      <c r="D4" s="158"/>
      <c r="E4" s="167"/>
      <c r="F4" s="169"/>
      <c r="G4" s="158"/>
      <c r="H4" s="158"/>
      <c r="I4" s="186"/>
      <c r="J4" s="186"/>
      <c r="K4" s="158"/>
      <c r="L4" s="159" t="s">
        <v>18</v>
      </c>
      <c r="M4" s="158" t="s">
        <v>19</v>
      </c>
      <c r="N4" s="158" t="s">
        <v>20</v>
      </c>
      <c r="O4" s="158"/>
      <c r="P4" s="194" t="s">
        <v>21</v>
      </c>
      <c r="Q4" s="194" t="s">
        <v>22</v>
      </c>
      <c r="R4" s="167"/>
    </row>
    <row r="5" ht="30" customHeight="1" spans="1:18">
      <c r="A5" s="159"/>
      <c r="B5" s="159"/>
      <c r="C5" s="159"/>
      <c r="D5" s="159"/>
      <c r="E5" s="167"/>
      <c r="F5" s="170"/>
      <c r="G5" s="159"/>
      <c r="H5" s="159"/>
      <c r="I5" s="187"/>
      <c r="J5" s="187"/>
      <c r="K5" s="159"/>
      <c r="L5" s="167"/>
      <c r="M5" s="159"/>
      <c r="N5" s="159"/>
      <c r="O5" s="159"/>
      <c r="P5" s="194"/>
      <c r="Q5" s="194"/>
      <c r="R5" s="167"/>
    </row>
    <row r="6" s="112" customFormat="1" ht="28.5" customHeight="1" spans="1:19">
      <c r="A6" s="122" t="s">
        <v>23</v>
      </c>
      <c r="B6" s="123"/>
      <c r="C6" s="124"/>
      <c r="D6" s="118"/>
      <c r="E6" s="118"/>
      <c r="F6" s="134">
        <f t="shared" ref="F6:N6" si="0">SUBTOTAL(9,F7:F61)</f>
        <v>515.854</v>
      </c>
      <c r="G6" s="134">
        <f t="shared" si="0"/>
        <v>1095836.53</v>
      </c>
      <c r="H6" s="134">
        <f t="shared" si="0"/>
        <v>335588.9</v>
      </c>
      <c r="I6" s="134">
        <f t="shared" si="0"/>
        <v>119382.376</v>
      </c>
      <c r="J6" s="134">
        <f t="shared" si="0"/>
        <v>126039.15</v>
      </c>
      <c r="K6" s="134">
        <f t="shared" si="0"/>
        <v>124037</v>
      </c>
      <c r="L6" s="134">
        <f t="shared" si="0"/>
        <v>37623</v>
      </c>
      <c r="M6" s="134">
        <f t="shared" si="0"/>
        <v>5414</v>
      </c>
      <c r="N6" s="134">
        <f t="shared" si="0"/>
        <v>81000</v>
      </c>
      <c r="O6" s="134"/>
      <c r="P6" s="118"/>
      <c r="Q6" s="118"/>
      <c r="R6" s="129"/>
      <c r="S6" s="112">
        <f>N6-81000</f>
        <v>0</v>
      </c>
    </row>
    <row r="7" s="112" customFormat="1" ht="28.5" customHeight="1" spans="1:18">
      <c r="A7" s="160" t="s">
        <v>24</v>
      </c>
      <c r="B7" s="123"/>
      <c r="C7" s="124"/>
      <c r="D7" s="118"/>
      <c r="E7" s="118"/>
      <c r="F7" s="172">
        <f t="shared" ref="F7:N7" si="1">SUBTOTAL(9,F8:F12)</f>
        <v>19.204</v>
      </c>
      <c r="G7" s="172">
        <f t="shared" si="1"/>
        <v>84601</v>
      </c>
      <c r="H7" s="172">
        <f t="shared" si="1"/>
        <v>20434</v>
      </c>
      <c r="I7" s="172">
        <f t="shared" si="1"/>
        <v>9492</v>
      </c>
      <c r="J7" s="172">
        <f t="shared" si="1"/>
        <v>10942</v>
      </c>
      <c r="K7" s="172">
        <f t="shared" si="1"/>
        <v>10942</v>
      </c>
      <c r="L7" s="172">
        <f t="shared" si="1"/>
        <v>6375</v>
      </c>
      <c r="M7" s="172">
        <f t="shared" si="1"/>
        <v>0</v>
      </c>
      <c r="N7" s="172">
        <f t="shared" si="1"/>
        <v>4567</v>
      </c>
      <c r="O7" s="134"/>
      <c r="P7" s="118"/>
      <c r="Q7" s="118"/>
      <c r="R7" s="129"/>
    </row>
    <row r="8" s="112" customFormat="1" ht="28.5" customHeight="1" spans="1:18">
      <c r="A8" s="161">
        <v>1</v>
      </c>
      <c r="B8" s="162" t="s">
        <v>25</v>
      </c>
      <c r="C8" s="127" t="s">
        <v>26</v>
      </c>
      <c r="D8" s="128" t="s">
        <v>27</v>
      </c>
      <c r="E8" s="137" t="s">
        <v>28</v>
      </c>
      <c r="F8" s="138">
        <v>9.044</v>
      </c>
      <c r="G8" s="145">
        <v>57256</v>
      </c>
      <c r="H8" s="145">
        <v>15867</v>
      </c>
      <c r="I8" s="145">
        <v>9492</v>
      </c>
      <c r="J8" s="145">
        <v>6375</v>
      </c>
      <c r="K8" s="145">
        <f t="shared" ref="K8:K12" si="2">M8+N8+L8</f>
        <v>6375</v>
      </c>
      <c r="L8" s="145">
        <v>6375</v>
      </c>
      <c r="M8" s="145"/>
      <c r="N8" s="134"/>
      <c r="O8" s="134"/>
      <c r="P8" s="129" t="s">
        <v>29</v>
      </c>
      <c r="Q8" s="129" t="s">
        <v>30</v>
      </c>
      <c r="R8" s="129"/>
    </row>
    <row r="9" s="112" customFormat="1" ht="28.5" customHeight="1" spans="1:18">
      <c r="A9" s="161">
        <v>2</v>
      </c>
      <c r="B9" s="162" t="s">
        <v>25</v>
      </c>
      <c r="C9" s="127" t="s">
        <v>26</v>
      </c>
      <c r="D9" s="128" t="s">
        <v>31</v>
      </c>
      <c r="E9" s="137" t="s">
        <v>32</v>
      </c>
      <c r="F9" s="138">
        <v>6.5</v>
      </c>
      <c r="G9" s="145">
        <v>8000</v>
      </c>
      <c r="H9" s="145">
        <v>2293</v>
      </c>
      <c r="I9" s="145"/>
      <c r="J9" s="145">
        <v>2293</v>
      </c>
      <c r="K9" s="145">
        <f t="shared" si="2"/>
        <v>2293</v>
      </c>
      <c r="L9" s="145"/>
      <c r="M9" s="145"/>
      <c r="N9" s="173">
        <v>2293</v>
      </c>
      <c r="O9" s="134"/>
      <c r="P9" s="129" t="s">
        <v>33</v>
      </c>
      <c r="Q9" s="129" t="s">
        <v>34</v>
      </c>
      <c r="R9" s="129" t="s">
        <v>35</v>
      </c>
    </row>
    <row r="10" s="112" customFormat="1" ht="28.5" customHeight="1" spans="1:18">
      <c r="A10" s="161">
        <v>3</v>
      </c>
      <c r="B10" s="162" t="s">
        <v>25</v>
      </c>
      <c r="C10" s="127" t="s">
        <v>26</v>
      </c>
      <c r="D10" s="128" t="s">
        <v>36</v>
      </c>
      <c r="E10" s="137" t="s">
        <v>32</v>
      </c>
      <c r="F10" s="138">
        <v>1.66</v>
      </c>
      <c r="G10" s="145">
        <v>9845</v>
      </c>
      <c r="H10" s="173">
        <v>930</v>
      </c>
      <c r="I10" s="145"/>
      <c r="J10" s="173">
        <v>930</v>
      </c>
      <c r="K10" s="145">
        <f t="shared" si="2"/>
        <v>930</v>
      </c>
      <c r="L10" s="145"/>
      <c r="M10" s="145"/>
      <c r="N10" s="173">
        <v>930</v>
      </c>
      <c r="O10" s="134"/>
      <c r="P10" s="129" t="s">
        <v>37</v>
      </c>
      <c r="Q10" s="129" t="s">
        <v>38</v>
      </c>
      <c r="R10" s="129" t="s">
        <v>35</v>
      </c>
    </row>
    <row r="11" s="112" customFormat="1" ht="28.5" customHeight="1" spans="1:18">
      <c r="A11" s="161">
        <v>4</v>
      </c>
      <c r="B11" s="162" t="s">
        <v>25</v>
      </c>
      <c r="C11" s="127" t="s">
        <v>26</v>
      </c>
      <c r="D11" s="128" t="s">
        <v>39</v>
      </c>
      <c r="E11" s="137" t="s">
        <v>32</v>
      </c>
      <c r="F11" s="138">
        <v>1.6</v>
      </c>
      <c r="G11" s="145">
        <v>8000</v>
      </c>
      <c r="H11" s="145">
        <v>1120</v>
      </c>
      <c r="I11" s="145"/>
      <c r="J11" s="145">
        <v>1120</v>
      </c>
      <c r="K11" s="145">
        <f t="shared" si="2"/>
        <v>1120</v>
      </c>
      <c r="L11" s="145"/>
      <c r="M11" s="145"/>
      <c r="N11" s="145">
        <v>1120</v>
      </c>
      <c r="O11" s="134"/>
      <c r="P11" s="129" t="s">
        <v>40</v>
      </c>
      <c r="Q11" s="129" t="s">
        <v>34</v>
      </c>
      <c r="R11" s="129" t="s">
        <v>35</v>
      </c>
    </row>
    <row r="12" s="112" customFormat="1" ht="28.5" customHeight="1" spans="1:18">
      <c r="A12" s="161">
        <v>5</v>
      </c>
      <c r="B12" s="162" t="s">
        <v>25</v>
      </c>
      <c r="C12" s="127" t="s">
        <v>26</v>
      </c>
      <c r="D12" s="128" t="s">
        <v>41</v>
      </c>
      <c r="E12" s="137" t="s">
        <v>32</v>
      </c>
      <c r="F12" s="138">
        <v>0.4</v>
      </c>
      <c r="G12" s="145">
        <v>1500</v>
      </c>
      <c r="H12" s="145">
        <v>224</v>
      </c>
      <c r="I12" s="145"/>
      <c r="J12" s="145">
        <v>224</v>
      </c>
      <c r="K12" s="145">
        <f t="shared" si="2"/>
        <v>224</v>
      </c>
      <c r="L12" s="145"/>
      <c r="M12" s="145"/>
      <c r="N12" s="173">
        <v>224</v>
      </c>
      <c r="O12" s="134"/>
      <c r="P12" s="129" t="s">
        <v>42</v>
      </c>
      <c r="Q12" s="129" t="s">
        <v>34</v>
      </c>
      <c r="R12" s="129" t="s">
        <v>35</v>
      </c>
    </row>
    <row r="13" s="112" customFormat="1" ht="30" customHeight="1" outlineLevel="1" spans="1:18">
      <c r="A13" s="160" t="s">
        <v>43</v>
      </c>
      <c r="B13" s="163"/>
      <c r="C13" s="164"/>
      <c r="D13" s="165"/>
      <c r="E13" s="174"/>
      <c r="F13" s="172">
        <f t="shared" ref="F13:K13" si="3">SUBTOTAL(9,F14:F15)</f>
        <v>39.1</v>
      </c>
      <c r="G13" s="172">
        <f t="shared" si="3"/>
        <v>47048</v>
      </c>
      <c r="H13" s="172">
        <f t="shared" si="3"/>
        <v>19682</v>
      </c>
      <c r="I13" s="172">
        <f t="shared" si="3"/>
        <v>17713</v>
      </c>
      <c r="J13" s="172">
        <f t="shared" si="3"/>
        <v>1969</v>
      </c>
      <c r="K13" s="172">
        <f t="shared" si="3"/>
        <v>1969</v>
      </c>
      <c r="L13" s="172"/>
      <c r="M13" s="172"/>
      <c r="N13" s="172">
        <f>SUBTOTAL(9,N14:N15)</f>
        <v>0</v>
      </c>
      <c r="O13" s="172"/>
      <c r="P13" s="141"/>
      <c r="Q13" s="141"/>
      <c r="R13" s="118"/>
    </row>
    <row r="14" s="112" customFormat="1" ht="28.5" customHeight="1" spans="1:18">
      <c r="A14" s="125">
        <v>1</v>
      </c>
      <c r="B14" s="127" t="s">
        <v>44</v>
      </c>
      <c r="C14" s="127" t="s">
        <v>45</v>
      </c>
      <c r="D14" s="129" t="s">
        <v>46</v>
      </c>
      <c r="E14" s="135" t="s">
        <v>47</v>
      </c>
      <c r="F14" s="175">
        <v>33</v>
      </c>
      <c r="G14" s="176">
        <v>39084</v>
      </c>
      <c r="H14" s="177">
        <v>16266</v>
      </c>
      <c r="I14" s="175">
        <v>14639</v>
      </c>
      <c r="J14" s="188">
        <v>1627</v>
      </c>
      <c r="K14" s="145">
        <f t="shared" ref="K14:K17" si="4">M14+N14+L14</f>
        <v>1627</v>
      </c>
      <c r="L14" s="189"/>
      <c r="M14" s="189">
        <v>1627</v>
      </c>
      <c r="N14" s="191"/>
      <c r="O14" s="192" t="s">
        <v>48</v>
      </c>
      <c r="P14" s="129" t="s">
        <v>49</v>
      </c>
      <c r="Q14" s="129" t="s">
        <v>50</v>
      </c>
      <c r="R14" s="129"/>
    </row>
    <row r="15" s="112" customFormat="1" ht="28.5" customHeight="1" spans="1:18">
      <c r="A15" s="125">
        <v>2</v>
      </c>
      <c r="B15" s="127" t="s">
        <v>44</v>
      </c>
      <c r="C15" s="127" t="s">
        <v>45</v>
      </c>
      <c r="D15" s="129" t="s">
        <v>51</v>
      </c>
      <c r="E15" s="135" t="s">
        <v>47</v>
      </c>
      <c r="F15" s="175">
        <v>6.1</v>
      </c>
      <c r="G15" s="176">
        <v>7964</v>
      </c>
      <c r="H15" s="177">
        <v>3416</v>
      </c>
      <c r="I15" s="175">
        <v>3074</v>
      </c>
      <c r="J15" s="188">
        <v>342</v>
      </c>
      <c r="K15" s="145">
        <f t="shared" si="4"/>
        <v>342</v>
      </c>
      <c r="L15" s="189"/>
      <c r="M15" s="189">
        <v>342</v>
      </c>
      <c r="N15" s="191"/>
      <c r="O15" s="192" t="s">
        <v>52</v>
      </c>
      <c r="P15" s="129" t="s">
        <v>49</v>
      </c>
      <c r="Q15" s="129" t="s">
        <v>50</v>
      </c>
      <c r="R15" s="129"/>
    </row>
    <row r="16" s="112" customFormat="1" ht="28.5" customHeight="1" spans="1:18">
      <c r="A16" s="160" t="s">
        <v>53</v>
      </c>
      <c r="B16" s="127"/>
      <c r="C16" s="127"/>
      <c r="D16" s="129"/>
      <c r="E16" s="135"/>
      <c r="F16" s="172">
        <f t="shared" ref="F16:K16" si="5">SUBTOTAL(9,F17)</f>
        <v>20</v>
      </c>
      <c r="G16" s="172">
        <f t="shared" si="5"/>
        <v>28000</v>
      </c>
      <c r="H16" s="172">
        <f t="shared" si="5"/>
        <v>11126</v>
      </c>
      <c r="I16" s="172">
        <f t="shared" si="5"/>
        <v>5000</v>
      </c>
      <c r="J16" s="172">
        <f t="shared" si="5"/>
        <v>3345</v>
      </c>
      <c r="K16" s="172">
        <f t="shared" si="5"/>
        <v>3345</v>
      </c>
      <c r="L16" s="172"/>
      <c r="M16" s="172"/>
      <c r="N16" s="172">
        <f>SUBTOTAL(9,N17)</f>
        <v>3345</v>
      </c>
      <c r="O16" s="146"/>
      <c r="P16" s="129"/>
      <c r="Q16" s="129"/>
      <c r="R16" s="129"/>
    </row>
    <row r="17" s="112" customFormat="1" ht="30" customHeight="1" outlineLevel="1" spans="1:18">
      <c r="A17" s="125">
        <v>1</v>
      </c>
      <c r="B17" s="126" t="s">
        <v>54</v>
      </c>
      <c r="C17" s="127" t="s">
        <v>55</v>
      </c>
      <c r="D17" s="128" t="s">
        <v>56</v>
      </c>
      <c r="E17" s="135" t="s">
        <v>47</v>
      </c>
      <c r="F17" s="175">
        <v>20</v>
      </c>
      <c r="G17" s="176">
        <v>28000</v>
      </c>
      <c r="H17" s="177">
        <v>11126</v>
      </c>
      <c r="I17" s="175">
        <v>5000</v>
      </c>
      <c r="J17" s="188">
        <v>3345</v>
      </c>
      <c r="K17" s="145">
        <f t="shared" si="4"/>
        <v>3345</v>
      </c>
      <c r="L17" s="189"/>
      <c r="M17" s="189"/>
      <c r="N17" s="191">
        <v>3345</v>
      </c>
      <c r="O17" s="188" t="s">
        <v>57</v>
      </c>
      <c r="P17" s="129" t="s">
        <v>58</v>
      </c>
      <c r="Q17" s="129" t="s">
        <v>59</v>
      </c>
      <c r="R17" s="118"/>
    </row>
    <row r="18" s="112" customFormat="1" ht="30" customHeight="1" outlineLevel="1" spans="1:18">
      <c r="A18" s="160" t="s">
        <v>60</v>
      </c>
      <c r="B18" s="126"/>
      <c r="C18" s="127"/>
      <c r="D18" s="128"/>
      <c r="E18" s="135"/>
      <c r="F18" s="172">
        <f t="shared" ref="F18:K18" si="6">SUBTOTAL(9,F19:F20)</f>
        <v>21</v>
      </c>
      <c r="G18" s="172">
        <f t="shared" si="6"/>
        <v>59506</v>
      </c>
      <c r="H18" s="172">
        <f t="shared" si="6"/>
        <v>14312</v>
      </c>
      <c r="I18" s="172">
        <f t="shared" si="6"/>
        <v>3113</v>
      </c>
      <c r="J18" s="172">
        <f t="shared" si="6"/>
        <v>1560</v>
      </c>
      <c r="K18" s="172">
        <f t="shared" si="6"/>
        <v>1560</v>
      </c>
      <c r="L18" s="172"/>
      <c r="M18" s="172"/>
      <c r="N18" s="172">
        <f>SUBTOTAL(9,N19:N20)</f>
        <v>1560</v>
      </c>
      <c r="O18" s="188"/>
      <c r="P18" s="129"/>
      <c r="Q18" s="129"/>
      <c r="R18" s="118"/>
    </row>
    <row r="19" s="113" customFormat="1" ht="30" customHeight="1" outlineLevel="1" spans="1:16376">
      <c r="A19" s="125">
        <v>1</v>
      </c>
      <c r="B19" s="126" t="s">
        <v>61</v>
      </c>
      <c r="C19" s="127" t="s">
        <v>62</v>
      </c>
      <c r="D19" s="128" t="s">
        <v>63</v>
      </c>
      <c r="E19" s="135" t="s">
        <v>47</v>
      </c>
      <c r="F19" s="175">
        <v>12</v>
      </c>
      <c r="G19" s="176">
        <v>49706</v>
      </c>
      <c r="H19" s="175">
        <v>10992</v>
      </c>
      <c r="I19" s="175">
        <v>2013</v>
      </c>
      <c r="J19" s="188">
        <v>1000</v>
      </c>
      <c r="K19" s="145">
        <f t="shared" ref="K19:K31" si="7">M19+N19+L19</f>
        <v>1000</v>
      </c>
      <c r="L19" s="189"/>
      <c r="M19" s="189"/>
      <c r="N19" s="191">
        <v>1000</v>
      </c>
      <c r="O19" s="144" t="s">
        <v>64</v>
      </c>
      <c r="P19" s="129" t="s">
        <v>65</v>
      </c>
      <c r="Q19" s="129" t="s">
        <v>66</v>
      </c>
      <c r="R19" s="195"/>
      <c r="XDZ19" s="115"/>
      <c r="XEA19" s="115"/>
      <c r="XEB19" s="115"/>
      <c r="XEC19" s="115"/>
      <c r="XED19" s="115"/>
      <c r="XEE19" s="115"/>
      <c r="XEF19" s="115"/>
      <c r="XEG19" s="115"/>
      <c r="XEH19" s="115"/>
      <c r="XEI19" s="115"/>
      <c r="XEJ19" s="115"/>
      <c r="XEK19" s="115"/>
      <c r="XEL19" s="115"/>
      <c r="XEM19" s="115"/>
      <c r="XEN19" s="115"/>
      <c r="XEO19" s="115"/>
      <c r="XEP19" s="115"/>
      <c r="XEQ19" s="115"/>
      <c r="XER19" s="115"/>
      <c r="XES19" s="115"/>
      <c r="XET19" s="115"/>
      <c r="XEU19" s="115"/>
      <c r="XEV19" s="115"/>
    </row>
    <row r="20" s="112" customFormat="1" ht="30" customHeight="1" outlineLevel="1" spans="1:18">
      <c r="A20" s="125">
        <v>2</v>
      </c>
      <c r="B20" s="126" t="s">
        <v>61</v>
      </c>
      <c r="C20" s="127" t="s">
        <v>67</v>
      </c>
      <c r="D20" s="128" t="s">
        <v>68</v>
      </c>
      <c r="E20" s="135" t="s">
        <v>47</v>
      </c>
      <c r="F20" s="175">
        <v>9</v>
      </c>
      <c r="G20" s="176">
        <v>9800</v>
      </c>
      <c r="H20" s="175">
        <v>3320</v>
      </c>
      <c r="I20" s="175">
        <v>1100</v>
      </c>
      <c r="J20" s="188">
        <v>560</v>
      </c>
      <c r="K20" s="145">
        <f t="shared" si="7"/>
        <v>560</v>
      </c>
      <c r="L20" s="189"/>
      <c r="M20" s="189"/>
      <c r="N20" s="191">
        <v>560</v>
      </c>
      <c r="O20" s="144" t="s">
        <v>64</v>
      </c>
      <c r="P20" s="129" t="s">
        <v>69</v>
      </c>
      <c r="Q20" s="129" t="s">
        <v>70</v>
      </c>
      <c r="R20" s="118"/>
    </row>
    <row r="21" s="112" customFormat="1" ht="30" customHeight="1" outlineLevel="1" spans="1:18">
      <c r="A21" s="160" t="s">
        <v>71</v>
      </c>
      <c r="B21" s="126"/>
      <c r="C21" s="127"/>
      <c r="D21" s="128"/>
      <c r="E21" s="135"/>
      <c r="F21" s="172">
        <f t="shared" ref="F21:N21" si="8">SUBTOTAL(9,F22:F31)</f>
        <v>68.76</v>
      </c>
      <c r="G21" s="172">
        <f t="shared" si="8"/>
        <v>313351.7</v>
      </c>
      <c r="H21" s="172">
        <f t="shared" si="8"/>
        <v>59903</v>
      </c>
      <c r="I21" s="172">
        <f t="shared" si="8"/>
        <v>23344</v>
      </c>
      <c r="J21" s="172">
        <f t="shared" si="8"/>
        <v>23363</v>
      </c>
      <c r="K21" s="172">
        <f t="shared" si="8"/>
        <v>23363</v>
      </c>
      <c r="L21" s="172">
        <f t="shared" si="8"/>
        <v>5000</v>
      </c>
      <c r="M21" s="172">
        <f t="shared" si="8"/>
        <v>2755</v>
      </c>
      <c r="N21" s="172">
        <f t="shared" si="8"/>
        <v>15608</v>
      </c>
      <c r="O21" s="144"/>
      <c r="P21" s="129"/>
      <c r="Q21" s="129"/>
      <c r="R21" s="118"/>
    </row>
    <row r="22" s="112" customFormat="1" ht="30" customHeight="1" outlineLevel="1" spans="1:18">
      <c r="A22" s="125">
        <v>1</v>
      </c>
      <c r="B22" s="166" t="s">
        <v>72</v>
      </c>
      <c r="C22" s="166" t="s">
        <v>73</v>
      </c>
      <c r="D22" s="166" t="s">
        <v>74</v>
      </c>
      <c r="E22" s="178" t="s">
        <v>28</v>
      </c>
      <c r="F22" s="180">
        <v>4.576</v>
      </c>
      <c r="G22" s="180">
        <v>16921</v>
      </c>
      <c r="H22" s="181">
        <v>6408</v>
      </c>
      <c r="I22" s="145"/>
      <c r="J22" s="145">
        <v>5000</v>
      </c>
      <c r="K22" s="145">
        <f t="shared" si="7"/>
        <v>5000</v>
      </c>
      <c r="L22" s="145">
        <v>5000</v>
      </c>
      <c r="M22" s="145"/>
      <c r="N22" s="193"/>
      <c r="O22" s="144"/>
      <c r="P22" s="192" t="s">
        <v>75</v>
      </c>
      <c r="Q22" s="192" t="s">
        <v>76</v>
      </c>
      <c r="R22" s="118"/>
    </row>
    <row r="23" s="112" customFormat="1" ht="30" customHeight="1" outlineLevel="1" spans="1:18">
      <c r="A23" s="125">
        <v>2</v>
      </c>
      <c r="B23" s="162" t="s">
        <v>72</v>
      </c>
      <c r="C23" s="127" t="s">
        <v>77</v>
      </c>
      <c r="D23" s="128" t="s">
        <v>78</v>
      </c>
      <c r="E23" s="137" t="s">
        <v>47</v>
      </c>
      <c r="F23" s="183">
        <v>19.367</v>
      </c>
      <c r="G23" s="145">
        <v>16405</v>
      </c>
      <c r="H23" s="145">
        <v>7618</v>
      </c>
      <c r="I23" s="145">
        <v>6856</v>
      </c>
      <c r="J23" s="145">
        <v>762</v>
      </c>
      <c r="K23" s="145">
        <f t="shared" si="7"/>
        <v>762</v>
      </c>
      <c r="L23" s="145"/>
      <c r="M23" s="145">
        <v>762</v>
      </c>
      <c r="N23" s="193"/>
      <c r="O23" s="144"/>
      <c r="P23" s="129" t="s">
        <v>79</v>
      </c>
      <c r="Q23" s="129" t="s">
        <v>80</v>
      </c>
      <c r="R23" s="118"/>
    </row>
    <row r="24" s="112" customFormat="1" ht="30" customHeight="1" outlineLevel="1" spans="1:18">
      <c r="A24" s="125">
        <v>3</v>
      </c>
      <c r="B24" s="162" t="s">
        <v>72</v>
      </c>
      <c r="C24" s="127" t="s">
        <v>77</v>
      </c>
      <c r="D24" s="128" t="s">
        <v>81</v>
      </c>
      <c r="E24" s="137" t="s">
        <v>32</v>
      </c>
      <c r="F24" s="183">
        <v>2</v>
      </c>
      <c r="G24" s="145">
        <v>6825</v>
      </c>
      <c r="H24" s="145">
        <v>1340</v>
      </c>
      <c r="I24" s="145">
        <v>672</v>
      </c>
      <c r="J24" s="145">
        <v>668</v>
      </c>
      <c r="K24" s="145">
        <f t="shared" si="7"/>
        <v>668</v>
      </c>
      <c r="L24" s="145"/>
      <c r="M24" s="145">
        <v>668</v>
      </c>
      <c r="N24" s="193"/>
      <c r="O24" s="144"/>
      <c r="P24" s="129" t="s">
        <v>82</v>
      </c>
      <c r="Q24" s="129" t="s">
        <v>83</v>
      </c>
      <c r="R24" s="118"/>
    </row>
    <row r="25" s="112" customFormat="1" ht="30" customHeight="1" outlineLevel="1" spans="1:18">
      <c r="A25" s="125">
        <v>4</v>
      </c>
      <c r="B25" s="126" t="s">
        <v>72</v>
      </c>
      <c r="C25" s="127" t="s">
        <v>84</v>
      </c>
      <c r="D25" s="128" t="s">
        <v>85</v>
      </c>
      <c r="E25" s="135" t="s">
        <v>32</v>
      </c>
      <c r="F25" s="182">
        <v>5.1</v>
      </c>
      <c r="G25" s="182">
        <v>43404</v>
      </c>
      <c r="H25" s="175">
        <v>8157</v>
      </c>
      <c r="I25" s="175">
        <v>6742</v>
      </c>
      <c r="J25" s="188">
        <v>1415</v>
      </c>
      <c r="K25" s="145">
        <f t="shared" si="7"/>
        <v>1415</v>
      </c>
      <c r="L25" s="189"/>
      <c r="M25" s="189">
        <v>1325</v>
      </c>
      <c r="N25" s="191">
        <f>1415-M25</f>
        <v>90</v>
      </c>
      <c r="O25" s="144" t="s">
        <v>86</v>
      </c>
      <c r="P25" s="129" t="s">
        <v>87</v>
      </c>
      <c r="Q25" s="129" t="s">
        <v>88</v>
      </c>
      <c r="R25" s="118"/>
    </row>
    <row r="26" s="113" customFormat="1" ht="30" customHeight="1" outlineLevel="1" spans="1:16376">
      <c r="A26" s="125">
        <v>5</v>
      </c>
      <c r="B26" s="126" t="s">
        <v>72</v>
      </c>
      <c r="C26" s="127" t="s">
        <v>89</v>
      </c>
      <c r="D26" s="128" t="s">
        <v>90</v>
      </c>
      <c r="E26" s="135" t="s">
        <v>47</v>
      </c>
      <c r="F26" s="175">
        <v>8.5</v>
      </c>
      <c r="G26" s="176">
        <v>31000</v>
      </c>
      <c r="H26" s="175">
        <v>5100</v>
      </c>
      <c r="I26" s="175">
        <v>0</v>
      </c>
      <c r="J26" s="188">
        <v>2550</v>
      </c>
      <c r="K26" s="145">
        <f t="shared" si="7"/>
        <v>2550</v>
      </c>
      <c r="L26" s="189"/>
      <c r="M26" s="189"/>
      <c r="N26" s="191">
        <v>2550</v>
      </c>
      <c r="O26" s="144" t="s">
        <v>64</v>
      </c>
      <c r="P26" s="129" t="s">
        <v>91</v>
      </c>
      <c r="Q26" s="129" t="s">
        <v>92</v>
      </c>
      <c r="R26" s="195"/>
      <c r="XDZ26" s="115"/>
      <c r="XEA26" s="115"/>
      <c r="XEB26" s="115"/>
      <c r="XEC26" s="115"/>
      <c r="XED26" s="115"/>
      <c r="XEE26" s="115"/>
      <c r="XEF26" s="115"/>
      <c r="XEG26" s="115"/>
      <c r="XEH26" s="115"/>
      <c r="XEI26" s="115"/>
      <c r="XEJ26" s="115"/>
      <c r="XEK26" s="115"/>
      <c r="XEL26" s="115"/>
      <c r="XEM26" s="115"/>
      <c r="XEN26" s="115"/>
      <c r="XEO26" s="115"/>
      <c r="XEP26" s="115"/>
      <c r="XEQ26" s="115"/>
      <c r="XER26" s="115"/>
      <c r="XES26" s="115"/>
      <c r="XET26" s="115"/>
      <c r="XEU26" s="115"/>
      <c r="XEV26" s="115"/>
    </row>
    <row r="27" s="112" customFormat="1" ht="30" customHeight="1" outlineLevel="1" spans="1:18">
      <c r="A27" s="125">
        <v>6</v>
      </c>
      <c r="B27" s="126" t="s">
        <v>72</v>
      </c>
      <c r="C27" s="127" t="s">
        <v>93</v>
      </c>
      <c r="D27" s="128" t="s">
        <v>94</v>
      </c>
      <c r="E27" s="135" t="s">
        <v>32</v>
      </c>
      <c r="F27" s="198">
        <v>1.658</v>
      </c>
      <c r="G27" s="176">
        <v>17194</v>
      </c>
      <c r="H27" s="188">
        <v>995</v>
      </c>
      <c r="I27" s="175">
        <v>0</v>
      </c>
      <c r="J27" s="188">
        <v>995</v>
      </c>
      <c r="K27" s="145">
        <f t="shared" si="7"/>
        <v>995</v>
      </c>
      <c r="L27" s="189"/>
      <c r="M27" s="189"/>
      <c r="N27" s="191">
        <v>995</v>
      </c>
      <c r="O27" s="144" t="s">
        <v>95</v>
      </c>
      <c r="P27" s="129" t="s">
        <v>96</v>
      </c>
      <c r="Q27" s="129" t="s">
        <v>97</v>
      </c>
      <c r="R27" s="118"/>
    </row>
    <row r="28" s="113" customFormat="1" ht="30" customHeight="1" outlineLevel="1" spans="1:16376">
      <c r="A28" s="125">
        <v>7</v>
      </c>
      <c r="B28" s="196" t="s">
        <v>72</v>
      </c>
      <c r="C28" s="196" t="s">
        <v>84</v>
      </c>
      <c r="D28" s="196" t="s">
        <v>98</v>
      </c>
      <c r="E28" s="196" t="s">
        <v>32</v>
      </c>
      <c r="F28" s="199">
        <v>3.89</v>
      </c>
      <c r="G28" s="200">
        <v>36901</v>
      </c>
      <c r="H28" s="199">
        <v>5668</v>
      </c>
      <c r="I28" s="199">
        <v>5101</v>
      </c>
      <c r="J28" s="205">
        <v>567</v>
      </c>
      <c r="K28" s="145">
        <f t="shared" si="7"/>
        <v>567</v>
      </c>
      <c r="L28" s="205"/>
      <c r="M28" s="205"/>
      <c r="N28" s="144">
        <v>567</v>
      </c>
      <c r="O28" s="144" t="s">
        <v>99</v>
      </c>
      <c r="P28" s="192" t="s">
        <v>100</v>
      </c>
      <c r="Q28" s="192" t="s">
        <v>101</v>
      </c>
      <c r="R28" s="195"/>
      <c r="XDZ28" s="115"/>
      <c r="XEA28" s="115"/>
      <c r="XEB28" s="115"/>
      <c r="XEC28" s="115"/>
      <c r="XED28" s="115"/>
      <c r="XEE28" s="115"/>
      <c r="XEF28" s="115"/>
      <c r="XEG28" s="115"/>
      <c r="XEH28" s="115"/>
      <c r="XEI28" s="115"/>
      <c r="XEJ28" s="115"/>
      <c r="XEK28" s="115"/>
      <c r="XEL28" s="115"/>
      <c r="XEM28" s="115"/>
      <c r="XEN28" s="115"/>
      <c r="XEO28" s="115"/>
      <c r="XEP28" s="115"/>
      <c r="XEQ28" s="115"/>
      <c r="XER28" s="115"/>
      <c r="XES28" s="115"/>
      <c r="XET28" s="115"/>
      <c r="XEU28" s="115"/>
      <c r="XEV28" s="115"/>
    </row>
    <row r="29" s="113" customFormat="1" ht="30" customHeight="1" outlineLevel="1" spans="1:16376">
      <c r="A29" s="125">
        <v>8</v>
      </c>
      <c r="B29" s="126" t="s">
        <v>72</v>
      </c>
      <c r="C29" s="127" t="s">
        <v>77</v>
      </c>
      <c r="D29" s="128" t="s">
        <v>102</v>
      </c>
      <c r="E29" s="166" t="s">
        <v>47</v>
      </c>
      <c r="F29" s="181">
        <v>12.729</v>
      </c>
      <c r="G29" s="201">
        <v>13374</v>
      </c>
      <c r="H29" s="181">
        <v>4782</v>
      </c>
      <c r="I29" s="181">
        <v>0</v>
      </c>
      <c r="J29" s="144">
        <v>4782</v>
      </c>
      <c r="K29" s="145">
        <f t="shared" si="7"/>
        <v>4782</v>
      </c>
      <c r="L29" s="144"/>
      <c r="M29" s="144"/>
      <c r="N29" s="144">
        <v>4782</v>
      </c>
      <c r="O29" s="144" t="s">
        <v>103</v>
      </c>
      <c r="P29" s="129" t="s">
        <v>104</v>
      </c>
      <c r="Q29" s="129" t="s">
        <v>105</v>
      </c>
      <c r="R29" s="195"/>
      <c r="XDZ29" s="115"/>
      <c r="XEA29" s="115"/>
      <c r="XEB29" s="115"/>
      <c r="XEC29" s="115"/>
      <c r="XED29" s="115"/>
      <c r="XEE29" s="115"/>
      <c r="XEF29" s="115"/>
      <c r="XEG29" s="115"/>
      <c r="XEH29" s="115"/>
      <c r="XEI29" s="115"/>
      <c r="XEJ29" s="115"/>
      <c r="XEK29" s="115"/>
      <c r="XEL29" s="115"/>
      <c r="XEM29" s="115"/>
      <c r="XEN29" s="115"/>
      <c r="XEO29" s="115"/>
      <c r="XEP29" s="115"/>
      <c r="XEQ29" s="115"/>
      <c r="XER29" s="115"/>
      <c r="XES29" s="115"/>
      <c r="XET29" s="115"/>
      <c r="XEU29" s="115"/>
      <c r="XEV29" s="115"/>
    </row>
    <row r="30" s="113" customFormat="1" ht="30" customHeight="1" outlineLevel="1" spans="1:16376">
      <c r="A30" s="125">
        <v>9</v>
      </c>
      <c r="B30" s="126" t="s">
        <v>72</v>
      </c>
      <c r="C30" s="127" t="s">
        <v>93</v>
      </c>
      <c r="D30" s="128" t="s">
        <v>106</v>
      </c>
      <c r="E30" s="166" t="s">
        <v>47</v>
      </c>
      <c r="F30" s="199">
        <v>9</v>
      </c>
      <c r="G30" s="200">
        <v>115263</v>
      </c>
      <c r="H30" s="199">
        <v>18477</v>
      </c>
      <c r="I30" s="199">
        <v>3273</v>
      </c>
      <c r="J30" s="205">
        <v>5966</v>
      </c>
      <c r="K30" s="145">
        <f t="shared" si="7"/>
        <v>5966</v>
      </c>
      <c r="L30" s="205"/>
      <c r="M30" s="205"/>
      <c r="N30" s="205">
        <v>5966</v>
      </c>
      <c r="O30" s="144" t="s">
        <v>64</v>
      </c>
      <c r="P30" s="129" t="s">
        <v>107</v>
      </c>
      <c r="Q30" s="129" t="s">
        <v>108</v>
      </c>
      <c r="R30" s="195"/>
      <c r="XDZ30" s="115"/>
      <c r="XEA30" s="115"/>
      <c r="XEB30" s="115"/>
      <c r="XEC30" s="115"/>
      <c r="XED30" s="115"/>
      <c r="XEE30" s="115"/>
      <c r="XEF30" s="115"/>
      <c r="XEG30" s="115"/>
      <c r="XEH30" s="115"/>
      <c r="XEI30" s="115"/>
      <c r="XEJ30" s="115"/>
      <c r="XEK30" s="115"/>
      <c r="XEL30" s="115"/>
      <c r="XEM30" s="115"/>
      <c r="XEN30" s="115"/>
      <c r="XEO30" s="115"/>
      <c r="XEP30" s="115"/>
      <c r="XEQ30" s="115"/>
      <c r="XER30" s="115"/>
      <c r="XES30" s="115"/>
      <c r="XET30" s="115"/>
      <c r="XEU30" s="115"/>
      <c r="XEV30" s="115"/>
    </row>
    <row r="31" s="113" customFormat="1" ht="30" customHeight="1" outlineLevel="1" spans="1:16376">
      <c r="A31" s="125">
        <v>10</v>
      </c>
      <c r="B31" s="126" t="s">
        <v>72</v>
      </c>
      <c r="C31" s="127" t="s">
        <v>93</v>
      </c>
      <c r="D31" s="128" t="s">
        <v>109</v>
      </c>
      <c r="E31" s="166" t="s">
        <v>32</v>
      </c>
      <c r="F31" s="202">
        <v>1.94</v>
      </c>
      <c r="G31" s="200">
        <v>16064.7</v>
      </c>
      <c r="H31" s="199">
        <v>1358</v>
      </c>
      <c r="I31" s="199">
        <v>700</v>
      </c>
      <c r="J31" s="205">
        <v>658</v>
      </c>
      <c r="K31" s="145">
        <f t="shared" si="7"/>
        <v>658</v>
      </c>
      <c r="L31" s="205"/>
      <c r="M31" s="205"/>
      <c r="N31" s="205">
        <v>658</v>
      </c>
      <c r="O31" s="144" t="s">
        <v>103</v>
      </c>
      <c r="P31" s="129" t="s">
        <v>110</v>
      </c>
      <c r="Q31" s="129" t="s">
        <v>111</v>
      </c>
      <c r="R31" s="195"/>
      <c r="XDZ31" s="115"/>
      <c r="XEA31" s="115"/>
      <c r="XEB31" s="115"/>
      <c r="XEC31" s="115"/>
      <c r="XED31" s="115"/>
      <c r="XEE31" s="115"/>
      <c r="XEF31" s="115"/>
      <c r="XEG31" s="115"/>
      <c r="XEH31" s="115"/>
      <c r="XEI31" s="115"/>
      <c r="XEJ31" s="115"/>
      <c r="XEK31" s="115"/>
      <c r="XEL31" s="115"/>
      <c r="XEM31" s="115"/>
      <c r="XEN31" s="115"/>
      <c r="XEO31" s="115"/>
      <c r="XEP31" s="115"/>
      <c r="XEQ31" s="115"/>
      <c r="XER31" s="115"/>
      <c r="XES31" s="115"/>
      <c r="XET31" s="115"/>
      <c r="XEU31" s="115"/>
      <c r="XEV31" s="115"/>
    </row>
    <row r="32" s="113" customFormat="1" ht="30" customHeight="1" outlineLevel="1" spans="1:16376">
      <c r="A32" s="160" t="s">
        <v>112</v>
      </c>
      <c r="B32" s="126"/>
      <c r="C32" s="127"/>
      <c r="D32" s="128"/>
      <c r="E32" s="166"/>
      <c r="F32" s="172">
        <f t="shared" ref="F32:N32" si="9">SUBTOTAL(9,F33:F36)</f>
        <v>53.313</v>
      </c>
      <c r="G32" s="172">
        <f t="shared" si="9"/>
        <v>41529</v>
      </c>
      <c r="H32" s="172">
        <f t="shared" si="9"/>
        <v>29529</v>
      </c>
      <c r="I32" s="172">
        <f t="shared" si="9"/>
        <v>2900</v>
      </c>
      <c r="J32" s="172">
        <f t="shared" si="9"/>
        <v>21519</v>
      </c>
      <c r="K32" s="172">
        <f t="shared" si="9"/>
        <v>21519</v>
      </c>
      <c r="L32" s="172">
        <f t="shared" si="9"/>
        <v>11228</v>
      </c>
      <c r="M32" s="172">
        <f t="shared" si="9"/>
        <v>0</v>
      </c>
      <c r="N32" s="172">
        <f t="shared" si="9"/>
        <v>10291</v>
      </c>
      <c r="O32" s="144"/>
      <c r="P32" s="129"/>
      <c r="Q32" s="129"/>
      <c r="R32" s="195"/>
      <c r="XDZ32" s="115"/>
      <c r="XEA32" s="115"/>
      <c r="XEB32" s="115"/>
      <c r="XEC32" s="115"/>
      <c r="XED32" s="115"/>
      <c r="XEE32" s="115"/>
      <c r="XEF32" s="115"/>
      <c r="XEG32" s="115"/>
      <c r="XEH32" s="115"/>
      <c r="XEI32" s="115"/>
      <c r="XEJ32" s="115"/>
      <c r="XEK32" s="115"/>
      <c r="XEL32" s="115"/>
      <c r="XEM32" s="115"/>
      <c r="XEN32" s="115"/>
      <c r="XEO32" s="115"/>
      <c r="XEP32" s="115"/>
      <c r="XEQ32" s="115"/>
      <c r="XER32" s="115"/>
      <c r="XES32" s="115"/>
      <c r="XET32" s="115"/>
      <c r="XEU32" s="115"/>
      <c r="XEV32" s="115"/>
    </row>
    <row r="33" s="113" customFormat="1" ht="30" customHeight="1" outlineLevel="1" spans="1:16376">
      <c r="A33" s="125">
        <v>1</v>
      </c>
      <c r="B33" s="145" t="s">
        <v>113</v>
      </c>
      <c r="C33" s="145" t="s">
        <v>114</v>
      </c>
      <c r="D33" s="145" t="s">
        <v>115</v>
      </c>
      <c r="E33" s="145" t="s">
        <v>28</v>
      </c>
      <c r="F33" s="145">
        <v>16.8</v>
      </c>
      <c r="G33" s="145">
        <v>14336</v>
      </c>
      <c r="H33" s="145">
        <v>11228</v>
      </c>
      <c r="I33" s="145"/>
      <c r="J33" s="145">
        <v>11228</v>
      </c>
      <c r="K33" s="145">
        <f t="shared" ref="K33:K36" si="10">M33+N33+L33</f>
        <v>11228</v>
      </c>
      <c r="L33" s="145">
        <v>11228</v>
      </c>
      <c r="M33" s="172"/>
      <c r="N33" s="172"/>
      <c r="O33" s="144"/>
      <c r="P33" s="192" t="s">
        <v>116</v>
      </c>
      <c r="Q33" s="192" t="s">
        <v>117</v>
      </c>
      <c r="R33" s="195"/>
      <c r="XDZ33" s="115"/>
      <c r="XEA33" s="115"/>
      <c r="XEB33" s="115"/>
      <c r="XEC33" s="115"/>
      <c r="XED33" s="115"/>
      <c r="XEE33" s="115"/>
      <c r="XEF33" s="115"/>
      <c r="XEG33" s="115"/>
      <c r="XEH33" s="115"/>
      <c r="XEI33" s="115"/>
      <c r="XEJ33" s="115"/>
      <c r="XEK33" s="115"/>
      <c r="XEL33" s="115"/>
      <c r="XEM33" s="115"/>
      <c r="XEN33" s="115"/>
      <c r="XEO33" s="115"/>
      <c r="XEP33" s="115"/>
      <c r="XEQ33" s="115"/>
      <c r="XER33" s="115"/>
      <c r="XES33" s="115"/>
      <c r="XET33" s="115"/>
      <c r="XEU33" s="115"/>
      <c r="XEV33" s="115"/>
    </row>
    <row r="34" s="113" customFormat="1" ht="30" customHeight="1" outlineLevel="1" spans="1:16376">
      <c r="A34" s="125">
        <v>2</v>
      </c>
      <c r="B34" s="162" t="s">
        <v>113</v>
      </c>
      <c r="C34" s="127" t="s">
        <v>118</v>
      </c>
      <c r="D34" s="128" t="s">
        <v>119</v>
      </c>
      <c r="E34" s="166" t="s">
        <v>47</v>
      </c>
      <c r="F34" s="181">
        <v>16.85</v>
      </c>
      <c r="G34" s="201">
        <v>13038</v>
      </c>
      <c r="H34" s="181">
        <v>10110</v>
      </c>
      <c r="I34" s="181">
        <v>0</v>
      </c>
      <c r="J34" s="181">
        <v>5000</v>
      </c>
      <c r="K34" s="145">
        <f t="shared" si="10"/>
        <v>5000</v>
      </c>
      <c r="L34" s="181"/>
      <c r="M34" s="181"/>
      <c r="N34" s="181">
        <v>5000</v>
      </c>
      <c r="O34" s="144" t="s">
        <v>120</v>
      </c>
      <c r="P34" s="129" t="s">
        <v>121</v>
      </c>
      <c r="Q34" s="129" t="s">
        <v>122</v>
      </c>
      <c r="R34" s="195"/>
      <c r="XDZ34" s="115"/>
      <c r="XEA34" s="115"/>
      <c r="XEB34" s="115"/>
      <c r="XEC34" s="115"/>
      <c r="XED34" s="115"/>
      <c r="XEE34" s="115"/>
      <c r="XEF34" s="115"/>
      <c r="XEG34" s="115"/>
      <c r="XEH34" s="115"/>
      <c r="XEI34" s="115"/>
      <c r="XEJ34" s="115"/>
      <c r="XEK34" s="115"/>
      <c r="XEL34" s="115"/>
      <c r="XEM34" s="115"/>
      <c r="XEN34" s="115"/>
      <c r="XEO34" s="115"/>
      <c r="XEP34" s="115"/>
      <c r="XEQ34" s="115"/>
      <c r="XER34" s="115"/>
      <c r="XES34" s="115"/>
      <c r="XET34" s="115"/>
      <c r="XEU34" s="115"/>
      <c r="XEV34" s="115"/>
    </row>
    <row r="35" s="113" customFormat="1" ht="30" customHeight="1" outlineLevel="1" spans="1:16376">
      <c r="A35" s="125">
        <v>3</v>
      </c>
      <c r="B35" s="162" t="s">
        <v>113</v>
      </c>
      <c r="C35" s="127" t="s">
        <v>123</v>
      </c>
      <c r="D35" s="128" t="s">
        <v>124</v>
      </c>
      <c r="E35" s="166" t="s">
        <v>47</v>
      </c>
      <c r="F35" s="181">
        <v>9.853</v>
      </c>
      <c r="G35" s="201">
        <v>6897</v>
      </c>
      <c r="H35" s="181">
        <v>3429</v>
      </c>
      <c r="I35" s="181">
        <v>2900</v>
      </c>
      <c r="J35" s="144">
        <v>529</v>
      </c>
      <c r="K35" s="145">
        <f t="shared" si="10"/>
        <v>529</v>
      </c>
      <c r="L35" s="144"/>
      <c r="M35" s="144"/>
      <c r="N35" s="144">
        <v>529</v>
      </c>
      <c r="O35" s="144" t="s">
        <v>125</v>
      </c>
      <c r="P35" s="129" t="s">
        <v>126</v>
      </c>
      <c r="Q35" s="129" t="s">
        <v>127</v>
      </c>
      <c r="R35" s="195"/>
      <c r="XDZ35" s="115"/>
      <c r="XEA35" s="115"/>
      <c r="XEB35" s="115"/>
      <c r="XEC35" s="115"/>
      <c r="XED35" s="115"/>
      <c r="XEE35" s="115"/>
      <c r="XEF35" s="115"/>
      <c r="XEG35" s="115"/>
      <c r="XEH35" s="115"/>
      <c r="XEI35" s="115"/>
      <c r="XEJ35" s="115"/>
      <c r="XEK35" s="115"/>
      <c r="XEL35" s="115"/>
      <c r="XEM35" s="115"/>
      <c r="XEN35" s="115"/>
      <c r="XEO35" s="115"/>
      <c r="XEP35" s="115"/>
      <c r="XEQ35" s="115"/>
      <c r="XER35" s="115"/>
      <c r="XES35" s="115"/>
      <c r="XET35" s="115"/>
      <c r="XEU35" s="115"/>
      <c r="XEV35" s="115"/>
    </row>
    <row r="36" s="113" customFormat="1" ht="30" customHeight="1" outlineLevel="1" spans="1:16376">
      <c r="A36" s="125">
        <v>4</v>
      </c>
      <c r="B36" s="162" t="s">
        <v>113</v>
      </c>
      <c r="C36" s="127" t="s">
        <v>123</v>
      </c>
      <c r="D36" s="128" t="s">
        <v>128</v>
      </c>
      <c r="E36" s="166" t="s">
        <v>47</v>
      </c>
      <c r="F36" s="181">
        <v>9.81</v>
      </c>
      <c r="G36" s="201">
        <v>7258</v>
      </c>
      <c r="H36" s="181">
        <v>4762</v>
      </c>
      <c r="I36" s="181">
        <v>0</v>
      </c>
      <c r="J36" s="181">
        <v>4762</v>
      </c>
      <c r="K36" s="145">
        <f t="shared" si="10"/>
        <v>4762</v>
      </c>
      <c r="L36" s="181"/>
      <c r="M36" s="181"/>
      <c r="N36" s="181">
        <v>4762</v>
      </c>
      <c r="O36" s="144" t="s">
        <v>129</v>
      </c>
      <c r="P36" s="129" t="s">
        <v>130</v>
      </c>
      <c r="Q36" s="129" t="s">
        <v>131</v>
      </c>
      <c r="R36" s="195"/>
      <c r="XDZ36" s="115"/>
      <c r="XEA36" s="115"/>
      <c r="XEB36" s="115"/>
      <c r="XEC36" s="115"/>
      <c r="XED36" s="115"/>
      <c r="XEE36" s="115"/>
      <c r="XEF36" s="115"/>
      <c r="XEG36" s="115"/>
      <c r="XEH36" s="115"/>
      <c r="XEI36" s="115"/>
      <c r="XEJ36" s="115"/>
      <c r="XEK36" s="115"/>
      <c r="XEL36" s="115"/>
      <c r="XEM36" s="115"/>
      <c r="XEN36" s="115"/>
      <c r="XEO36" s="115"/>
      <c r="XEP36" s="115"/>
      <c r="XEQ36" s="115"/>
      <c r="XER36" s="115"/>
      <c r="XES36" s="115"/>
      <c r="XET36" s="115"/>
      <c r="XEU36" s="115"/>
      <c r="XEV36" s="115"/>
    </row>
    <row r="37" s="113" customFormat="1" ht="30" customHeight="1" outlineLevel="1" spans="1:16376">
      <c r="A37" s="160" t="s">
        <v>132</v>
      </c>
      <c r="B37" s="162"/>
      <c r="C37" s="127"/>
      <c r="D37" s="128"/>
      <c r="E37" s="166"/>
      <c r="F37" s="172">
        <f t="shared" ref="F37:N37" si="11">SUBTOTAL(9,F38:F39)</f>
        <v>20</v>
      </c>
      <c r="G37" s="172">
        <f t="shared" si="11"/>
        <v>29826</v>
      </c>
      <c r="H37" s="172">
        <f t="shared" si="11"/>
        <v>7851</v>
      </c>
      <c r="I37" s="172">
        <f t="shared" si="11"/>
        <v>2154</v>
      </c>
      <c r="J37" s="172">
        <f t="shared" si="11"/>
        <v>1702</v>
      </c>
      <c r="K37" s="172">
        <f t="shared" si="11"/>
        <v>1702</v>
      </c>
      <c r="L37" s="172">
        <f t="shared" si="11"/>
        <v>0</v>
      </c>
      <c r="M37" s="172">
        <f t="shared" si="11"/>
        <v>539</v>
      </c>
      <c r="N37" s="172">
        <f t="shared" si="11"/>
        <v>1163</v>
      </c>
      <c r="O37" s="144"/>
      <c r="P37" s="129"/>
      <c r="Q37" s="129"/>
      <c r="R37" s="195"/>
      <c r="XDZ37" s="115"/>
      <c r="XEA37" s="115"/>
      <c r="XEB37" s="115"/>
      <c r="XEC37" s="115"/>
      <c r="XED37" s="115"/>
      <c r="XEE37" s="115"/>
      <c r="XEF37" s="115"/>
      <c r="XEG37" s="115"/>
      <c r="XEH37" s="115"/>
      <c r="XEI37" s="115"/>
      <c r="XEJ37" s="115"/>
      <c r="XEK37" s="115"/>
      <c r="XEL37" s="115"/>
      <c r="XEM37" s="115"/>
      <c r="XEN37" s="115"/>
      <c r="XEO37" s="115"/>
      <c r="XEP37" s="115"/>
      <c r="XEQ37" s="115"/>
      <c r="XER37" s="115"/>
      <c r="XES37" s="115"/>
      <c r="XET37" s="115"/>
      <c r="XEU37" s="115"/>
      <c r="XEV37" s="115"/>
    </row>
    <row r="38" s="113" customFormat="1" ht="30" customHeight="1" outlineLevel="1" spans="1:16376">
      <c r="A38" s="125">
        <v>1</v>
      </c>
      <c r="B38" s="162" t="s">
        <v>133</v>
      </c>
      <c r="C38" s="127" t="s">
        <v>134</v>
      </c>
      <c r="D38" s="128" t="s">
        <v>135</v>
      </c>
      <c r="E38" s="166" t="s">
        <v>32</v>
      </c>
      <c r="F38" s="145">
        <v>7</v>
      </c>
      <c r="G38" s="145">
        <v>10507</v>
      </c>
      <c r="H38" s="145">
        <v>2693</v>
      </c>
      <c r="I38" s="145">
        <v>2154</v>
      </c>
      <c r="J38" s="145">
        <v>539</v>
      </c>
      <c r="K38" s="145">
        <f t="shared" ref="K38:K42" si="12">M38+N38+L38</f>
        <v>539</v>
      </c>
      <c r="L38" s="145"/>
      <c r="M38" s="145">
        <v>539</v>
      </c>
      <c r="N38" s="172"/>
      <c r="O38" s="144"/>
      <c r="P38" s="192" t="s">
        <v>136</v>
      </c>
      <c r="Q38" s="204" t="s">
        <v>137</v>
      </c>
      <c r="R38" s="195"/>
      <c r="XDZ38" s="115"/>
      <c r="XEA38" s="115"/>
      <c r="XEB38" s="115"/>
      <c r="XEC38" s="115"/>
      <c r="XED38" s="115"/>
      <c r="XEE38" s="115"/>
      <c r="XEF38" s="115"/>
      <c r="XEG38" s="115"/>
      <c r="XEH38" s="115"/>
      <c r="XEI38" s="115"/>
      <c r="XEJ38" s="115"/>
      <c r="XEK38" s="115"/>
      <c r="XEL38" s="115"/>
      <c r="XEM38" s="115"/>
      <c r="XEN38" s="115"/>
      <c r="XEO38" s="115"/>
      <c r="XEP38" s="115"/>
      <c r="XEQ38" s="115"/>
      <c r="XER38" s="115"/>
      <c r="XES38" s="115"/>
      <c r="XET38" s="115"/>
      <c r="XEU38" s="115"/>
      <c r="XEV38" s="115"/>
    </row>
    <row r="39" s="112" customFormat="1" ht="30" customHeight="1" outlineLevel="1" spans="1:18">
      <c r="A39" s="125">
        <v>2</v>
      </c>
      <c r="B39" s="162" t="s">
        <v>133</v>
      </c>
      <c r="C39" s="127" t="s">
        <v>138</v>
      </c>
      <c r="D39" s="128" t="s">
        <v>139</v>
      </c>
      <c r="E39" s="166" t="s">
        <v>47</v>
      </c>
      <c r="F39" s="181">
        <v>13</v>
      </c>
      <c r="G39" s="201">
        <v>19319</v>
      </c>
      <c r="H39" s="181">
        <v>5158</v>
      </c>
      <c r="I39" s="181">
        <v>0</v>
      </c>
      <c r="J39" s="144">
        <v>1163</v>
      </c>
      <c r="K39" s="145">
        <f t="shared" si="12"/>
        <v>1163</v>
      </c>
      <c r="L39" s="144"/>
      <c r="M39" s="144"/>
      <c r="N39" s="144">
        <v>1163</v>
      </c>
      <c r="O39" s="144" t="s">
        <v>140</v>
      </c>
      <c r="P39" s="129" t="s">
        <v>141</v>
      </c>
      <c r="Q39" s="129" t="s">
        <v>142</v>
      </c>
      <c r="R39" s="118"/>
    </row>
    <row r="40" s="112" customFormat="1" ht="30" customHeight="1" outlineLevel="1" spans="1:18">
      <c r="A40" s="160" t="s">
        <v>143</v>
      </c>
      <c r="B40" s="162"/>
      <c r="C40" s="127"/>
      <c r="D40" s="128"/>
      <c r="E40" s="166"/>
      <c r="F40" s="172">
        <f t="shared" ref="F40:N40" si="13">SUBTOTAL(9,F41:F42)</f>
        <v>28.318</v>
      </c>
      <c r="G40" s="172">
        <f t="shared" si="13"/>
        <v>65179</v>
      </c>
      <c r="H40" s="172">
        <f t="shared" si="13"/>
        <v>32070</v>
      </c>
      <c r="I40" s="172">
        <f t="shared" si="13"/>
        <v>23640</v>
      </c>
      <c r="J40" s="172">
        <f t="shared" si="13"/>
        <v>16031</v>
      </c>
      <c r="K40" s="172">
        <f t="shared" si="13"/>
        <v>14028.85</v>
      </c>
      <c r="L40" s="172">
        <f t="shared" si="13"/>
        <v>11820</v>
      </c>
      <c r="M40" s="172">
        <f t="shared" si="13"/>
        <v>0</v>
      </c>
      <c r="N40" s="172">
        <f t="shared" si="13"/>
        <v>2208.85</v>
      </c>
      <c r="O40" s="188"/>
      <c r="P40" s="129"/>
      <c r="Q40" s="129"/>
      <c r="R40" s="118"/>
    </row>
    <row r="41" s="112" customFormat="1" ht="30" customHeight="1" outlineLevel="1" spans="1:18">
      <c r="A41" s="125">
        <v>1</v>
      </c>
      <c r="B41" s="166" t="s">
        <v>144</v>
      </c>
      <c r="C41" s="166" t="s">
        <v>145</v>
      </c>
      <c r="D41" s="166" t="s">
        <v>146</v>
      </c>
      <c r="E41" s="137" t="s">
        <v>28</v>
      </c>
      <c r="F41" s="181">
        <v>16.918</v>
      </c>
      <c r="G41" s="145">
        <v>52292</v>
      </c>
      <c r="H41" s="145">
        <v>23640</v>
      </c>
      <c r="I41" s="145">
        <v>23640</v>
      </c>
      <c r="J41" s="145">
        <v>11820</v>
      </c>
      <c r="K41" s="145">
        <f t="shared" si="12"/>
        <v>11820</v>
      </c>
      <c r="L41" s="145">
        <v>11820</v>
      </c>
      <c r="M41" s="145"/>
      <c r="N41" s="172"/>
      <c r="O41" s="188"/>
      <c r="P41" s="192" t="s">
        <v>147</v>
      </c>
      <c r="Q41" s="192" t="s">
        <v>148</v>
      </c>
      <c r="R41" s="118"/>
    </row>
    <row r="42" s="112" customFormat="1" ht="30" customHeight="1" outlineLevel="1" spans="1:18">
      <c r="A42" s="125">
        <v>2</v>
      </c>
      <c r="B42" s="162" t="s">
        <v>144</v>
      </c>
      <c r="C42" s="127" t="s">
        <v>149</v>
      </c>
      <c r="D42" s="128" t="s">
        <v>150</v>
      </c>
      <c r="E42" s="166" t="s">
        <v>32</v>
      </c>
      <c r="F42" s="181">
        <v>11.4</v>
      </c>
      <c r="G42" s="201">
        <v>12887</v>
      </c>
      <c r="H42" s="181">
        <v>8430</v>
      </c>
      <c r="I42" s="181">
        <v>0</v>
      </c>
      <c r="J42" s="144">
        <v>4211</v>
      </c>
      <c r="K42" s="145">
        <f t="shared" si="12"/>
        <v>2208.85</v>
      </c>
      <c r="L42" s="144"/>
      <c r="M42" s="144"/>
      <c r="N42" s="206">
        <f>4211-1844-158.15</f>
        <v>2208.85</v>
      </c>
      <c r="O42" s="188" t="s">
        <v>151</v>
      </c>
      <c r="P42" s="129" t="s">
        <v>152</v>
      </c>
      <c r="Q42" s="129" t="s">
        <v>153</v>
      </c>
      <c r="R42" s="118"/>
    </row>
    <row r="43" s="112" customFormat="1" ht="30" customHeight="1" outlineLevel="1" spans="1:18">
      <c r="A43" s="160" t="s">
        <v>154</v>
      </c>
      <c r="B43" s="162"/>
      <c r="C43" s="127"/>
      <c r="D43" s="128"/>
      <c r="E43" s="166"/>
      <c r="F43" s="172">
        <f t="shared" ref="F43:N43" si="14">SUBTOTAL(9,F45)</f>
        <v>14</v>
      </c>
      <c r="G43" s="172">
        <f t="shared" si="14"/>
        <v>7496.83</v>
      </c>
      <c r="H43" s="172">
        <f t="shared" si="14"/>
        <v>3962</v>
      </c>
      <c r="I43" s="172">
        <f t="shared" si="14"/>
        <v>0</v>
      </c>
      <c r="J43" s="172">
        <f t="shared" si="14"/>
        <v>1981</v>
      </c>
      <c r="K43" s="172">
        <f t="shared" si="14"/>
        <v>1981</v>
      </c>
      <c r="L43" s="172">
        <f t="shared" si="14"/>
        <v>0</v>
      </c>
      <c r="M43" s="172">
        <f t="shared" si="14"/>
        <v>0</v>
      </c>
      <c r="N43" s="172">
        <f t="shared" si="14"/>
        <v>1981</v>
      </c>
      <c r="O43" s="188"/>
      <c r="P43" s="129"/>
      <c r="Q43" s="129"/>
      <c r="R43" s="118"/>
    </row>
    <row r="44" s="112" customFormat="1" ht="30" customHeight="1" outlineLevel="1" spans="1:18">
      <c r="A44" s="125">
        <v>1</v>
      </c>
      <c r="B44" s="166" t="s">
        <v>155</v>
      </c>
      <c r="C44" s="166" t="s">
        <v>156</v>
      </c>
      <c r="D44" s="166" t="s">
        <v>157</v>
      </c>
      <c r="E44" s="137" t="s">
        <v>28</v>
      </c>
      <c r="F44" s="181">
        <v>5.701</v>
      </c>
      <c r="G44" s="145">
        <v>13958</v>
      </c>
      <c r="H44" s="145">
        <v>7981</v>
      </c>
      <c r="I44" s="145"/>
      <c r="J44" s="145">
        <v>3200</v>
      </c>
      <c r="K44" s="145">
        <f t="shared" ref="K44:K54" si="15">M44+N44+L44</f>
        <v>3200</v>
      </c>
      <c r="L44" s="145">
        <v>3200</v>
      </c>
      <c r="M44" s="145"/>
      <c r="N44" s="172"/>
      <c r="O44" s="188"/>
      <c r="P44" s="129" t="s">
        <v>158</v>
      </c>
      <c r="Q44" s="129" t="s">
        <v>159</v>
      </c>
      <c r="R44" s="118"/>
    </row>
    <row r="45" s="112" customFormat="1" ht="30" customHeight="1" outlineLevel="1" spans="1:18">
      <c r="A45" s="125">
        <v>2</v>
      </c>
      <c r="B45" s="162" t="s">
        <v>155</v>
      </c>
      <c r="C45" s="127" t="s">
        <v>160</v>
      </c>
      <c r="D45" s="128" t="s">
        <v>161</v>
      </c>
      <c r="E45" s="166" t="s">
        <v>47</v>
      </c>
      <c r="F45" s="180">
        <v>14</v>
      </c>
      <c r="G45" s="180">
        <v>7496.83</v>
      </c>
      <c r="H45" s="181">
        <v>3962</v>
      </c>
      <c r="I45" s="181">
        <v>0</v>
      </c>
      <c r="J45" s="144">
        <v>1981</v>
      </c>
      <c r="K45" s="145">
        <f t="shared" si="15"/>
        <v>1981</v>
      </c>
      <c r="L45" s="144"/>
      <c r="M45" s="144"/>
      <c r="N45" s="144">
        <v>1981</v>
      </c>
      <c r="O45" s="188" t="s">
        <v>162</v>
      </c>
      <c r="P45" s="129" t="s">
        <v>163</v>
      </c>
      <c r="Q45" s="192" t="s">
        <v>164</v>
      </c>
      <c r="R45" s="118"/>
    </row>
    <row r="46" s="112" customFormat="1" ht="30" customHeight="1" outlineLevel="1" spans="1:18">
      <c r="A46" s="160" t="s">
        <v>165</v>
      </c>
      <c r="B46" s="162"/>
      <c r="C46" s="127"/>
      <c r="D46" s="128"/>
      <c r="E46" s="166"/>
      <c r="F46" s="172">
        <f t="shared" ref="F46:N46" si="16">SUBTOTAL(9,F47:F54)</f>
        <v>172.645</v>
      </c>
      <c r="G46" s="172">
        <f t="shared" si="16"/>
        <v>252840</v>
      </c>
      <c r="H46" s="172">
        <f t="shared" si="16"/>
        <v>99607.9</v>
      </c>
      <c r="I46" s="172">
        <f t="shared" si="16"/>
        <v>19127.376</v>
      </c>
      <c r="J46" s="172">
        <f t="shared" si="16"/>
        <v>24037</v>
      </c>
      <c r="K46" s="172">
        <f t="shared" si="16"/>
        <v>24037</v>
      </c>
      <c r="L46" s="172">
        <f t="shared" si="16"/>
        <v>0</v>
      </c>
      <c r="M46" s="172">
        <f t="shared" si="16"/>
        <v>0</v>
      </c>
      <c r="N46" s="172">
        <f t="shared" si="16"/>
        <v>24037</v>
      </c>
      <c r="O46" s="188"/>
      <c r="P46" s="129"/>
      <c r="Q46" s="192"/>
      <c r="R46" s="118"/>
    </row>
    <row r="47" s="115" customFormat="1" ht="30" customHeight="1" outlineLevel="2" spans="1:18">
      <c r="A47" s="129">
        <v>1</v>
      </c>
      <c r="B47" s="145" t="s">
        <v>166</v>
      </c>
      <c r="C47" s="145" t="s">
        <v>167</v>
      </c>
      <c r="D47" s="145" t="s">
        <v>168</v>
      </c>
      <c r="E47" s="166" t="s">
        <v>47</v>
      </c>
      <c r="F47" s="180">
        <v>26.28</v>
      </c>
      <c r="G47" s="180">
        <v>36792</v>
      </c>
      <c r="H47" s="204">
        <v>15768</v>
      </c>
      <c r="I47" s="181">
        <v>0</v>
      </c>
      <c r="J47" s="144">
        <v>7884</v>
      </c>
      <c r="K47" s="145">
        <f t="shared" si="15"/>
        <v>7884</v>
      </c>
      <c r="L47" s="144"/>
      <c r="M47" s="144"/>
      <c r="N47" s="144">
        <v>7884</v>
      </c>
      <c r="O47" s="188" t="s">
        <v>64</v>
      </c>
      <c r="P47" s="192" t="s">
        <v>169</v>
      </c>
      <c r="Q47" s="192" t="s">
        <v>170</v>
      </c>
      <c r="R47" s="118"/>
    </row>
    <row r="48" s="112" customFormat="1" ht="30" customHeight="1" outlineLevel="1" spans="1:18">
      <c r="A48" s="129">
        <v>2</v>
      </c>
      <c r="B48" s="162" t="s">
        <v>166</v>
      </c>
      <c r="C48" s="127" t="s">
        <v>171</v>
      </c>
      <c r="D48" s="128" t="s">
        <v>172</v>
      </c>
      <c r="E48" s="166" t="s">
        <v>47</v>
      </c>
      <c r="F48" s="181">
        <v>23.4</v>
      </c>
      <c r="G48" s="201">
        <v>61347</v>
      </c>
      <c r="H48" s="181">
        <v>13377</v>
      </c>
      <c r="I48" s="181">
        <v>12039</v>
      </c>
      <c r="J48" s="144">
        <f>H48-I48</f>
        <v>1338</v>
      </c>
      <c r="K48" s="145">
        <f t="shared" si="15"/>
        <v>1338</v>
      </c>
      <c r="L48" s="144"/>
      <c r="M48" s="144"/>
      <c r="N48" s="144">
        <f>1338</f>
        <v>1338</v>
      </c>
      <c r="O48" s="144" t="s">
        <v>173</v>
      </c>
      <c r="P48" s="129" t="s">
        <v>174</v>
      </c>
      <c r="Q48" s="129" t="s">
        <v>175</v>
      </c>
      <c r="R48" s="118"/>
    </row>
    <row r="49" s="115" customFormat="1" ht="30" customHeight="1" outlineLevel="2" spans="1:16384">
      <c r="A49" s="129">
        <v>3</v>
      </c>
      <c r="B49" s="145" t="s">
        <v>166</v>
      </c>
      <c r="C49" s="197" t="s">
        <v>176</v>
      </c>
      <c r="D49" s="192" t="s">
        <v>177</v>
      </c>
      <c r="E49" s="166" t="s">
        <v>47</v>
      </c>
      <c r="F49" s="181">
        <v>11.77</v>
      </c>
      <c r="G49" s="201">
        <v>28800</v>
      </c>
      <c r="H49" s="181">
        <v>18390</v>
      </c>
      <c r="I49" s="181">
        <v>4900</v>
      </c>
      <c r="J49" s="144">
        <v>1000</v>
      </c>
      <c r="K49" s="145">
        <f t="shared" si="15"/>
        <v>1000</v>
      </c>
      <c r="L49" s="144"/>
      <c r="M49" s="144"/>
      <c r="N49" s="144">
        <v>1000</v>
      </c>
      <c r="O49" s="144" t="s">
        <v>64</v>
      </c>
      <c r="P49" s="192" t="s">
        <v>178</v>
      </c>
      <c r="Q49" s="204" t="s">
        <v>179</v>
      </c>
      <c r="R49" s="118"/>
      <c r="XDZ49" s="208"/>
      <c r="XEA49" s="208"/>
      <c r="XEB49" s="208"/>
      <c r="XEC49" s="208"/>
      <c r="XED49" s="208"/>
      <c r="XEE49" s="208"/>
      <c r="XEF49" s="208"/>
      <c r="XEG49" s="208"/>
      <c r="XEH49" s="208"/>
      <c r="XEI49" s="208"/>
      <c r="XEJ49" s="208"/>
      <c r="XEK49" s="208"/>
      <c r="XEL49" s="208"/>
      <c r="XEM49" s="208"/>
      <c r="XEN49" s="208"/>
      <c r="XEO49" s="208"/>
      <c r="XEP49" s="208"/>
      <c r="XEQ49" s="208"/>
      <c r="XER49" s="208"/>
      <c r="XES49" s="208"/>
      <c r="XET49" s="208"/>
      <c r="XEU49" s="208"/>
      <c r="XEV49" s="208"/>
      <c r="XEW49" s="208"/>
      <c r="XEX49" s="208"/>
      <c r="XEY49" s="208"/>
      <c r="XEZ49" s="208"/>
      <c r="XFA49" s="208"/>
      <c r="XFB49" s="208"/>
      <c r="XFC49" s="208"/>
      <c r="XFD49" s="208"/>
    </row>
    <row r="50" s="112" customFormat="1" ht="30" customHeight="1" outlineLevel="1" spans="1:18">
      <c r="A50" s="129">
        <v>4</v>
      </c>
      <c r="B50" s="162" t="s">
        <v>166</v>
      </c>
      <c r="C50" s="127" t="s">
        <v>180</v>
      </c>
      <c r="D50" s="128" t="s">
        <v>181</v>
      </c>
      <c r="E50" s="166" t="s">
        <v>47</v>
      </c>
      <c r="F50" s="181">
        <v>47</v>
      </c>
      <c r="G50" s="201">
        <v>65800</v>
      </c>
      <c r="H50" s="181">
        <v>21224</v>
      </c>
      <c r="I50" s="181">
        <v>2188.376</v>
      </c>
      <c r="J50" s="144">
        <v>815</v>
      </c>
      <c r="K50" s="145">
        <f t="shared" si="15"/>
        <v>815</v>
      </c>
      <c r="L50" s="144"/>
      <c r="M50" s="144"/>
      <c r="N50" s="144">
        <v>815</v>
      </c>
      <c r="O50" s="144" t="s">
        <v>182</v>
      </c>
      <c r="P50" s="129" t="s">
        <v>183</v>
      </c>
      <c r="Q50" s="129" t="s">
        <v>184</v>
      </c>
      <c r="R50" s="118"/>
    </row>
    <row r="51" s="115" customFormat="1" ht="35.1" customHeight="1" outlineLevel="2" spans="1:18">
      <c r="A51" s="129">
        <v>5</v>
      </c>
      <c r="B51" s="166" t="s">
        <v>166</v>
      </c>
      <c r="C51" s="166" t="s">
        <v>185</v>
      </c>
      <c r="D51" s="166" t="s">
        <v>186</v>
      </c>
      <c r="E51" s="166" t="s">
        <v>47</v>
      </c>
      <c r="F51" s="181">
        <v>12</v>
      </c>
      <c r="G51" s="201">
        <v>12335</v>
      </c>
      <c r="H51" s="181">
        <v>6681</v>
      </c>
      <c r="I51" s="181">
        <v>0</v>
      </c>
      <c r="J51" s="144">
        <v>2000</v>
      </c>
      <c r="K51" s="145">
        <f t="shared" si="15"/>
        <v>2000</v>
      </c>
      <c r="L51" s="144"/>
      <c r="M51" s="144"/>
      <c r="N51" s="144">
        <v>2000</v>
      </c>
      <c r="O51" s="144" t="s">
        <v>64</v>
      </c>
      <c r="P51" s="192" t="s">
        <v>187</v>
      </c>
      <c r="Q51" s="192" t="s">
        <v>188</v>
      </c>
      <c r="R51" s="118"/>
    </row>
    <row r="52" s="115" customFormat="1" ht="35.1" customHeight="1" outlineLevel="2" spans="1:16384">
      <c r="A52" s="129">
        <v>6</v>
      </c>
      <c r="B52" s="135" t="s">
        <v>166</v>
      </c>
      <c r="C52" s="135" t="s">
        <v>189</v>
      </c>
      <c r="D52" s="135" t="s">
        <v>190</v>
      </c>
      <c r="E52" s="166" t="s">
        <v>47</v>
      </c>
      <c r="F52" s="181">
        <v>36.048</v>
      </c>
      <c r="G52" s="201">
        <v>26000</v>
      </c>
      <c r="H52" s="181">
        <v>12568</v>
      </c>
      <c r="I52" s="181"/>
      <c r="J52" s="144">
        <v>6000</v>
      </c>
      <c r="K52" s="145">
        <f t="shared" si="15"/>
        <v>6000</v>
      </c>
      <c r="L52" s="144"/>
      <c r="M52" s="144"/>
      <c r="N52" s="144">
        <f>6000</f>
        <v>6000</v>
      </c>
      <c r="O52" s="144" t="s">
        <v>191</v>
      </c>
      <c r="P52" s="146" t="s">
        <v>192</v>
      </c>
      <c r="Q52" s="146"/>
      <c r="R52" s="118"/>
      <c r="XDZ52" s="208"/>
      <c r="XEA52" s="208"/>
      <c r="XEB52" s="208"/>
      <c r="XEC52" s="208"/>
      <c r="XED52" s="208"/>
      <c r="XEE52" s="208"/>
      <c r="XEF52" s="208"/>
      <c r="XEG52" s="208"/>
      <c r="XEH52" s="208"/>
      <c r="XEI52" s="208"/>
      <c r="XEJ52" s="208"/>
      <c r="XEK52" s="208"/>
      <c r="XEL52" s="208"/>
      <c r="XEM52" s="208"/>
      <c r="XEN52" s="208"/>
      <c r="XEO52" s="208"/>
      <c r="XEP52" s="208"/>
      <c r="XEQ52" s="208"/>
      <c r="XER52" s="208"/>
      <c r="XES52" s="208"/>
      <c r="XET52" s="208"/>
      <c r="XEU52" s="208"/>
      <c r="XEV52" s="208"/>
      <c r="XEW52" s="208"/>
      <c r="XEX52" s="208"/>
      <c r="XEY52" s="208"/>
      <c r="XEZ52" s="208"/>
      <c r="XFA52" s="208"/>
      <c r="XFB52" s="208"/>
      <c r="XFC52" s="208"/>
      <c r="XFD52" s="208"/>
    </row>
    <row r="53" s="115" customFormat="1" ht="35.1" customHeight="1" outlineLevel="2" spans="1:16384">
      <c r="A53" s="129">
        <v>7</v>
      </c>
      <c r="B53" s="135" t="s">
        <v>166</v>
      </c>
      <c r="C53" s="135" t="s">
        <v>193</v>
      </c>
      <c r="D53" s="135" t="s">
        <v>194</v>
      </c>
      <c r="E53" s="166" t="s">
        <v>47</v>
      </c>
      <c r="F53" s="181">
        <v>6</v>
      </c>
      <c r="G53" s="201">
        <v>8400</v>
      </c>
      <c r="H53" s="181">
        <v>4497</v>
      </c>
      <c r="I53" s="181"/>
      <c r="J53" s="144">
        <v>2000</v>
      </c>
      <c r="K53" s="145">
        <f t="shared" si="15"/>
        <v>2000</v>
      </c>
      <c r="L53" s="144"/>
      <c r="M53" s="144"/>
      <c r="N53" s="144">
        <v>2000</v>
      </c>
      <c r="O53" s="144" t="s">
        <v>191</v>
      </c>
      <c r="P53" s="146" t="s">
        <v>192</v>
      </c>
      <c r="Q53" s="146"/>
      <c r="R53" s="118"/>
      <c r="XDZ53" s="208"/>
      <c r="XEA53" s="208"/>
      <c r="XEB53" s="208"/>
      <c r="XEC53" s="208"/>
      <c r="XED53" s="208"/>
      <c r="XEE53" s="208"/>
      <c r="XEF53" s="208"/>
      <c r="XEG53" s="208"/>
      <c r="XEH53" s="208"/>
      <c r="XEI53" s="208"/>
      <c r="XEJ53" s="208"/>
      <c r="XEK53" s="208"/>
      <c r="XEL53" s="208"/>
      <c r="XEM53" s="208"/>
      <c r="XEN53" s="208"/>
      <c r="XEO53" s="208"/>
      <c r="XEP53" s="208"/>
      <c r="XEQ53" s="208"/>
      <c r="XER53" s="208"/>
      <c r="XES53" s="208"/>
      <c r="XET53" s="208"/>
      <c r="XEU53" s="208"/>
      <c r="XEV53" s="208"/>
      <c r="XEW53" s="208"/>
      <c r="XEX53" s="208"/>
      <c r="XEY53" s="208"/>
      <c r="XEZ53" s="208"/>
      <c r="XFA53" s="208"/>
      <c r="XFB53" s="208"/>
      <c r="XFC53" s="208"/>
      <c r="XFD53" s="208"/>
    </row>
    <row r="54" s="112" customFormat="1" ht="30" customHeight="1" outlineLevel="1" spans="1:18">
      <c r="A54" s="129">
        <v>8</v>
      </c>
      <c r="B54" s="162" t="s">
        <v>166</v>
      </c>
      <c r="C54" s="127" t="s">
        <v>195</v>
      </c>
      <c r="D54" s="128" t="s">
        <v>196</v>
      </c>
      <c r="E54" s="166" t="s">
        <v>47</v>
      </c>
      <c r="F54" s="181">
        <v>10.147</v>
      </c>
      <c r="G54" s="201">
        <v>13366</v>
      </c>
      <c r="H54" s="181">
        <v>7102.9</v>
      </c>
      <c r="I54" s="181">
        <v>0</v>
      </c>
      <c r="J54" s="144">
        <v>3000</v>
      </c>
      <c r="K54" s="145">
        <f t="shared" si="15"/>
        <v>3000</v>
      </c>
      <c r="L54" s="144"/>
      <c r="M54" s="144"/>
      <c r="N54" s="144">
        <v>3000</v>
      </c>
      <c r="O54" s="144" t="s">
        <v>64</v>
      </c>
      <c r="P54" s="129" t="s">
        <v>197</v>
      </c>
      <c r="Q54" s="129" t="s">
        <v>198</v>
      </c>
      <c r="R54" s="118"/>
    </row>
    <row r="55" s="112" customFormat="1" ht="30" customHeight="1" outlineLevel="1" spans="1:18">
      <c r="A55" s="160" t="s">
        <v>199</v>
      </c>
      <c r="B55" s="162"/>
      <c r="C55" s="127"/>
      <c r="D55" s="128"/>
      <c r="E55" s="166"/>
      <c r="F55" s="172">
        <f t="shared" ref="F55:N55" si="17">SUBTOTAL(9,F56:F58)</f>
        <v>44.053</v>
      </c>
      <c r="G55" s="172">
        <f t="shared" si="17"/>
        <v>76033</v>
      </c>
      <c r="H55" s="172">
        <f t="shared" si="17"/>
        <v>24481</v>
      </c>
      <c r="I55" s="172">
        <f t="shared" si="17"/>
        <v>8400</v>
      </c>
      <c r="J55" s="172">
        <f t="shared" si="17"/>
        <v>16081</v>
      </c>
      <c r="K55" s="172">
        <f t="shared" si="17"/>
        <v>16081</v>
      </c>
      <c r="L55" s="172">
        <f t="shared" si="17"/>
        <v>0</v>
      </c>
      <c r="M55" s="172">
        <f t="shared" si="17"/>
        <v>0</v>
      </c>
      <c r="N55" s="172">
        <f t="shared" si="17"/>
        <v>16081</v>
      </c>
      <c r="O55" s="144"/>
      <c r="P55" s="129"/>
      <c r="Q55" s="129"/>
      <c r="R55" s="118"/>
    </row>
    <row r="56" s="113" customFormat="1" ht="30" customHeight="1" outlineLevel="1" spans="1:16376">
      <c r="A56" s="125">
        <v>1</v>
      </c>
      <c r="B56" s="166" t="s">
        <v>200</v>
      </c>
      <c r="C56" s="166" t="s">
        <v>201</v>
      </c>
      <c r="D56" s="166" t="s">
        <v>202</v>
      </c>
      <c r="E56" s="166" t="s">
        <v>47</v>
      </c>
      <c r="F56" s="209">
        <v>10.833</v>
      </c>
      <c r="G56" s="201">
        <v>16176</v>
      </c>
      <c r="H56" s="181">
        <v>6041</v>
      </c>
      <c r="I56" s="181">
        <v>0</v>
      </c>
      <c r="J56" s="144">
        <v>6041</v>
      </c>
      <c r="K56" s="145">
        <f t="shared" ref="K56:K58" si="18">M56+N56+L56</f>
        <v>6041</v>
      </c>
      <c r="L56" s="144"/>
      <c r="M56" s="144"/>
      <c r="N56" s="144">
        <v>6041</v>
      </c>
      <c r="O56" s="144" t="s">
        <v>203</v>
      </c>
      <c r="P56" s="192" t="s">
        <v>204</v>
      </c>
      <c r="Q56" s="192" t="s">
        <v>205</v>
      </c>
      <c r="R56" s="195"/>
      <c r="XDZ56" s="115"/>
      <c r="XEA56" s="115"/>
      <c r="XEB56" s="115"/>
      <c r="XEC56" s="115"/>
      <c r="XED56" s="115"/>
      <c r="XEE56" s="115"/>
      <c r="XEF56" s="115"/>
      <c r="XEG56" s="115"/>
      <c r="XEH56" s="115"/>
      <c r="XEI56" s="115"/>
      <c r="XEJ56" s="115"/>
      <c r="XEK56" s="115"/>
      <c r="XEL56" s="115"/>
      <c r="XEM56" s="115"/>
      <c r="XEN56" s="115"/>
      <c r="XEO56" s="115"/>
      <c r="XEP56" s="115"/>
      <c r="XEQ56" s="115"/>
      <c r="XER56" s="115"/>
      <c r="XES56" s="115"/>
      <c r="XET56" s="115"/>
      <c r="XEU56" s="115"/>
      <c r="XEV56" s="115"/>
    </row>
    <row r="57" s="112" customFormat="1" ht="30" customHeight="1" outlineLevel="1" spans="1:18">
      <c r="A57" s="125">
        <v>2</v>
      </c>
      <c r="B57" s="162" t="s">
        <v>200</v>
      </c>
      <c r="C57" s="127" t="s">
        <v>206</v>
      </c>
      <c r="D57" s="128" t="s">
        <v>207</v>
      </c>
      <c r="E57" s="166" t="s">
        <v>47</v>
      </c>
      <c r="F57" s="181">
        <v>30.6</v>
      </c>
      <c r="G57" s="201">
        <v>48845</v>
      </c>
      <c r="H57" s="177">
        <v>16868</v>
      </c>
      <c r="I57" s="181">
        <v>8400</v>
      </c>
      <c r="J57" s="144">
        <v>8468</v>
      </c>
      <c r="K57" s="145">
        <f t="shared" si="18"/>
        <v>8468</v>
      </c>
      <c r="L57" s="144"/>
      <c r="M57" s="144"/>
      <c r="N57" s="144">
        <v>8468</v>
      </c>
      <c r="O57" s="188" t="s">
        <v>208</v>
      </c>
      <c r="P57" s="129" t="s">
        <v>209</v>
      </c>
      <c r="Q57" s="129" t="s">
        <v>210</v>
      </c>
      <c r="R57" s="118"/>
    </row>
    <row r="58" s="112" customFormat="1" ht="33" customHeight="1" outlineLevel="1" spans="1:18">
      <c r="A58" s="125">
        <v>3</v>
      </c>
      <c r="B58" s="162" t="s">
        <v>200</v>
      </c>
      <c r="C58" s="127" t="s">
        <v>211</v>
      </c>
      <c r="D58" s="128" t="s">
        <v>212</v>
      </c>
      <c r="E58" s="166" t="s">
        <v>32</v>
      </c>
      <c r="F58" s="181">
        <v>2.62</v>
      </c>
      <c r="G58" s="201">
        <v>11012</v>
      </c>
      <c r="H58" s="181">
        <v>1572</v>
      </c>
      <c r="I58" s="181">
        <v>0</v>
      </c>
      <c r="J58" s="144">
        <v>1572</v>
      </c>
      <c r="K58" s="145">
        <f t="shared" si="18"/>
        <v>1572</v>
      </c>
      <c r="L58" s="144"/>
      <c r="M58" s="144"/>
      <c r="N58" s="144">
        <v>1572</v>
      </c>
      <c r="O58" s="144" t="s">
        <v>213</v>
      </c>
      <c r="P58" s="129" t="s">
        <v>214</v>
      </c>
      <c r="Q58" s="129" t="s">
        <v>215</v>
      </c>
      <c r="R58" s="118"/>
    </row>
    <row r="59" s="112" customFormat="1" ht="30" customHeight="1" outlineLevel="1" spans="1:18">
      <c r="A59" s="160" t="s">
        <v>216</v>
      </c>
      <c r="B59" s="162"/>
      <c r="C59" s="127"/>
      <c r="D59" s="128"/>
      <c r="E59" s="166"/>
      <c r="F59" s="172">
        <f t="shared" ref="F59:N59" si="19">SUBTOTAL(9,F60:F61)</f>
        <v>9.76</v>
      </c>
      <c r="G59" s="172">
        <f t="shared" si="19"/>
        <v>76468</v>
      </c>
      <c r="H59" s="172">
        <f t="shared" si="19"/>
        <v>4650</v>
      </c>
      <c r="I59" s="172">
        <f t="shared" si="19"/>
        <v>4499</v>
      </c>
      <c r="J59" s="172">
        <f t="shared" si="19"/>
        <v>309.15</v>
      </c>
      <c r="K59" s="172">
        <f t="shared" si="19"/>
        <v>309.15</v>
      </c>
      <c r="L59" s="172">
        <f t="shared" si="19"/>
        <v>0</v>
      </c>
      <c r="M59" s="172">
        <f t="shared" si="19"/>
        <v>151</v>
      </c>
      <c r="N59" s="172">
        <f t="shared" si="19"/>
        <v>158.15</v>
      </c>
      <c r="O59" s="210"/>
      <c r="P59" s="214"/>
      <c r="Q59" s="214"/>
      <c r="R59" s="215"/>
    </row>
    <row r="60" s="112" customFormat="1" ht="30" customHeight="1" outlineLevel="1" spans="1:18">
      <c r="A60" s="125">
        <v>1</v>
      </c>
      <c r="B60" s="145" t="s">
        <v>217</v>
      </c>
      <c r="C60" s="127" t="s">
        <v>218</v>
      </c>
      <c r="D60" s="128" t="s">
        <v>219</v>
      </c>
      <c r="E60" s="135" t="s">
        <v>28</v>
      </c>
      <c r="F60" s="145">
        <v>4.76</v>
      </c>
      <c r="G60" s="145">
        <v>9673</v>
      </c>
      <c r="H60" s="145">
        <v>3144</v>
      </c>
      <c r="I60" s="145">
        <v>3144</v>
      </c>
      <c r="J60" s="145">
        <v>158.15</v>
      </c>
      <c r="K60" s="145">
        <v>158.15</v>
      </c>
      <c r="L60" s="172"/>
      <c r="M60" s="172"/>
      <c r="N60" s="211">
        <v>158.15</v>
      </c>
      <c r="O60" s="212"/>
      <c r="P60" s="192"/>
      <c r="Q60" s="192" t="s">
        <v>220</v>
      </c>
      <c r="R60" s="215"/>
    </row>
    <row r="61" ht="33" customHeight="1" spans="1:18">
      <c r="A61" s="125">
        <v>2</v>
      </c>
      <c r="B61" s="145" t="s">
        <v>217</v>
      </c>
      <c r="C61" s="145" t="s">
        <v>221</v>
      </c>
      <c r="D61" s="145" t="s">
        <v>222</v>
      </c>
      <c r="E61" s="197" t="s">
        <v>32</v>
      </c>
      <c r="F61" s="145">
        <v>5</v>
      </c>
      <c r="G61" s="145">
        <v>66795</v>
      </c>
      <c r="H61" s="145">
        <v>1506</v>
      </c>
      <c r="I61" s="145">
        <v>1355</v>
      </c>
      <c r="J61" s="145">
        <v>151</v>
      </c>
      <c r="K61" s="145">
        <v>151</v>
      </c>
      <c r="L61" s="145"/>
      <c r="M61" s="145">
        <v>151</v>
      </c>
      <c r="N61" s="213"/>
      <c r="O61" s="213"/>
      <c r="P61" s="192" t="s">
        <v>223</v>
      </c>
      <c r="Q61" s="192" t="s">
        <v>224</v>
      </c>
      <c r="R61" s="195"/>
    </row>
  </sheetData>
  <sheetProtection formatCells="0" insertHyperlinks="0" autoFilter="0"/>
  <mergeCells count="22">
    <mergeCell ref="A2:R2"/>
    <mergeCell ref="A3:C3"/>
    <mergeCell ref="L3:N3"/>
    <mergeCell ref="P3:Q3"/>
    <mergeCell ref="A4:A5"/>
    <mergeCell ref="B4:B5"/>
    <mergeCell ref="C4:C5"/>
    <mergeCell ref="D3:D5"/>
    <mergeCell ref="E3:E5"/>
    <mergeCell ref="F3:F5"/>
    <mergeCell ref="G3:G5"/>
    <mergeCell ref="H3:H5"/>
    <mergeCell ref="I3:I5"/>
    <mergeCell ref="J3:J5"/>
    <mergeCell ref="K3:K5"/>
    <mergeCell ref="L4:L5"/>
    <mergeCell ref="M4:M5"/>
    <mergeCell ref="N4:N5"/>
    <mergeCell ref="O3:O5"/>
    <mergeCell ref="P4:P5"/>
    <mergeCell ref="Q4:Q5"/>
    <mergeCell ref="R3:R5"/>
  </mergeCells>
  <printOptions horizontalCentered="1"/>
  <pageMargins left="0.393700787401575" right="0.31496062992126" top="0.748031496062992" bottom="0.748031496062992" header="0.31496062992126" footer="0.31496062992126"/>
  <pageSetup paperSize="8" scale="88" fitToHeight="0" orientation="landscape" blackAndWhite="1"/>
  <headerFooter>
    <oddFooter>&amp;C第 &amp;P 页，共 &amp;N 页</oddFooter>
  </headerFooter>
  <colBreaks count="1" manualBreakCount="1">
    <brk id="17" max="6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outlinePr summaryBelow="0"/>
    <pageSetUpPr fitToPage="1"/>
  </sheetPr>
  <dimension ref="A1:XFD73"/>
  <sheetViews>
    <sheetView showZeros="0" view="pageBreakPreview" zoomScale="85" zoomScaleNormal="85" workbookViewId="0">
      <pane xSplit="6" ySplit="5" topLeftCell="G6" activePane="bottomRight" state="frozen"/>
      <selection/>
      <selection pane="topRight"/>
      <selection pane="bottomLeft"/>
      <selection pane="bottomRight" activeCell="O51" sqref="O51"/>
    </sheetView>
  </sheetViews>
  <sheetFormatPr defaultColWidth="9" defaultRowHeight="12.75"/>
  <cols>
    <col min="1" max="1" width="8.625" style="113" customWidth="1"/>
    <col min="2" max="2" width="11.625" style="113" customWidth="1"/>
    <col min="3" max="3" width="11.375" style="113" customWidth="1"/>
    <col min="4" max="4" width="31" style="113" customWidth="1"/>
    <col min="5" max="5" width="9.125" style="113" customWidth="1"/>
    <col min="6" max="6" width="9" style="113" customWidth="1"/>
    <col min="7" max="7" width="10.875" style="113" customWidth="1"/>
    <col min="8" max="8" width="10.25" style="114" customWidth="1"/>
    <col min="9" max="14" width="10.875" style="114" customWidth="1"/>
    <col min="15" max="15" width="11.5083333333333" style="113" customWidth="1"/>
    <col min="16" max="16" width="11.5083333333333" style="113" hidden="1" customWidth="1"/>
    <col min="17" max="17" width="15" style="114" customWidth="1"/>
    <col min="18" max="18" width="15.375" style="114" customWidth="1"/>
    <col min="19" max="19" width="11.75" style="114" customWidth="1"/>
    <col min="20" max="16354" width="9" style="113"/>
    <col min="16355" max="16384" width="9" style="115"/>
  </cols>
  <sheetData>
    <row r="1" ht="30" customHeight="1" spans="1:1">
      <c r="A1" s="155" t="s">
        <v>0</v>
      </c>
    </row>
    <row r="2" ht="36" customHeight="1" spans="1:19">
      <c r="A2" s="117" t="s">
        <v>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</row>
    <row r="3" ht="30" customHeight="1" spans="1:19">
      <c r="A3" s="156" t="s">
        <v>2</v>
      </c>
      <c r="B3" s="156"/>
      <c r="C3" s="156"/>
      <c r="D3" s="157" t="s">
        <v>3</v>
      </c>
      <c r="E3" s="167" t="s">
        <v>4</v>
      </c>
      <c r="F3" s="168" t="s">
        <v>5</v>
      </c>
      <c r="G3" s="157" t="s">
        <v>6</v>
      </c>
      <c r="H3" s="157" t="s">
        <v>7</v>
      </c>
      <c r="I3" s="184" t="s">
        <v>8</v>
      </c>
      <c r="J3" s="184" t="s">
        <v>9</v>
      </c>
      <c r="K3" s="157" t="s">
        <v>10</v>
      </c>
      <c r="L3" s="185" t="s">
        <v>11</v>
      </c>
      <c r="M3" s="185"/>
      <c r="N3" s="185"/>
      <c r="O3" s="185"/>
      <c r="P3" s="157" t="s">
        <v>12</v>
      </c>
      <c r="Q3" s="194" t="s">
        <v>13</v>
      </c>
      <c r="R3" s="194"/>
      <c r="S3" s="167" t="s">
        <v>14</v>
      </c>
    </row>
    <row r="4" ht="30" customHeight="1" spans="1:19">
      <c r="A4" s="157" t="s">
        <v>15</v>
      </c>
      <c r="B4" s="157" t="s">
        <v>16</v>
      </c>
      <c r="C4" s="157" t="s">
        <v>17</v>
      </c>
      <c r="D4" s="158"/>
      <c r="E4" s="167"/>
      <c r="F4" s="169"/>
      <c r="G4" s="158"/>
      <c r="H4" s="158"/>
      <c r="I4" s="186"/>
      <c r="J4" s="186"/>
      <c r="K4" s="158"/>
      <c r="L4" s="159" t="s">
        <v>225</v>
      </c>
      <c r="M4" s="158" t="s">
        <v>226</v>
      </c>
      <c r="N4" s="158" t="s">
        <v>19</v>
      </c>
      <c r="O4" s="158" t="s">
        <v>227</v>
      </c>
      <c r="P4" s="158"/>
      <c r="Q4" s="194" t="s">
        <v>21</v>
      </c>
      <c r="R4" s="194" t="s">
        <v>22</v>
      </c>
      <c r="S4" s="167"/>
    </row>
    <row r="5" ht="30" customHeight="1" spans="1:19">
      <c r="A5" s="159"/>
      <c r="B5" s="159"/>
      <c r="C5" s="159"/>
      <c r="D5" s="159"/>
      <c r="E5" s="167"/>
      <c r="F5" s="170"/>
      <c r="G5" s="159"/>
      <c r="H5" s="159"/>
      <c r="I5" s="187"/>
      <c r="J5" s="187"/>
      <c r="K5" s="159"/>
      <c r="L5" s="167"/>
      <c r="M5" s="159"/>
      <c r="N5" s="159"/>
      <c r="O5" s="159"/>
      <c r="P5" s="159"/>
      <c r="Q5" s="194"/>
      <c r="R5" s="194"/>
      <c r="S5" s="167"/>
    </row>
    <row r="6" s="112" customFormat="1" ht="28.5" customHeight="1" spans="1:20">
      <c r="A6" s="122" t="s">
        <v>23</v>
      </c>
      <c r="B6" s="123"/>
      <c r="C6" s="124"/>
      <c r="D6" s="118"/>
      <c r="E6" s="118"/>
      <c r="F6" s="134">
        <f t="shared" ref="F6:O6" si="0">SUBTOTAL(9,F7:F73)</f>
        <v>784.049</v>
      </c>
      <c r="G6" s="134">
        <f t="shared" si="0"/>
        <v>1704624.43</v>
      </c>
      <c r="H6" s="134">
        <f t="shared" si="0"/>
        <v>507851.9</v>
      </c>
      <c r="I6" s="134">
        <f t="shared" si="0"/>
        <v>280803.376</v>
      </c>
      <c r="J6" s="134">
        <f t="shared" si="0"/>
        <v>133411</v>
      </c>
      <c r="K6" s="134">
        <f t="shared" si="0"/>
        <v>45107</v>
      </c>
      <c r="L6" s="134">
        <f t="shared" si="0"/>
        <v>37623</v>
      </c>
      <c r="M6" s="134">
        <f t="shared" si="0"/>
        <v>-116914</v>
      </c>
      <c r="N6" s="134">
        <f t="shared" si="0"/>
        <v>30838</v>
      </c>
      <c r="O6" s="134">
        <f t="shared" si="0"/>
        <v>93560</v>
      </c>
      <c r="P6" s="134"/>
      <c r="Q6" s="118"/>
      <c r="R6" s="118"/>
      <c r="S6" s="129"/>
      <c r="T6" s="112">
        <f>O6-81000</f>
        <v>12560</v>
      </c>
    </row>
    <row r="7" s="112" customFormat="1" ht="28.5" customHeight="1" spans="1:19">
      <c r="A7" s="160" t="s">
        <v>24</v>
      </c>
      <c r="B7" s="123"/>
      <c r="C7" s="124"/>
      <c r="D7" s="118"/>
      <c r="E7" s="118"/>
      <c r="F7" s="171">
        <f t="shared" ref="F7:O7" si="1">SUBTOTAL(9,F8:F13)</f>
        <v>69.504</v>
      </c>
      <c r="G7" s="172">
        <f t="shared" si="1"/>
        <v>129919</v>
      </c>
      <c r="H7" s="172">
        <f t="shared" si="1"/>
        <v>40829</v>
      </c>
      <c r="I7" s="172">
        <f t="shared" si="1"/>
        <v>29887</v>
      </c>
      <c r="J7" s="172">
        <f t="shared" si="1"/>
        <v>10942</v>
      </c>
      <c r="K7" s="172">
        <f t="shared" si="1"/>
        <v>6212</v>
      </c>
      <c r="L7" s="172">
        <f t="shared" si="1"/>
        <v>6375</v>
      </c>
      <c r="M7" s="172">
        <f t="shared" si="1"/>
        <v>-4730</v>
      </c>
      <c r="N7" s="172">
        <f t="shared" si="1"/>
        <v>0</v>
      </c>
      <c r="O7" s="172">
        <f t="shared" si="1"/>
        <v>4567</v>
      </c>
      <c r="P7" s="134"/>
      <c r="Q7" s="118"/>
      <c r="R7" s="118"/>
      <c r="S7" s="129"/>
    </row>
    <row r="8" s="112" customFormat="1" ht="28.5" customHeight="1" spans="1:19">
      <c r="A8" s="161">
        <v>1</v>
      </c>
      <c r="B8" s="162" t="s">
        <v>25</v>
      </c>
      <c r="C8" s="127" t="s">
        <v>26</v>
      </c>
      <c r="D8" s="128" t="s">
        <v>27</v>
      </c>
      <c r="E8" s="137" t="s">
        <v>28</v>
      </c>
      <c r="F8" s="138">
        <v>9.044</v>
      </c>
      <c r="G8" s="145">
        <v>57256</v>
      </c>
      <c r="H8" s="145">
        <v>15867</v>
      </c>
      <c r="I8" s="145">
        <v>9492</v>
      </c>
      <c r="J8" s="145">
        <v>6375</v>
      </c>
      <c r="K8" s="145">
        <f>N8+O8+L8</f>
        <v>6375</v>
      </c>
      <c r="L8" s="145">
        <v>6375</v>
      </c>
      <c r="M8" s="145"/>
      <c r="N8" s="145"/>
      <c r="O8" s="134"/>
      <c r="P8" s="134"/>
      <c r="Q8" s="129" t="s">
        <v>29</v>
      </c>
      <c r="R8" s="129" t="s">
        <v>30</v>
      </c>
      <c r="S8" s="129"/>
    </row>
    <row r="9" s="112" customFormat="1" ht="28.5" customHeight="1" spans="1:19">
      <c r="A9" s="161">
        <v>2</v>
      </c>
      <c r="B9" s="162" t="s">
        <v>25</v>
      </c>
      <c r="C9" s="127" t="s">
        <v>228</v>
      </c>
      <c r="D9" s="128" t="s">
        <v>229</v>
      </c>
      <c r="E9" s="137" t="s">
        <v>28</v>
      </c>
      <c r="F9" s="138">
        <v>50.3</v>
      </c>
      <c r="G9" s="145">
        <v>45318</v>
      </c>
      <c r="H9" s="145">
        <v>20395</v>
      </c>
      <c r="I9" s="145">
        <v>20395</v>
      </c>
      <c r="J9" s="145"/>
      <c r="K9" s="145">
        <f>N9+O9+L9+M9</f>
        <v>-4730</v>
      </c>
      <c r="L9" s="145"/>
      <c r="M9" s="145">
        <v>-4730</v>
      </c>
      <c r="N9" s="145"/>
      <c r="O9" s="134"/>
      <c r="P9" s="134"/>
      <c r="Q9" s="129" t="s">
        <v>230</v>
      </c>
      <c r="R9" s="129" t="s">
        <v>231</v>
      </c>
      <c r="S9" s="129"/>
    </row>
    <row r="10" s="112" customFormat="1" ht="28.5" customHeight="1" spans="1:19">
      <c r="A10" s="161">
        <v>3</v>
      </c>
      <c r="B10" s="162" t="s">
        <v>25</v>
      </c>
      <c r="C10" s="127" t="s">
        <v>26</v>
      </c>
      <c r="D10" s="128" t="s">
        <v>31</v>
      </c>
      <c r="E10" s="137" t="s">
        <v>32</v>
      </c>
      <c r="F10" s="138">
        <v>6.5</v>
      </c>
      <c r="G10" s="145">
        <v>8000</v>
      </c>
      <c r="H10" s="145">
        <v>2293</v>
      </c>
      <c r="I10" s="145"/>
      <c r="J10" s="145">
        <v>2293</v>
      </c>
      <c r="K10" s="145">
        <f>N10+O10+L10</f>
        <v>2293</v>
      </c>
      <c r="L10" s="145"/>
      <c r="M10" s="145"/>
      <c r="N10" s="145"/>
      <c r="O10" s="173">
        <v>2293</v>
      </c>
      <c r="P10" s="134"/>
      <c r="Q10" s="129" t="s">
        <v>33</v>
      </c>
      <c r="R10" s="129" t="s">
        <v>34</v>
      </c>
      <c r="S10" s="129"/>
    </row>
    <row r="11" s="112" customFormat="1" ht="28.5" customHeight="1" spans="1:19">
      <c r="A11" s="161">
        <v>4</v>
      </c>
      <c r="B11" s="162" t="s">
        <v>25</v>
      </c>
      <c r="C11" s="127" t="s">
        <v>26</v>
      </c>
      <c r="D11" s="128" t="s">
        <v>36</v>
      </c>
      <c r="E11" s="137" t="s">
        <v>32</v>
      </c>
      <c r="F11" s="138">
        <v>1.66</v>
      </c>
      <c r="G11" s="145">
        <v>9845</v>
      </c>
      <c r="H11" s="173">
        <v>930</v>
      </c>
      <c r="I11" s="145"/>
      <c r="J11" s="173">
        <v>930</v>
      </c>
      <c r="K11" s="145">
        <f>N11+O11+L11</f>
        <v>930</v>
      </c>
      <c r="L11" s="145"/>
      <c r="M11" s="145"/>
      <c r="N11" s="145"/>
      <c r="O11" s="173">
        <v>930</v>
      </c>
      <c r="P11" s="134"/>
      <c r="Q11" s="129" t="s">
        <v>37</v>
      </c>
      <c r="R11" s="129" t="s">
        <v>38</v>
      </c>
      <c r="S11" s="129"/>
    </row>
    <row r="12" s="112" customFormat="1" ht="28.5" customHeight="1" spans="1:19">
      <c r="A12" s="161">
        <v>5</v>
      </c>
      <c r="B12" s="162" t="s">
        <v>25</v>
      </c>
      <c r="C12" s="127" t="s">
        <v>26</v>
      </c>
      <c r="D12" s="128" t="s">
        <v>39</v>
      </c>
      <c r="E12" s="137" t="s">
        <v>32</v>
      </c>
      <c r="F12" s="138">
        <v>1.6</v>
      </c>
      <c r="G12" s="145">
        <v>8000</v>
      </c>
      <c r="H12" s="145">
        <v>1120</v>
      </c>
      <c r="I12" s="145"/>
      <c r="J12" s="145">
        <v>1120</v>
      </c>
      <c r="K12" s="145">
        <f>N12+O12+L12</f>
        <v>1120</v>
      </c>
      <c r="L12" s="145"/>
      <c r="M12" s="145"/>
      <c r="N12" s="145"/>
      <c r="O12" s="145">
        <v>1120</v>
      </c>
      <c r="P12" s="134"/>
      <c r="Q12" s="129" t="s">
        <v>40</v>
      </c>
      <c r="R12" s="129" t="s">
        <v>34</v>
      </c>
      <c r="S12" s="129"/>
    </row>
    <row r="13" s="112" customFormat="1" ht="28.5" customHeight="1" spans="1:19">
      <c r="A13" s="161">
        <v>6</v>
      </c>
      <c r="B13" s="162" t="s">
        <v>25</v>
      </c>
      <c r="C13" s="127" t="s">
        <v>26</v>
      </c>
      <c r="D13" s="128" t="s">
        <v>41</v>
      </c>
      <c r="E13" s="137" t="s">
        <v>32</v>
      </c>
      <c r="F13" s="138">
        <v>0.4</v>
      </c>
      <c r="G13" s="145">
        <v>1500</v>
      </c>
      <c r="H13" s="145">
        <v>224</v>
      </c>
      <c r="I13" s="145"/>
      <c r="J13" s="145">
        <v>224</v>
      </c>
      <c r="K13" s="145">
        <f>N13+O13+L13</f>
        <v>224</v>
      </c>
      <c r="L13" s="145"/>
      <c r="M13" s="145"/>
      <c r="N13" s="145"/>
      <c r="O13" s="173">
        <v>224</v>
      </c>
      <c r="P13" s="134"/>
      <c r="Q13" s="129" t="s">
        <v>42</v>
      </c>
      <c r="R13" s="129" t="s">
        <v>34</v>
      </c>
      <c r="S13" s="129"/>
    </row>
    <row r="14" s="112" customFormat="1" ht="30" customHeight="1" outlineLevel="1" spans="1:19">
      <c r="A14" s="160" t="s">
        <v>43</v>
      </c>
      <c r="B14" s="163"/>
      <c r="C14" s="164"/>
      <c r="D14" s="165"/>
      <c r="E14" s="174"/>
      <c r="F14" s="172">
        <f t="shared" ref="F14:O14" si="2">SUBTOTAL(9,F15:F17)</f>
        <v>52.527</v>
      </c>
      <c r="G14" s="172">
        <f t="shared" si="2"/>
        <v>127411.9</v>
      </c>
      <c r="H14" s="172">
        <f t="shared" si="2"/>
        <v>35618</v>
      </c>
      <c r="I14" s="172">
        <f t="shared" si="2"/>
        <v>36706</v>
      </c>
      <c r="J14" s="172">
        <f t="shared" si="2"/>
        <v>1969</v>
      </c>
      <c r="K14" s="172">
        <f t="shared" si="2"/>
        <v>-17024</v>
      </c>
      <c r="L14" s="172">
        <f t="shared" si="2"/>
        <v>0</v>
      </c>
      <c r="M14" s="172">
        <f t="shared" si="2"/>
        <v>-25511</v>
      </c>
      <c r="N14" s="172">
        <f t="shared" si="2"/>
        <v>8487</v>
      </c>
      <c r="O14" s="172">
        <f t="shared" si="2"/>
        <v>0</v>
      </c>
      <c r="P14" s="172"/>
      <c r="Q14" s="141"/>
      <c r="R14" s="141"/>
      <c r="S14" s="118"/>
    </row>
    <row r="15" s="112" customFormat="1" ht="28.5" customHeight="1" spans="1:20">
      <c r="A15" s="125">
        <v>1</v>
      </c>
      <c r="B15" s="127" t="s">
        <v>44</v>
      </c>
      <c r="C15" s="127" t="s">
        <v>45</v>
      </c>
      <c r="D15" s="129" t="s">
        <v>46</v>
      </c>
      <c r="E15" s="135" t="s">
        <v>47</v>
      </c>
      <c r="F15" s="175">
        <v>33</v>
      </c>
      <c r="G15" s="176">
        <v>39084</v>
      </c>
      <c r="H15" s="177">
        <v>16266</v>
      </c>
      <c r="I15" s="175">
        <v>14639</v>
      </c>
      <c r="J15" s="188">
        <v>1627</v>
      </c>
      <c r="K15" s="145">
        <f t="shared" ref="K15:K17" si="3">N15+O15+L15</f>
        <v>1627</v>
      </c>
      <c r="L15" s="189"/>
      <c r="M15" s="189"/>
      <c r="N15" s="189">
        <v>1627</v>
      </c>
      <c r="O15" s="191"/>
      <c r="P15" s="192" t="s">
        <v>48</v>
      </c>
      <c r="Q15" s="129" t="s">
        <v>49</v>
      </c>
      <c r="R15" s="129" t="s">
        <v>50</v>
      </c>
      <c r="S15" s="129"/>
      <c r="T15" s="112">
        <f>_xlfn.XLOOKUP(D15,'[2]附件3 普通国省道'!$D$9:$D$210,'[2]附件3 普通国省道'!$T$9:$T$210)</f>
        <v>33</v>
      </c>
    </row>
    <row r="16" s="112" customFormat="1" ht="28.5" customHeight="1" spans="1:19">
      <c r="A16" s="125">
        <v>2</v>
      </c>
      <c r="B16" s="127" t="s">
        <v>44</v>
      </c>
      <c r="C16" s="127" t="s">
        <v>45</v>
      </c>
      <c r="D16" s="129" t="s">
        <v>232</v>
      </c>
      <c r="E16" s="137" t="s">
        <v>28</v>
      </c>
      <c r="F16" s="175">
        <v>13.427</v>
      </c>
      <c r="G16" s="176">
        <v>80363.9</v>
      </c>
      <c r="H16" s="177">
        <v>15936</v>
      </c>
      <c r="I16" s="175">
        <v>18993</v>
      </c>
      <c r="J16" s="188"/>
      <c r="K16" s="145">
        <f t="shared" ref="K16:K20" si="4">N16+O16+L16+M16</f>
        <v>-18993</v>
      </c>
      <c r="L16" s="189"/>
      <c r="M16" s="145">
        <v>-25511</v>
      </c>
      <c r="N16" s="189">
        <v>6518</v>
      </c>
      <c r="O16" s="191"/>
      <c r="P16" s="192"/>
      <c r="Q16" s="129" t="s">
        <v>233</v>
      </c>
      <c r="R16" s="129" t="s">
        <v>234</v>
      </c>
      <c r="S16" s="129"/>
    </row>
    <row r="17" s="112" customFormat="1" ht="28.5" customHeight="1" spans="1:20">
      <c r="A17" s="125">
        <v>3</v>
      </c>
      <c r="B17" s="127" t="s">
        <v>44</v>
      </c>
      <c r="C17" s="127" t="s">
        <v>45</v>
      </c>
      <c r="D17" s="129" t="s">
        <v>51</v>
      </c>
      <c r="E17" s="135" t="s">
        <v>47</v>
      </c>
      <c r="F17" s="175">
        <v>6.1</v>
      </c>
      <c r="G17" s="176">
        <v>7964</v>
      </c>
      <c r="H17" s="177">
        <v>3416</v>
      </c>
      <c r="I17" s="175">
        <v>3074</v>
      </c>
      <c r="J17" s="188">
        <v>342</v>
      </c>
      <c r="K17" s="145">
        <f t="shared" si="3"/>
        <v>342</v>
      </c>
      <c r="L17" s="189"/>
      <c r="M17" s="189"/>
      <c r="N17" s="189">
        <v>342</v>
      </c>
      <c r="O17" s="191"/>
      <c r="P17" s="192" t="s">
        <v>52</v>
      </c>
      <c r="Q17" s="129" t="s">
        <v>49</v>
      </c>
      <c r="R17" s="129" t="s">
        <v>50</v>
      </c>
      <c r="S17" s="129"/>
      <c r="T17" s="112">
        <f>_xlfn.XLOOKUP(D17,'[2]附件3 普通国省道'!$D$9:$D$210,'[2]附件3 普通国省道'!$T$9:$T$210)</f>
        <v>6</v>
      </c>
    </row>
    <row r="18" s="112" customFormat="1" ht="28.5" customHeight="1" spans="1:19">
      <c r="A18" s="160" t="s">
        <v>53</v>
      </c>
      <c r="B18" s="127"/>
      <c r="C18" s="127"/>
      <c r="D18" s="129"/>
      <c r="E18" s="135"/>
      <c r="F18" s="172">
        <f t="shared" ref="F18:O18" si="5">SUBTOTAL(9,F19:F21)</f>
        <v>95.648</v>
      </c>
      <c r="G18" s="172">
        <f t="shared" si="5"/>
        <v>205459</v>
      </c>
      <c r="H18" s="172">
        <f t="shared" si="5"/>
        <v>50947</v>
      </c>
      <c r="I18" s="172">
        <f t="shared" si="5"/>
        <v>47288</v>
      </c>
      <c r="J18" s="172">
        <f t="shared" si="5"/>
        <v>3345</v>
      </c>
      <c r="K18" s="172">
        <f t="shared" si="5"/>
        <v>-16479</v>
      </c>
      <c r="L18" s="172">
        <f t="shared" si="5"/>
        <v>0</v>
      </c>
      <c r="M18" s="172">
        <f t="shared" si="5"/>
        <v>-24854</v>
      </c>
      <c r="N18" s="172">
        <f t="shared" si="5"/>
        <v>0</v>
      </c>
      <c r="O18" s="172">
        <f t="shared" si="5"/>
        <v>8375</v>
      </c>
      <c r="P18" s="146"/>
      <c r="Q18" s="129"/>
      <c r="R18" s="129"/>
      <c r="S18" s="129"/>
    </row>
    <row r="19" s="112" customFormat="1" ht="28.5" customHeight="1" spans="1:19">
      <c r="A19" s="125">
        <v>1</v>
      </c>
      <c r="B19" s="127" t="s">
        <v>54</v>
      </c>
      <c r="C19" s="127" t="s">
        <v>235</v>
      </c>
      <c r="D19" s="129" t="s">
        <v>236</v>
      </c>
      <c r="E19" s="137" t="s">
        <v>28</v>
      </c>
      <c r="F19" s="145">
        <v>54.7</v>
      </c>
      <c r="G19" s="145">
        <v>155023</v>
      </c>
      <c r="H19" s="145">
        <v>28076</v>
      </c>
      <c r="I19" s="145">
        <v>42288</v>
      </c>
      <c r="J19" s="145"/>
      <c r="K19" s="145">
        <f t="shared" si="4"/>
        <v>-24854</v>
      </c>
      <c r="L19" s="190"/>
      <c r="M19" s="190">
        <v>-24854</v>
      </c>
      <c r="N19" s="190"/>
      <c r="O19" s="190"/>
      <c r="P19" s="146"/>
      <c r="Q19" s="129" t="s">
        <v>237</v>
      </c>
      <c r="R19" s="129" t="s">
        <v>238</v>
      </c>
      <c r="S19" s="129"/>
    </row>
    <row r="20" s="112" customFormat="1" ht="28.5" customHeight="1" spans="1:19">
      <c r="A20" s="125">
        <v>2</v>
      </c>
      <c r="B20" s="127" t="s">
        <v>54</v>
      </c>
      <c r="C20" s="127" t="s">
        <v>239</v>
      </c>
      <c r="D20" s="129" t="s">
        <v>240</v>
      </c>
      <c r="E20" s="137" t="s">
        <v>47</v>
      </c>
      <c r="F20" s="145">
        <v>20.948</v>
      </c>
      <c r="G20" s="145">
        <v>22436</v>
      </c>
      <c r="H20" s="145">
        <v>11745</v>
      </c>
      <c r="I20" s="145">
        <v>0</v>
      </c>
      <c r="J20" s="145"/>
      <c r="K20" s="145">
        <f t="shared" si="4"/>
        <v>5030</v>
      </c>
      <c r="L20" s="190"/>
      <c r="M20" s="190"/>
      <c r="N20" s="190"/>
      <c r="O20" s="190">
        <v>5030</v>
      </c>
      <c r="P20" s="146"/>
      <c r="Q20" s="129" t="s">
        <v>241</v>
      </c>
      <c r="R20" s="129" t="s">
        <v>242</v>
      </c>
      <c r="S20" s="129"/>
    </row>
    <row r="21" s="112" customFormat="1" ht="30" customHeight="1" outlineLevel="1" spans="1:19">
      <c r="A21" s="125">
        <v>3</v>
      </c>
      <c r="B21" s="126" t="s">
        <v>54</v>
      </c>
      <c r="C21" s="127" t="s">
        <v>55</v>
      </c>
      <c r="D21" s="128" t="s">
        <v>56</v>
      </c>
      <c r="E21" s="135" t="s">
        <v>47</v>
      </c>
      <c r="F21" s="175">
        <v>20</v>
      </c>
      <c r="G21" s="176">
        <v>28000</v>
      </c>
      <c r="H21" s="177">
        <v>11126</v>
      </c>
      <c r="I21" s="175">
        <v>5000</v>
      </c>
      <c r="J21" s="188">
        <v>3345</v>
      </c>
      <c r="K21" s="145">
        <f>N21+O21+L21</f>
        <v>3345</v>
      </c>
      <c r="L21" s="189"/>
      <c r="M21" s="189"/>
      <c r="N21" s="189"/>
      <c r="O21" s="191">
        <v>3345</v>
      </c>
      <c r="P21" s="188" t="s">
        <v>57</v>
      </c>
      <c r="Q21" s="129" t="s">
        <v>58</v>
      </c>
      <c r="R21" s="129" t="s">
        <v>59</v>
      </c>
      <c r="S21" s="118"/>
    </row>
    <row r="22" s="112" customFormat="1" ht="30" customHeight="1" outlineLevel="1" spans="1:19">
      <c r="A22" s="160" t="s">
        <v>60</v>
      </c>
      <c r="B22" s="126"/>
      <c r="C22" s="127"/>
      <c r="D22" s="128"/>
      <c r="E22" s="135"/>
      <c r="F22" s="172">
        <f t="shared" ref="F22:O22" si="6">SUBTOTAL(9,F23:F26)</f>
        <v>53.7</v>
      </c>
      <c r="G22" s="172">
        <f t="shared" si="6"/>
        <v>87104</v>
      </c>
      <c r="H22" s="172">
        <f t="shared" si="6"/>
        <v>31790</v>
      </c>
      <c r="I22" s="172">
        <f t="shared" si="6"/>
        <v>12387</v>
      </c>
      <c r="J22" s="172">
        <f t="shared" si="6"/>
        <v>1560</v>
      </c>
      <c r="K22" s="172">
        <f t="shared" si="6"/>
        <v>-1533</v>
      </c>
      <c r="L22" s="172">
        <f t="shared" si="6"/>
        <v>0</v>
      </c>
      <c r="M22" s="172">
        <f t="shared" si="6"/>
        <v>-11297</v>
      </c>
      <c r="N22" s="172">
        <f t="shared" si="6"/>
        <v>8204</v>
      </c>
      <c r="O22" s="172">
        <f t="shared" si="6"/>
        <v>1560</v>
      </c>
      <c r="P22" s="188"/>
      <c r="Q22" s="129"/>
      <c r="R22" s="129"/>
      <c r="S22" s="118"/>
    </row>
    <row r="23" s="113" customFormat="1" ht="30" customHeight="1" outlineLevel="1" spans="1:16377">
      <c r="A23" s="125">
        <v>1</v>
      </c>
      <c r="B23" s="126" t="s">
        <v>61</v>
      </c>
      <c r="C23" s="127" t="s">
        <v>62</v>
      </c>
      <c r="D23" s="128" t="s">
        <v>63</v>
      </c>
      <c r="E23" s="135" t="s">
        <v>47</v>
      </c>
      <c r="F23" s="175">
        <v>12</v>
      </c>
      <c r="G23" s="176">
        <v>49706</v>
      </c>
      <c r="H23" s="175">
        <v>10992</v>
      </c>
      <c r="I23" s="175">
        <v>2013</v>
      </c>
      <c r="J23" s="188">
        <v>1000</v>
      </c>
      <c r="K23" s="145">
        <f>N23+O23+L23</f>
        <v>1000</v>
      </c>
      <c r="L23" s="189"/>
      <c r="M23" s="189"/>
      <c r="N23" s="189"/>
      <c r="O23" s="191">
        <v>1000</v>
      </c>
      <c r="P23" s="144" t="s">
        <v>64</v>
      </c>
      <c r="Q23" s="129" t="s">
        <v>65</v>
      </c>
      <c r="R23" s="129" t="s">
        <v>66</v>
      </c>
      <c r="S23" s="195"/>
      <c r="XEA23" s="115"/>
      <c r="XEB23" s="115"/>
      <c r="XEC23" s="115"/>
      <c r="XED23" s="115"/>
      <c r="XEE23" s="115"/>
      <c r="XEF23" s="115"/>
      <c r="XEG23" s="115"/>
      <c r="XEH23" s="115"/>
      <c r="XEI23" s="115"/>
      <c r="XEJ23" s="115"/>
      <c r="XEK23" s="115"/>
      <c r="XEL23" s="115"/>
      <c r="XEM23" s="115"/>
      <c r="XEN23" s="115"/>
      <c r="XEO23" s="115"/>
      <c r="XEP23" s="115"/>
      <c r="XEQ23" s="115"/>
      <c r="XER23" s="115"/>
      <c r="XES23" s="115"/>
      <c r="XET23" s="115"/>
      <c r="XEU23" s="115"/>
      <c r="XEV23" s="115"/>
      <c r="XEW23" s="115"/>
    </row>
    <row r="24" s="113" customFormat="1" ht="30" customHeight="1" outlineLevel="1" spans="1:16377">
      <c r="A24" s="125">
        <v>2</v>
      </c>
      <c r="B24" s="126" t="s">
        <v>61</v>
      </c>
      <c r="C24" s="127" t="s">
        <v>62</v>
      </c>
      <c r="D24" s="128" t="s">
        <v>243</v>
      </c>
      <c r="E24" s="135" t="s">
        <v>47</v>
      </c>
      <c r="F24" s="175">
        <v>13.5</v>
      </c>
      <c r="G24" s="176">
        <v>8971</v>
      </c>
      <c r="H24" s="175">
        <v>5396</v>
      </c>
      <c r="I24" s="175">
        <v>5396</v>
      </c>
      <c r="J24" s="188"/>
      <c r="K24" s="145">
        <f>N24+O24+L24+M24</f>
        <v>-847</v>
      </c>
      <c r="L24" s="189"/>
      <c r="M24" s="190">
        <v>-847</v>
      </c>
      <c r="N24" s="189"/>
      <c r="O24" s="191"/>
      <c r="P24" s="144"/>
      <c r="Q24" s="129" t="s">
        <v>244</v>
      </c>
      <c r="R24" s="129" t="s">
        <v>245</v>
      </c>
      <c r="S24" s="195"/>
      <c r="XEA24" s="115"/>
      <c r="XEB24" s="115"/>
      <c r="XEC24" s="115"/>
      <c r="XED24" s="115"/>
      <c r="XEE24" s="115"/>
      <c r="XEF24" s="115"/>
      <c r="XEG24" s="115"/>
      <c r="XEH24" s="115"/>
      <c r="XEI24" s="115"/>
      <c r="XEJ24" s="115"/>
      <c r="XEK24" s="115"/>
      <c r="XEL24" s="115"/>
      <c r="XEM24" s="115"/>
      <c r="XEN24" s="115"/>
      <c r="XEO24" s="115"/>
      <c r="XEP24" s="115"/>
      <c r="XEQ24" s="115"/>
      <c r="XER24" s="115"/>
      <c r="XES24" s="115"/>
      <c r="XET24" s="115"/>
      <c r="XEU24" s="115"/>
      <c r="XEV24" s="115"/>
      <c r="XEW24" s="115"/>
    </row>
    <row r="25" s="113" customFormat="1" ht="30" customHeight="1" outlineLevel="1" spans="1:16377">
      <c r="A25" s="125">
        <v>3</v>
      </c>
      <c r="B25" s="126" t="s">
        <v>61</v>
      </c>
      <c r="C25" s="127" t="s">
        <v>246</v>
      </c>
      <c r="D25" s="128" t="s">
        <v>247</v>
      </c>
      <c r="E25" s="178" t="s">
        <v>28</v>
      </c>
      <c r="F25" s="175">
        <v>19.2</v>
      </c>
      <c r="G25" s="176">
        <v>18627</v>
      </c>
      <c r="H25" s="175">
        <v>12082</v>
      </c>
      <c r="I25" s="175">
        <v>3878</v>
      </c>
      <c r="J25" s="188"/>
      <c r="K25" s="145">
        <f>N25+O25+L25+M25</f>
        <v>-2246</v>
      </c>
      <c r="L25" s="189"/>
      <c r="M25" s="145">
        <v>-10450</v>
      </c>
      <c r="N25" s="189">
        <v>8204</v>
      </c>
      <c r="O25" s="191"/>
      <c r="P25" s="144"/>
      <c r="Q25" s="129" t="s">
        <v>248</v>
      </c>
      <c r="R25" s="129" t="s">
        <v>249</v>
      </c>
      <c r="S25" s="195"/>
      <c r="XEA25" s="115"/>
      <c r="XEB25" s="115"/>
      <c r="XEC25" s="115"/>
      <c r="XED25" s="115"/>
      <c r="XEE25" s="115"/>
      <c r="XEF25" s="115"/>
      <c r="XEG25" s="115"/>
      <c r="XEH25" s="115"/>
      <c r="XEI25" s="115"/>
      <c r="XEJ25" s="115"/>
      <c r="XEK25" s="115"/>
      <c r="XEL25" s="115"/>
      <c r="XEM25" s="115"/>
      <c r="XEN25" s="115"/>
      <c r="XEO25" s="115"/>
      <c r="XEP25" s="115"/>
      <c r="XEQ25" s="115"/>
      <c r="XER25" s="115"/>
      <c r="XES25" s="115"/>
      <c r="XET25" s="115"/>
      <c r="XEU25" s="115"/>
      <c r="XEV25" s="115"/>
      <c r="XEW25" s="115"/>
    </row>
    <row r="26" s="112" customFormat="1" ht="30" customHeight="1" outlineLevel="1" spans="1:19">
      <c r="A26" s="125">
        <v>4</v>
      </c>
      <c r="B26" s="126" t="s">
        <v>61</v>
      </c>
      <c r="C26" s="127" t="s">
        <v>67</v>
      </c>
      <c r="D26" s="128" t="s">
        <v>68</v>
      </c>
      <c r="E26" s="135" t="s">
        <v>47</v>
      </c>
      <c r="F26" s="175">
        <v>9</v>
      </c>
      <c r="G26" s="176">
        <v>9800</v>
      </c>
      <c r="H26" s="175">
        <v>3320</v>
      </c>
      <c r="I26" s="175">
        <v>1100</v>
      </c>
      <c r="J26" s="188">
        <v>560</v>
      </c>
      <c r="K26" s="145">
        <f>N26+O26+L26</f>
        <v>560</v>
      </c>
      <c r="L26" s="189"/>
      <c r="M26" s="189"/>
      <c r="N26" s="189"/>
      <c r="O26" s="191">
        <v>560</v>
      </c>
      <c r="P26" s="144" t="s">
        <v>64</v>
      </c>
      <c r="Q26" s="129" t="s">
        <v>69</v>
      </c>
      <c r="R26" s="129" t="s">
        <v>70</v>
      </c>
      <c r="S26" s="118"/>
    </row>
    <row r="27" s="112" customFormat="1" ht="30" customHeight="1" outlineLevel="1" spans="1:19">
      <c r="A27" s="160" t="s">
        <v>71</v>
      </c>
      <c r="B27" s="126"/>
      <c r="C27" s="127"/>
      <c r="D27" s="128"/>
      <c r="E27" s="135"/>
      <c r="F27" s="171">
        <f t="shared" ref="F27:O27" si="7">SUBTOTAL(9,F28:F38)</f>
        <v>75.16</v>
      </c>
      <c r="G27" s="172">
        <f t="shared" si="7"/>
        <v>354814.7</v>
      </c>
      <c r="H27" s="172">
        <f t="shared" si="7"/>
        <v>72359</v>
      </c>
      <c r="I27" s="172">
        <f t="shared" si="7"/>
        <v>34588</v>
      </c>
      <c r="J27" s="172">
        <f t="shared" si="7"/>
        <v>23363</v>
      </c>
      <c r="K27" s="172">
        <f t="shared" si="7"/>
        <v>21691</v>
      </c>
      <c r="L27" s="172">
        <f t="shared" si="7"/>
        <v>5000</v>
      </c>
      <c r="M27" s="172">
        <f t="shared" si="7"/>
        <v>-1672</v>
      </c>
      <c r="N27" s="172">
        <f t="shared" si="7"/>
        <v>2755</v>
      </c>
      <c r="O27" s="172">
        <f t="shared" si="7"/>
        <v>15608</v>
      </c>
      <c r="P27" s="144"/>
      <c r="Q27" s="129"/>
      <c r="R27" s="129"/>
      <c r="S27" s="118"/>
    </row>
    <row r="28" s="112" customFormat="1" ht="30" customHeight="1" outlineLevel="1" spans="1:19">
      <c r="A28" s="125">
        <v>1</v>
      </c>
      <c r="B28" s="166" t="s">
        <v>72</v>
      </c>
      <c r="C28" s="166" t="s">
        <v>73</v>
      </c>
      <c r="D28" s="166" t="s">
        <v>74</v>
      </c>
      <c r="E28" s="178" t="s">
        <v>28</v>
      </c>
      <c r="F28" s="179">
        <v>4.576</v>
      </c>
      <c r="G28" s="180">
        <v>16921</v>
      </c>
      <c r="H28" s="181">
        <v>6408</v>
      </c>
      <c r="I28" s="145"/>
      <c r="J28" s="145">
        <v>5000</v>
      </c>
      <c r="K28" s="145">
        <f>N28+O28+L28</f>
        <v>5000</v>
      </c>
      <c r="L28" s="145">
        <v>5000</v>
      </c>
      <c r="M28" s="145"/>
      <c r="N28" s="145"/>
      <c r="O28" s="193"/>
      <c r="P28" s="144"/>
      <c r="Q28" s="192" t="s">
        <v>75</v>
      </c>
      <c r="R28" s="192" t="s">
        <v>76</v>
      </c>
      <c r="S28" s="118"/>
    </row>
    <row r="29" s="112" customFormat="1" ht="30" customHeight="1" outlineLevel="1" spans="1:19">
      <c r="A29" s="125">
        <v>2</v>
      </c>
      <c r="B29" s="166" t="s">
        <v>72</v>
      </c>
      <c r="C29" s="135" t="s">
        <v>250</v>
      </c>
      <c r="D29" s="135" t="s">
        <v>251</v>
      </c>
      <c r="E29" s="178" t="s">
        <v>28</v>
      </c>
      <c r="F29" s="182">
        <v>6.4</v>
      </c>
      <c r="G29" s="182">
        <v>41463</v>
      </c>
      <c r="H29" s="175">
        <v>12456</v>
      </c>
      <c r="I29" s="145">
        <v>8314</v>
      </c>
      <c r="J29" s="145"/>
      <c r="K29" s="145">
        <f>N29+O29+L29+M29</f>
        <v>-1672</v>
      </c>
      <c r="L29" s="145"/>
      <c r="M29" s="145">
        <v>-1672</v>
      </c>
      <c r="N29" s="145"/>
      <c r="O29" s="193"/>
      <c r="P29" s="144"/>
      <c r="Q29" s="146" t="s">
        <v>252</v>
      </c>
      <c r="R29" s="146" t="s">
        <v>253</v>
      </c>
      <c r="S29" s="118"/>
    </row>
    <row r="30" s="112" customFormat="1" ht="30" customHeight="1" outlineLevel="1" spans="1:20">
      <c r="A30" s="125">
        <v>3</v>
      </c>
      <c r="B30" s="162" t="s">
        <v>72</v>
      </c>
      <c r="C30" s="127" t="s">
        <v>77</v>
      </c>
      <c r="D30" s="128" t="s">
        <v>78</v>
      </c>
      <c r="E30" s="137" t="s">
        <v>47</v>
      </c>
      <c r="F30" s="183">
        <v>19.367</v>
      </c>
      <c r="G30" s="145">
        <v>16405</v>
      </c>
      <c r="H30" s="145">
        <v>7618</v>
      </c>
      <c r="I30" s="145">
        <v>6856</v>
      </c>
      <c r="J30" s="145">
        <v>762</v>
      </c>
      <c r="K30" s="145">
        <f t="shared" ref="K30:K38" si="8">N30+O30+L30</f>
        <v>762</v>
      </c>
      <c r="L30" s="145"/>
      <c r="M30" s="145"/>
      <c r="N30" s="145">
        <v>762</v>
      </c>
      <c r="O30" s="193"/>
      <c r="P30" s="144"/>
      <c r="Q30" s="129" t="s">
        <v>79</v>
      </c>
      <c r="R30" s="129" t="s">
        <v>80</v>
      </c>
      <c r="S30" s="118"/>
      <c r="T30" s="112">
        <f>_xlfn.XLOOKUP(D30,'[2]附件3 普通国省道'!$D$9:$D$210,'[2]附件3 普通国省道'!$T$9:$T$210)</f>
        <v>0</v>
      </c>
    </row>
    <row r="31" s="112" customFormat="1" ht="30" customHeight="1" outlineLevel="1" spans="1:20">
      <c r="A31" s="125">
        <v>4</v>
      </c>
      <c r="B31" s="162" t="s">
        <v>72</v>
      </c>
      <c r="C31" s="127" t="s">
        <v>77</v>
      </c>
      <c r="D31" s="128" t="s">
        <v>81</v>
      </c>
      <c r="E31" s="137" t="s">
        <v>32</v>
      </c>
      <c r="F31" s="183">
        <v>2</v>
      </c>
      <c r="G31" s="145">
        <v>6825</v>
      </c>
      <c r="H31" s="145">
        <v>1340</v>
      </c>
      <c r="I31" s="145">
        <v>672</v>
      </c>
      <c r="J31" s="145">
        <v>668</v>
      </c>
      <c r="K31" s="145">
        <f t="shared" si="8"/>
        <v>668</v>
      </c>
      <c r="L31" s="145"/>
      <c r="M31" s="145"/>
      <c r="N31" s="145">
        <v>668</v>
      </c>
      <c r="O31" s="193"/>
      <c r="P31" s="144"/>
      <c r="Q31" s="129" t="s">
        <v>82</v>
      </c>
      <c r="R31" s="129" t="s">
        <v>83</v>
      </c>
      <c r="S31" s="118"/>
      <c r="T31" s="112">
        <f>_xlfn.XLOOKUP(D31,'[2]附件3 普通国省道'!$D$9:$D$210,'[2]附件3 普通国省道'!$T$9:$T$210)</f>
        <v>0</v>
      </c>
    </row>
    <row r="32" s="112" customFormat="1" ht="30" customHeight="1" outlineLevel="1" spans="1:20">
      <c r="A32" s="125">
        <v>5</v>
      </c>
      <c r="B32" s="126" t="s">
        <v>72</v>
      </c>
      <c r="C32" s="127" t="s">
        <v>84</v>
      </c>
      <c r="D32" s="128" t="s">
        <v>85</v>
      </c>
      <c r="E32" s="135" t="s">
        <v>32</v>
      </c>
      <c r="F32" s="182">
        <v>5.1</v>
      </c>
      <c r="G32" s="182">
        <v>43404</v>
      </c>
      <c r="H32" s="175">
        <v>8157</v>
      </c>
      <c r="I32" s="175">
        <v>6742</v>
      </c>
      <c r="J32" s="188">
        <v>1415</v>
      </c>
      <c r="K32" s="145">
        <f t="shared" si="8"/>
        <v>1415</v>
      </c>
      <c r="L32" s="189"/>
      <c r="M32" s="189"/>
      <c r="N32" s="189">
        <v>1325</v>
      </c>
      <c r="O32" s="191">
        <f>1415-N32</f>
        <v>90</v>
      </c>
      <c r="P32" s="144" t="s">
        <v>86</v>
      </c>
      <c r="Q32" s="129" t="s">
        <v>87</v>
      </c>
      <c r="R32" s="129" t="s">
        <v>88</v>
      </c>
      <c r="S32" s="118"/>
      <c r="T32" s="112">
        <f>_xlfn.XLOOKUP(D32,'[2]附件3 普通国省道'!$D$9:$D$210,'[2]附件3 普通国省道'!$T$9:$T$210)</f>
        <v>2.368</v>
      </c>
    </row>
    <row r="33" s="113" customFormat="1" ht="30" customHeight="1" outlineLevel="1" spans="1:16377">
      <c r="A33" s="125">
        <v>6</v>
      </c>
      <c r="B33" s="126" t="s">
        <v>72</v>
      </c>
      <c r="C33" s="127" t="s">
        <v>89</v>
      </c>
      <c r="D33" s="128" t="s">
        <v>90</v>
      </c>
      <c r="E33" s="135" t="s">
        <v>47</v>
      </c>
      <c r="F33" s="175">
        <v>8.5</v>
      </c>
      <c r="G33" s="176">
        <v>31000</v>
      </c>
      <c r="H33" s="175">
        <v>5100</v>
      </c>
      <c r="I33" s="175">
        <v>0</v>
      </c>
      <c r="J33" s="188">
        <v>2550</v>
      </c>
      <c r="K33" s="145">
        <f t="shared" si="8"/>
        <v>2550</v>
      </c>
      <c r="L33" s="189"/>
      <c r="M33" s="189"/>
      <c r="N33" s="189"/>
      <c r="O33" s="191">
        <v>2550</v>
      </c>
      <c r="P33" s="144" t="s">
        <v>64</v>
      </c>
      <c r="Q33" s="129" t="s">
        <v>91</v>
      </c>
      <c r="R33" s="129" t="s">
        <v>92</v>
      </c>
      <c r="S33" s="195"/>
      <c r="XEA33" s="115"/>
      <c r="XEB33" s="115"/>
      <c r="XEC33" s="115"/>
      <c r="XED33" s="115"/>
      <c r="XEE33" s="115"/>
      <c r="XEF33" s="115"/>
      <c r="XEG33" s="115"/>
      <c r="XEH33" s="115"/>
      <c r="XEI33" s="115"/>
      <c r="XEJ33" s="115"/>
      <c r="XEK33" s="115"/>
      <c r="XEL33" s="115"/>
      <c r="XEM33" s="115"/>
      <c r="XEN33" s="115"/>
      <c r="XEO33" s="115"/>
      <c r="XEP33" s="115"/>
      <c r="XEQ33" s="115"/>
      <c r="XER33" s="115"/>
      <c r="XES33" s="115"/>
      <c r="XET33" s="115"/>
      <c r="XEU33" s="115"/>
      <c r="XEV33" s="115"/>
      <c r="XEW33" s="115"/>
    </row>
    <row r="34" s="112" customFormat="1" ht="30" customHeight="1" outlineLevel="1" spans="1:19">
      <c r="A34" s="125">
        <v>7</v>
      </c>
      <c r="B34" s="126" t="s">
        <v>72</v>
      </c>
      <c r="C34" s="127" t="s">
        <v>93</v>
      </c>
      <c r="D34" s="128" t="s">
        <v>94</v>
      </c>
      <c r="E34" s="135" t="s">
        <v>32</v>
      </c>
      <c r="F34" s="198">
        <v>1.658</v>
      </c>
      <c r="G34" s="176">
        <v>17194</v>
      </c>
      <c r="H34" s="188">
        <v>995</v>
      </c>
      <c r="I34" s="175">
        <v>0</v>
      </c>
      <c r="J34" s="188">
        <v>995</v>
      </c>
      <c r="K34" s="145">
        <f t="shared" si="8"/>
        <v>995</v>
      </c>
      <c r="L34" s="189"/>
      <c r="M34" s="189"/>
      <c r="N34" s="189"/>
      <c r="O34" s="191">
        <v>995</v>
      </c>
      <c r="P34" s="144" t="s">
        <v>95</v>
      </c>
      <c r="Q34" s="129" t="s">
        <v>96</v>
      </c>
      <c r="R34" s="129" t="s">
        <v>97</v>
      </c>
      <c r="S34" s="118"/>
    </row>
    <row r="35" s="113" customFormat="1" ht="30" customHeight="1" outlineLevel="1" spans="1:16377">
      <c r="A35" s="125">
        <v>8</v>
      </c>
      <c r="B35" s="196" t="s">
        <v>72</v>
      </c>
      <c r="C35" s="196" t="s">
        <v>84</v>
      </c>
      <c r="D35" s="196" t="s">
        <v>98</v>
      </c>
      <c r="E35" s="196" t="s">
        <v>32</v>
      </c>
      <c r="F35" s="199">
        <v>3.89</v>
      </c>
      <c r="G35" s="200">
        <v>36901</v>
      </c>
      <c r="H35" s="199">
        <v>5668</v>
      </c>
      <c r="I35" s="199">
        <v>5101</v>
      </c>
      <c r="J35" s="205">
        <v>567</v>
      </c>
      <c r="K35" s="145">
        <f t="shared" si="8"/>
        <v>567</v>
      </c>
      <c r="L35" s="205"/>
      <c r="M35" s="205"/>
      <c r="N35" s="205"/>
      <c r="O35" s="144">
        <v>567</v>
      </c>
      <c r="P35" s="144" t="s">
        <v>99</v>
      </c>
      <c r="Q35" s="192" t="s">
        <v>100</v>
      </c>
      <c r="R35" s="192" t="s">
        <v>101</v>
      </c>
      <c r="S35" s="195"/>
      <c r="XEA35" s="115"/>
      <c r="XEB35" s="115"/>
      <c r="XEC35" s="115"/>
      <c r="XED35" s="115"/>
      <c r="XEE35" s="115"/>
      <c r="XEF35" s="115"/>
      <c r="XEG35" s="115"/>
      <c r="XEH35" s="115"/>
      <c r="XEI35" s="115"/>
      <c r="XEJ35" s="115"/>
      <c r="XEK35" s="115"/>
      <c r="XEL35" s="115"/>
      <c r="XEM35" s="115"/>
      <c r="XEN35" s="115"/>
      <c r="XEO35" s="115"/>
      <c r="XEP35" s="115"/>
      <c r="XEQ35" s="115"/>
      <c r="XER35" s="115"/>
      <c r="XES35" s="115"/>
      <c r="XET35" s="115"/>
      <c r="XEU35" s="115"/>
      <c r="XEV35" s="115"/>
      <c r="XEW35" s="115"/>
    </row>
    <row r="36" s="113" customFormat="1" ht="30" customHeight="1" outlineLevel="1" spans="1:16377">
      <c r="A36" s="125">
        <v>9</v>
      </c>
      <c r="B36" s="126" t="s">
        <v>72</v>
      </c>
      <c r="C36" s="127" t="s">
        <v>77</v>
      </c>
      <c r="D36" s="128" t="s">
        <v>102</v>
      </c>
      <c r="E36" s="166" t="s">
        <v>47</v>
      </c>
      <c r="F36" s="181">
        <v>12.729</v>
      </c>
      <c r="G36" s="201">
        <v>13374</v>
      </c>
      <c r="H36" s="181">
        <v>4782</v>
      </c>
      <c r="I36" s="181">
        <v>0</v>
      </c>
      <c r="J36" s="144">
        <v>4782</v>
      </c>
      <c r="K36" s="145">
        <f t="shared" si="8"/>
        <v>4782</v>
      </c>
      <c r="L36" s="144"/>
      <c r="M36" s="144"/>
      <c r="N36" s="144"/>
      <c r="O36" s="144">
        <v>4782</v>
      </c>
      <c r="P36" s="144" t="s">
        <v>103</v>
      </c>
      <c r="Q36" s="129" t="s">
        <v>104</v>
      </c>
      <c r="R36" s="129" t="s">
        <v>105</v>
      </c>
      <c r="S36" s="195"/>
      <c r="XEA36" s="115"/>
      <c r="XEB36" s="115"/>
      <c r="XEC36" s="115"/>
      <c r="XED36" s="115"/>
      <c r="XEE36" s="115"/>
      <c r="XEF36" s="115"/>
      <c r="XEG36" s="115"/>
      <c r="XEH36" s="115"/>
      <c r="XEI36" s="115"/>
      <c r="XEJ36" s="115"/>
      <c r="XEK36" s="115"/>
      <c r="XEL36" s="115"/>
      <c r="XEM36" s="115"/>
      <c r="XEN36" s="115"/>
      <c r="XEO36" s="115"/>
      <c r="XEP36" s="115"/>
      <c r="XEQ36" s="115"/>
      <c r="XER36" s="115"/>
      <c r="XES36" s="115"/>
      <c r="XET36" s="115"/>
      <c r="XEU36" s="115"/>
      <c r="XEV36" s="115"/>
      <c r="XEW36" s="115"/>
    </row>
    <row r="37" s="113" customFormat="1" ht="30" customHeight="1" outlineLevel="1" spans="1:16377">
      <c r="A37" s="125">
        <v>10</v>
      </c>
      <c r="B37" s="126" t="s">
        <v>72</v>
      </c>
      <c r="C37" s="127" t="s">
        <v>93</v>
      </c>
      <c r="D37" s="128" t="s">
        <v>106</v>
      </c>
      <c r="E37" s="166" t="s">
        <v>47</v>
      </c>
      <c r="F37" s="199">
        <v>9</v>
      </c>
      <c r="G37" s="200">
        <v>115263</v>
      </c>
      <c r="H37" s="199">
        <v>18477</v>
      </c>
      <c r="I37" s="199">
        <v>6203</v>
      </c>
      <c r="J37" s="205">
        <v>5966</v>
      </c>
      <c r="K37" s="145">
        <f t="shared" si="8"/>
        <v>5966</v>
      </c>
      <c r="L37" s="205"/>
      <c r="M37" s="205"/>
      <c r="N37" s="205"/>
      <c r="O37" s="205">
        <v>5966</v>
      </c>
      <c r="P37" s="144" t="s">
        <v>64</v>
      </c>
      <c r="Q37" s="129" t="s">
        <v>107</v>
      </c>
      <c r="R37" s="129" t="s">
        <v>108</v>
      </c>
      <c r="S37" s="195"/>
      <c r="XEA37" s="115"/>
      <c r="XEB37" s="115"/>
      <c r="XEC37" s="115"/>
      <c r="XED37" s="115"/>
      <c r="XEE37" s="115"/>
      <c r="XEF37" s="115"/>
      <c r="XEG37" s="115"/>
      <c r="XEH37" s="115"/>
      <c r="XEI37" s="115"/>
      <c r="XEJ37" s="115"/>
      <c r="XEK37" s="115"/>
      <c r="XEL37" s="115"/>
      <c r="XEM37" s="115"/>
      <c r="XEN37" s="115"/>
      <c r="XEO37" s="115"/>
      <c r="XEP37" s="115"/>
      <c r="XEQ37" s="115"/>
      <c r="XER37" s="115"/>
      <c r="XES37" s="115"/>
      <c r="XET37" s="115"/>
      <c r="XEU37" s="115"/>
      <c r="XEV37" s="115"/>
      <c r="XEW37" s="115"/>
    </row>
    <row r="38" s="113" customFormat="1" ht="30" customHeight="1" outlineLevel="1" spans="1:16377">
      <c r="A38" s="125">
        <v>11</v>
      </c>
      <c r="B38" s="126" t="s">
        <v>72</v>
      </c>
      <c r="C38" s="127" t="s">
        <v>93</v>
      </c>
      <c r="D38" s="128" t="s">
        <v>109</v>
      </c>
      <c r="E38" s="166" t="s">
        <v>32</v>
      </c>
      <c r="F38" s="202">
        <v>1.94</v>
      </c>
      <c r="G38" s="200">
        <v>16064.7</v>
      </c>
      <c r="H38" s="199">
        <v>1358</v>
      </c>
      <c r="I38" s="199">
        <v>700</v>
      </c>
      <c r="J38" s="205">
        <v>658</v>
      </c>
      <c r="K38" s="145">
        <f t="shared" si="8"/>
        <v>658</v>
      </c>
      <c r="L38" s="205"/>
      <c r="M38" s="205"/>
      <c r="N38" s="205"/>
      <c r="O38" s="205">
        <v>658</v>
      </c>
      <c r="P38" s="144" t="s">
        <v>103</v>
      </c>
      <c r="Q38" s="129" t="s">
        <v>110</v>
      </c>
      <c r="R38" s="129" t="s">
        <v>111</v>
      </c>
      <c r="S38" s="195"/>
      <c r="XEA38" s="115"/>
      <c r="XEB38" s="115"/>
      <c r="XEC38" s="115"/>
      <c r="XED38" s="115"/>
      <c r="XEE38" s="115"/>
      <c r="XEF38" s="115"/>
      <c r="XEG38" s="115"/>
      <c r="XEH38" s="115"/>
      <c r="XEI38" s="115"/>
      <c r="XEJ38" s="115"/>
      <c r="XEK38" s="115"/>
      <c r="XEL38" s="115"/>
      <c r="XEM38" s="115"/>
      <c r="XEN38" s="115"/>
      <c r="XEO38" s="115"/>
      <c r="XEP38" s="115"/>
      <c r="XEQ38" s="115"/>
      <c r="XER38" s="115"/>
      <c r="XES38" s="115"/>
      <c r="XET38" s="115"/>
      <c r="XEU38" s="115"/>
      <c r="XEV38" s="115"/>
      <c r="XEW38" s="115"/>
    </row>
    <row r="39" s="113" customFormat="1" ht="30" customHeight="1" outlineLevel="1" spans="1:16377">
      <c r="A39" s="160" t="s">
        <v>112</v>
      </c>
      <c r="B39" s="126"/>
      <c r="C39" s="127"/>
      <c r="D39" s="128"/>
      <c r="E39" s="166"/>
      <c r="F39" s="171">
        <f t="shared" ref="F39:O39" si="9">SUBTOTAL(9,F40:F44)</f>
        <v>65.013</v>
      </c>
      <c r="G39" s="172">
        <f t="shared" si="9"/>
        <v>88155</v>
      </c>
      <c r="H39" s="172">
        <f t="shared" si="9"/>
        <v>39723</v>
      </c>
      <c r="I39" s="172">
        <f t="shared" si="9"/>
        <v>13674</v>
      </c>
      <c r="J39" s="172">
        <f t="shared" si="9"/>
        <v>21519</v>
      </c>
      <c r="K39" s="172">
        <f t="shared" si="9"/>
        <v>16201</v>
      </c>
      <c r="L39" s="172">
        <f t="shared" si="9"/>
        <v>11228</v>
      </c>
      <c r="M39" s="172">
        <f t="shared" si="9"/>
        <v>-8120</v>
      </c>
      <c r="N39" s="172">
        <f t="shared" si="9"/>
        <v>2802</v>
      </c>
      <c r="O39" s="172">
        <f t="shared" si="9"/>
        <v>10291</v>
      </c>
      <c r="P39" s="144"/>
      <c r="Q39" s="129"/>
      <c r="R39" s="129"/>
      <c r="S39" s="195"/>
      <c r="XEA39" s="115"/>
      <c r="XEB39" s="115"/>
      <c r="XEC39" s="115"/>
      <c r="XED39" s="115"/>
      <c r="XEE39" s="115"/>
      <c r="XEF39" s="115"/>
      <c r="XEG39" s="115"/>
      <c r="XEH39" s="115"/>
      <c r="XEI39" s="115"/>
      <c r="XEJ39" s="115"/>
      <c r="XEK39" s="115"/>
      <c r="XEL39" s="115"/>
      <c r="XEM39" s="115"/>
      <c r="XEN39" s="115"/>
      <c r="XEO39" s="115"/>
      <c r="XEP39" s="115"/>
      <c r="XEQ39" s="115"/>
      <c r="XER39" s="115"/>
      <c r="XES39" s="115"/>
      <c r="XET39" s="115"/>
      <c r="XEU39" s="115"/>
      <c r="XEV39" s="115"/>
      <c r="XEW39" s="115"/>
    </row>
    <row r="40" s="113" customFormat="1" ht="30" customHeight="1" outlineLevel="1" spans="1:16377">
      <c r="A40" s="125">
        <v>1</v>
      </c>
      <c r="B40" s="145" t="s">
        <v>113</v>
      </c>
      <c r="C40" s="145" t="s">
        <v>114</v>
      </c>
      <c r="D40" s="145" t="s">
        <v>115</v>
      </c>
      <c r="E40" s="145" t="s">
        <v>28</v>
      </c>
      <c r="F40" s="138">
        <v>17.6</v>
      </c>
      <c r="G40" s="145">
        <v>14336</v>
      </c>
      <c r="H40" s="145">
        <v>11228</v>
      </c>
      <c r="I40" s="145"/>
      <c r="J40" s="145">
        <v>11228</v>
      </c>
      <c r="K40" s="145">
        <f>N40+O40+L40</f>
        <v>11228</v>
      </c>
      <c r="L40" s="145">
        <v>11228</v>
      </c>
      <c r="M40" s="145"/>
      <c r="N40" s="172"/>
      <c r="O40" s="172"/>
      <c r="P40" s="144"/>
      <c r="Q40" s="192" t="s">
        <v>116</v>
      </c>
      <c r="R40" s="192" t="s">
        <v>117</v>
      </c>
      <c r="S40" s="195"/>
      <c r="XEA40" s="115"/>
      <c r="XEB40" s="115"/>
      <c r="XEC40" s="115"/>
      <c r="XED40" s="115"/>
      <c r="XEE40" s="115"/>
      <c r="XEF40" s="115"/>
      <c r="XEG40" s="115"/>
      <c r="XEH40" s="115"/>
      <c r="XEI40" s="115"/>
      <c r="XEJ40" s="115"/>
      <c r="XEK40" s="115"/>
      <c r="XEL40" s="115"/>
      <c r="XEM40" s="115"/>
      <c r="XEN40" s="115"/>
      <c r="XEO40" s="115"/>
      <c r="XEP40" s="115"/>
      <c r="XEQ40" s="115"/>
      <c r="XER40" s="115"/>
      <c r="XES40" s="115"/>
      <c r="XET40" s="115"/>
      <c r="XEU40" s="115"/>
      <c r="XEV40" s="115"/>
      <c r="XEW40" s="115"/>
    </row>
    <row r="41" s="113" customFormat="1" ht="30" customHeight="1" outlineLevel="1" spans="1:16377">
      <c r="A41" s="125">
        <v>2</v>
      </c>
      <c r="B41" s="145" t="s">
        <v>113</v>
      </c>
      <c r="C41" s="145" t="s">
        <v>118</v>
      </c>
      <c r="D41" s="145" t="s">
        <v>254</v>
      </c>
      <c r="E41" s="145" t="s">
        <v>28</v>
      </c>
      <c r="F41" s="145">
        <v>10.9</v>
      </c>
      <c r="G41" s="145">
        <v>46626</v>
      </c>
      <c r="H41" s="145">
        <v>10194</v>
      </c>
      <c r="I41" s="145">
        <v>10774</v>
      </c>
      <c r="J41" s="145"/>
      <c r="K41" s="145">
        <f>N41+O41+L41+M41</f>
        <v>-5318</v>
      </c>
      <c r="L41" s="145"/>
      <c r="M41" s="145">
        <v>-8120</v>
      </c>
      <c r="N41" s="145">
        <v>2802</v>
      </c>
      <c r="O41" s="172"/>
      <c r="P41" s="144"/>
      <c r="Q41" s="146" t="s">
        <v>255</v>
      </c>
      <c r="R41" s="146" t="s">
        <v>256</v>
      </c>
      <c r="S41" s="195"/>
      <c r="XEA41" s="115"/>
      <c r="XEB41" s="115"/>
      <c r="XEC41" s="115"/>
      <c r="XED41" s="115"/>
      <c r="XEE41" s="115"/>
      <c r="XEF41" s="115"/>
      <c r="XEG41" s="115"/>
      <c r="XEH41" s="115"/>
      <c r="XEI41" s="115"/>
      <c r="XEJ41" s="115"/>
      <c r="XEK41" s="115"/>
      <c r="XEL41" s="115"/>
      <c r="XEM41" s="115"/>
      <c r="XEN41" s="115"/>
      <c r="XEO41" s="115"/>
      <c r="XEP41" s="115"/>
      <c r="XEQ41" s="115"/>
      <c r="XER41" s="115"/>
      <c r="XES41" s="115"/>
      <c r="XET41" s="115"/>
      <c r="XEU41" s="115"/>
      <c r="XEV41" s="115"/>
      <c r="XEW41" s="115"/>
    </row>
    <row r="42" s="113" customFormat="1" ht="30" customHeight="1" outlineLevel="1" spans="1:16377">
      <c r="A42" s="125">
        <v>3</v>
      </c>
      <c r="B42" s="162" t="s">
        <v>113</v>
      </c>
      <c r="C42" s="127" t="s">
        <v>118</v>
      </c>
      <c r="D42" s="128" t="s">
        <v>119</v>
      </c>
      <c r="E42" s="166" t="s">
        <v>47</v>
      </c>
      <c r="F42" s="181">
        <v>16.85</v>
      </c>
      <c r="G42" s="201">
        <v>13038</v>
      </c>
      <c r="H42" s="181">
        <v>10110</v>
      </c>
      <c r="I42" s="181">
        <v>0</v>
      </c>
      <c r="J42" s="181">
        <v>5000</v>
      </c>
      <c r="K42" s="145">
        <f>N42+O42+L42</f>
        <v>5000</v>
      </c>
      <c r="L42" s="181"/>
      <c r="M42" s="181"/>
      <c r="N42" s="144"/>
      <c r="O42" s="181">
        <v>5000</v>
      </c>
      <c r="P42" s="144" t="s">
        <v>120</v>
      </c>
      <c r="Q42" s="129" t="s">
        <v>121</v>
      </c>
      <c r="R42" s="129" t="s">
        <v>122</v>
      </c>
      <c r="S42" s="195"/>
      <c r="XEA42" s="115"/>
      <c r="XEB42" s="115"/>
      <c r="XEC42" s="115"/>
      <c r="XED42" s="115"/>
      <c r="XEE42" s="115"/>
      <c r="XEF42" s="115"/>
      <c r="XEG42" s="115"/>
      <c r="XEH42" s="115"/>
      <c r="XEI42" s="115"/>
      <c r="XEJ42" s="115"/>
      <c r="XEK42" s="115"/>
      <c r="XEL42" s="115"/>
      <c r="XEM42" s="115"/>
      <c r="XEN42" s="115"/>
      <c r="XEO42" s="115"/>
      <c r="XEP42" s="115"/>
      <c r="XEQ42" s="115"/>
      <c r="XER42" s="115"/>
      <c r="XES42" s="115"/>
      <c r="XET42" s="115"/>
      <c r="XEU42" s="115"/>
      <c r="XEV42" s="115"/>
      <c r="XEW42" s="115"/>
    </row>
    <row r="43" s="113" customFormat="1" ht="30" customHeight="1" outlineLevel="1" spans="1:16377">
      <c r="A43" s="125">
        <v>4</v>
      </c>
      <c r="B43" s="162" t="s">
        <v>113</v>
      </c>
      <c r="C43" s="127" t="s">
        <v>123</v>
      </c>
      <c r="D43" s="128" t="s">
        <v>124</v>
      </c>
      <c r="E43" s="166" t="s">
        <v>47</v>
      </c>
      <c r="F43" s="181">
        <v>9.853</v>
      </c>
      <c r="G43" s="201">
        <v>6897</v>
      </c>
      <c r="H43" s="181">
        <v>3429</v>
      </c>
      <c r="I43" s="181">
        <v>2900</v>
      </c>
      <c r="J43" s="144">
        <v>529</v>
      </c>
      <c r="K43" s="145">
        <f>N43+O43+L43</f>
        <v>529</v>
      </c>
      <c r="L43" s="144"/>
      <c r="M43" s="144"/>
      <c r="N43" s="144"/>
      <c r="O43" s="144">
        <v>529</v>
      </c>
      <c r="P43" s="144" t="s">
        <v>125</v>
      </c>
      <c r="Q43" s="129" t="s">
        <v>126</v>
      </c>
      <c r="R43" s="129" t="s">
        <v>127</v>
      </c>
      <c r="S43" s="195"/>
      <c r="XEA43" s="115"/>
      <c r="XEB43" s="115"/>
      <c r="XEC43" s="115"/>
      <c r="XED43" s="115"/>
      <c r="XEE43" s="115"/>
      <c r="XEF43" s="115"/>
      <c r="XEG43" s="115"/>
      <c r="XEH43" s="115"/>
      <c r="XEI43" s="115"/>
      <c r="XEJ43" s="115"/>
      <c r="XEK43" s="115"/>
      <c r="XEL43" s="115"/>
      <c r="XEM43" s="115"/>
      <c r="XEN43" s="115"/>
      <c r="XEO43" s="115"/>
      <c r="XEP43" s="115"/>
      <c r="XEQ43" s="115"/>
      <c r="XER43" s="115"/>
      <c r="XES43" s="115"/>
      <c r="XET43" s="115"/>
      <c r="XEU43" s="115"/>
      <c r="XEV43" s="115"/>
      <c r="XEW43" s="115"/>
    </row>
    <row r="44" s="113" customFormat="1" ht="30" customHeight="1" outlineLevel="1" spans="1:16377">
      <c r="A44" s="125">
        <v>5</v>
      </c>
      <c r="B44" s="162" t="s">
        <v>113</v>
      </c>
      <c r="C44" s="127" t="s">
        <v>123</v>
      </c>
      <c r="D44" s="128" t="s">
        <v>128</v>
      </c>
      <c r="E44" s="166" t="s">
        <v>47</v>
      </c>
      <c r="F44" s="181">
        <v>9.81</v>
      </c>
      <c r="G44" s="201">
        <v>7258</v>
      </c>
      <c r="H44" s="181">
        <v>4762</v>
      </c>
      <c r="I44" s="181">
        <v>0</v>
      </c>
      <c r="J44" s="181">
        <v>4762</v>
      </c>
      <c r="K44" s="145">
        <f>N44+O44+L44</f>
        <v>4762</v>
      </c>
      <c r="L44" s="181"/>
      <c r="M44" s="181"/>
      <c r="N44" s="144"/>
      <c r="O44" s="181">
        <v>4762</v>
      </c>
      <c r="P44" s="144" t="s">
        <v>129</v>
      </c>
      <c r="Q44" s="129" t="s">
        <v>130</v>
      </c>
      <c r="R44" s="129" t="s">
        <v>131</v>
      </c>
      <c r="S44" s="195"/>
      <c r="XEA44" s="115"/>
      <c r="XEB44" s="115"/>
      <c r="XEC44" s="115"/>
      <c r="XED44" s="115"/>
      <c r="XEE44" s="115"/>
      <c r="XEF44" s="115"/>
      <c r="XEG44" s="115"/>
      <c r="XEH44" s="115"/>
      <c r="XEI44" s="115"/>
      <c r="XEJ44" s="115"/>
      <c r="XEK44" s="115"/>
      <c r="XEL44" s="115"/>
      <c r="XEM44" s="115"/>
      <c r="XEN44" s="115"/>
      <c r="XEO44" s="115"/>
      <c r="XEP44" s="115"/>
      <c r="XEQ44" s="115"/>
      <c r="XER44" s="115"/>
      <c r="XES44" s="115"/>
      <c r="XET44" s="115"/>
      <c r="XEU44" s="115"/>
      <c r="XEV44" s="115"/>
      <c r="XEW44" s="115"/>
    </row>
    <row r="45" s="113" customFormat="1" ht="30" customHeight="1" outlineLevel="1" spans="1:16377">
      <c r="A45" s="160" t="s">
        <v>132</v>
      </c>
      <c r="B45" s="162"/>
      <c r="C45" s="127"/>
      <c r="D45" s="128"/>
      <c r="E45" s="166"/>
      <c r="F45" s="172">
        <f t="shared" ref="F45:L45" si="10">SUBTOTAL(9,F46:F47)</f>
        <v>20</v>
      </c>
      <c r="G45" s="172">
        <f t="shared" si="10"/>
        <v>29826</v>
      </c>
      <c r="H45" s="172">
        <f t="shared" si="10"/>
        <v>7851</v>
      </c>
      <c r="I45" s="172">
        <f t="shared" si="10"/>
        <v>2154</v>
      </c>
      <c r="J45" s="172">
        <f t="shared" si="10"/>
        <v>1702</v>
      </c>
      <c r="K45" s="172">
        <f t="shared" si="10"/>
        <v>1702</v>
      </c>
      <c r="L45" s="172">
        <f t="shared" si="10"/>
        <v>0</v>
      </c>
      <c r="M45" s="172"/>
      <c r="N45" s="172">
        <f>SUBTOTAL(9,N46:N47)</f>
        <v>539</v>
      </c>
      <c r="O45" s="172">
        <f>SUBTOTAL(9,O46:O47)</f>
        <v>1163</v>
      </c>
      <c r="P45" s="144"/>
      <c r="Q45" s="129"/>
      <c r="R45" s="129"/>
      <c r="S45" s="195"/>
      <c r="XEA45" s="115"/>
      <c r="XEB45" s="115"/>
      <c r="XEC45" s="115"/>
      <c r="XED45" s="115"/>
      <c r="XEE45" s="115"/>
      <c r="XEF45" s="115"/>
      <c r="XEG45" s="115"/>
      <c r="XEH45" s="115"/>
      <c r="XEI45" s="115"/>
      <c r="XEJ45" s="115"/>
      <c r="XEK45" s="115"/>
      <c r="XEL45" s="115"/>
      <c r="XEM45" s="115"/>
      <c r="XEN45" s="115"/>
      <c r="XEO45" s="115"/>
      <c r="XEP45" s="115"/>
      <c r="XEQ45" s="115"/>
      <c r="XER45" s="115"/>
      <c r="XES45" s="115"/>
      <c r="XET45" s="115"/>
      <c r="XEU45" s="115"/>
      <c r="XEV45" s="115"/>
      <c r="XEW45" s="115"/>
    </row>
    <row r="46" s="113" customFormat="1" ht="30" customHeight="1" outlineLevel="1" spans="1:16377">
      <c r="A46" s="125">
        <v>1</v>
      </c>
      <c r="B46" s="162" t="s">
        <v>133</v>
      </c>
      <c r="C46" s="127" t="s">
        <v>134</v>
      </c>
      <c r="D46" s="128" t="s">
        <v>135</v>
      </c>
      <c r="E46" s="166" t="s">
        <v>32</v>
      </c>
      <c r="F46" s="145">
        <v>7</v>
      </c>
      <c r="G46" s="145">
        <v>10507</v>
      </c>
      <c r="H46" s="145">
        <v>2693</v>
      </c>
      <c r="I46" s="145">
        <v>2154</v>
      </c>
      <c r="J46" s="145">
        <v>539</v>
      </c>
      <c r="K46" s="145">
        <f t="shared" ref="K46:K51" si="11">N46+O46+L46</f>
        <v>539</v>
      </c>
      <c r="L46" s="145"/>
      <c r="M46" s="145"/>
      <c r="N46" s="145">
        <v>539</v>
      </c>
      <c r="O46" s="172"/>
      <c r="P46" s="144"/>
      <c r="Q46" s="192" t="s">
        <v>136</v>
      </c>
      <c r="R46" s="204" t="s">
        <v>137</v>
      </c>
      <c r="S46" s="195"/>
      <c r="T46" s="112">
        <f>_xlfn.XLOOKUP(D46,'[2]附件3 普通国省道'!$D$9:$D$210,'[2]附件3 普通国省道'!$T$9:$T$210)</f>
        <v>0</v>
      </c>
      <c r="XEA46" s="115"/>
      <c r="XEB46" s="115"/>
      <c r="XEC46" s="115"/>
      <c r="XED46" s="115"/>
      <c r="XEE46" s="115"/>
      <c r="XEF46" s="115"/>
      <c r="XEG46" s="115"/>
      <c r="XEH46" s="115"/>
      <c r="XEI46" s="115"/>
      <c r="XEJ46" s="115"/>
      <c r="XEK46" s="115"/>
      <c r="XEL46" s="115"/>
      <c r="XEM46" s="115"/>
      <c r="XEN46" s="115"/>
      <c r="XEO46" s="115"/>
      <c r="XEP46" s="115"/>
      <c r="XEQ46" s="115"/>
      <c r="XER46" s="115"/>
      <c r="XES46" s="115"/>
      <c r="XET46" s="115"/>
      <c r="XEU46" s="115"/>
      <c r="XEV46" s="115"/>
      <c r="XEW46" s="115"/>
    </row>
    <row r="47" s="112" customFormat="1" ht="30" customHeight="1" outlineLevel="1" spans="1:19">
      <c r="A47" s="125">
        <v>2</v>
      </c>
      <c r="B47" s="162" t="s">
        <v>133</v>
      </c>
      <c r="C47" s="127" t="s">
        <v>138</v>
      </c>
      <c r="D47" s="128" t="s">
        <v>139</v>
      </c>
      <c r="E47" s="166" t="s">
        <v>47</v>
      </c>
      <c r="F47" s="181">
        <v>13</v>
      </c>
      <c r="G47" s="201">
        <v>19319</v>
      </c>
      <c r="H47" s="181">
        <v>5158</v>
      </c>
      <c r="I47" s="181">
        <v>0</v>
      </c>
      <c r="J47" s="144">
        <v>1163</v>
      </c>
      <c r="K47" s="145">
        <f t="shared" si="11"/>
        <v>1163</v>
      </c>
      <c r="L47" s="144"/>
      <c r="M47" s="144"/>
      <c r="N47" s="144"/>
      <c r="O47" s="144">
        <v>1163</v>
      </c>
      <c r="P47" s="144" t="s">
        <v>140</v>
      </c>
      <c r="Q47" s="129" t="s">
        <v>141</v>
      </c>
      <c r="R47" s="129" t="s">
        <v>142</v>
      </c>
      <c r="S47" s="118"/>
    </row>
    <row r="48" s="112" customFormat="1" ht="30" customHeight="1" outlineLevel="1" spans="1:19">
      <c r="A48" s="160" t="s">
        <v>143</v>
      </c>
      <c r="B48" s="162"/>
      <c r="C48" s="127"/>
      <c r="D48" s="128"/>
      <c r="E48" s="166"/>
      <c r="F48" s="171">
        <f t="shared" ref="F48:L48" si="12">SUBTOTAL(9,F49:F51)</f>
        <v>56.995</v>
      </c>
      <c r="G48" s="172">
        <f t="shared" si="12"/>
        <v>108168</v>
      </c>
      <c r="H48" s="172">
        <f t="shared" si="12"/>
        <v>48129</v>
      </c>
      <c r="I48" s="172">
        <f t="shared" si="12"/>
        <v>32169</v>
      </c>
      <c r="J48" s="172">
        <f t="shared" si="12"/>
        <v>23561</v>
      </c>
      <c r="K48" s="172">
        <f t="shared" si="12"/>
        <v>21717</v>
      </c>
      <c r="L48" s="172">
        <f t="shared" si="12"/>
        <v>11820</v>
      </c>
      <c r="M48" s="172"/>
      <c r="N48" s="172">
        <f>SUBTOTAL(9,N49:N51)</f>
        <v>0</v>
      </c>
      <c r="O48" s="172">
        <f>SUBTOTAL(9,O49:O51)</f>
        <v>9897</v>
      </c>
      <c r="P48" s="188"/>
      <c r="Q48" s="129"/>
      <c r="R48" s="129"/>
      <c r="S48" s="118"/>
    </row>
    <row r="49" s="112" customFormat="1" ht="30" customHeight="1" outlineLevel="1" spans="1:19">
      <c r="A49" s="125">
        <v>1</v>
      </c>
      <c r="B49" s="166" t="s">
        <v>144</v>
      </c>
      <c r="C49" s="166" t="s">
        <v>145</v>
      </c>
      <c r="D49" s="166" t="s">
        <v>146</v>
      </c>
      <c r="E49" s="137" t="s">
        <v>28</v>
      </c>
      <c r="F49" s="203">
        <v>16.918</v>
      </c>
      <c r="G49" s="145">
        <v>52292</v>
      </c>
      <c r="H49" s="145">
        <v>23640</v>
      </c>
      <c r="I49" s="145">
        <v>23640</v>
      </c>
      <c r="J49" s="145">
        <v>11820</v>
      </c>
      <c r="K49" s="145">
        <f t="shared" si="11"/>
        <v>11820</v>
      </c>
      <c r="L49" s="145">
        <v>11820</v>
      </c>
      <c r="M49" s="145"/>
      <c r="N49" s="145"/>
      <c r="O49" s="172"/>
      <c r="P49" s="188"/>
      <c r="Q49" s="192" t="s">
        <v>147</v>
      </c>
      <c r="R49" s="192" t="s">
        <v>148</v>
      </c>
      <c r="S49" s="118"/>
    </row>
    <row r="50" s="112" customFormat="1" ht="30" customHeight="1" outlineLevel="1" spans="1:19">
      <c r="A50" s="125">
        <v>2</v>
      </c>
      <c r="B50" s="166" t="s">
        <v>144</v>
      </c>
      <c r="C50" s="166" t="s">
        <v>257</v>
      </c>
      <c r="D50" s="166" t="s">
        <v>258</v>
      </c>
      <c r="E50" s="137" t="s">
        <v>47</v>
      </c>
      <c r="F50" s="203">
        <v>28.677</v>
      </c>
      <c r="G50" s="145">
        <v>42989</v>
      </c>
      <c r="H50" s="145">
        <v>16059</v>
      </c>
      <c r="I50" s="145">
        <v>8529</v>
      </c>
      <c r="J50" s="145">
        <f>H50-I50</f>
        <v>7530</v>
      </c>
      <c r="K50" s="145">
        <f t="shared" si="11"/>
        <v>7530</v>
      </c>
      <c r="L50" s="145"/>
      <c r="M50" s="145"/>
      <c r="N50" s="145"/>
      <c r="O50" s="145">
        <v>7530</v>
      </c>
      <c r="P50" s="188"/>
      <c r="Q50" s="146" t="s">
        <v>259</v>
      </c>
      <c r="R50" s="146" t="s">
        <v>260</v>
      </c>
      <c r="S50" s="118"/>
    </row>
    <row r="51" s="112" customFormat="1" ht="30" customHeight="1" outlineLevel="1" spans="1:19">
      <c r="A51" s="125">
        <v>3</v>
      </c>
      <c r="B51" s="162" t="s">
        <v>144</v>
      </c>
      <c r="C51" s="127" t="s">
        <v>149</v>
      </c>
      <c r="D51" s="128" t="s">
        <v>150</v>
      </c>
      <c r="E51" s="166" t="s">
        <v>32</v>
      </c>
      <c r="F51" s="181">
        <v>11.4</v>
      </c>
      <c r="G51" s="201">
        <v>12887</v>
      </c>
      <c r="H51" s="181">
        <v>8430</v>
      </c>
      <c r="I51" s="181">
        <v>0</v>
      </c>
      <c r="J51" s="144">
        <v>4211</v>
      </c>
      <c r="K51" s="145">
        <f t="shared" si="11"/>
        <v>2367</v>
      </c>
      <c r="L51" s="144"/>
      <c r="M51" s="144"/>
      <c r="N51" s="144"/>
      <c r="O51" s="206">
        <f>4211-1844</f>
        <v>2367</v>
      </c>
      <c r="P51" s="188" t="s">
        <v>151</v>
      </c>
      <c r="Q51" s="129" t="s">
        <v>152</v>
      </c>
      <c r="R51" s="129" t="s">
        <v>153</v>
      </c>
      <c r="S51" s="118"/>
    </row>
    <row r="52" s="112" customFormat="1" ht="30" customHeight="1" outlineLevel="1" spans="1:19">
      <c r="A52" s="160" t="s">
        <v>261</v>
      </c>
      <c r="B52" s="162"/>
      <c r="C52" s="127"/>
      <c r="D52" s="128"/>
      <c r="E52" s="166"/>
      <c r="F52" s="172">
        <f>SUBTOTAL(9,F53:F54)</f>
        <v>38.603</v>
      </c>
      <c r="G52" s="172">
        <f t="shared" ref="G52:O52" si="13">SUBTOTAL(9,G53:G54)</f>
        <v>72834</v>
      </c>
      <c r="H52" s="172">
        <f t="shared" si="13"/>
        <v>31333</v>
      </c>
      <c r="I52" s="172">
        <f t="shared" si="13"/>
        <v>31333</v>
      </c>
      <c r="J52" s="172">
        <f t="shared" si="13"/>
        <v>0</v>
      </c>
      <c r="K52" s="172">
        <f t="shared" si="13"/>
        <v>-21095</v>
      </c>
      <c r="L52" s="172">
        <f t="shared" si="13"/>
        <v>0</v>
      </c>
      <c r="M52" s="172">
        <f t="shared" si="13"/>
        <v>-21095</v>
      </c>
      <c r="N52" s="172">
        <f t="shared" si="13"/>
        <v>0</v>
      </c>
      <c r="O52" s="172">
        <f t="shared" si="13"/>
        <v>0</v>
      </c>
      <c r="P52" s="188"/>
      <c r="Q52" s="129"/>
      <c r="R52" s="129"/>
      <c r="S52" s="118"/>
    </row>
    <row r="53" s="112" customFormat="1" ht="30" customHeight="1" outlineLevel="1" spans="1:19">
      <c r="A53" s="125">
        <v>1</v>
      </c>
      <c r="B53" s="162" t="s">
        <v>262</v>
      </c>
      <c r="C53" s="127" t="s">
        <v>263</v>
      </c>
      <c r="D53" s="128" t="s">
        <v>264</v>
      </c>
      <c r="E53" s="137" t="s">
        <v>28</v>
      </c>
      <c r="F53" s="145">
        <v>24.3</v>
      </c>
      <c r="G53" s="145">
        <v>23287</v>
      </c>
      <c r="H53" s="145">
        <v>11309</v>
      </c>
      <c r="I53" s="145">
        <v>11309</v>
      </c>
      <c r="J53" s="172"/>
      <c r="K53" s="145">
        <f>N53+O53+L53+M53</f>
        <v>-5727</v>
      </c>
      <c r="L53" s="172"/>
      <c r="M53" s="145">
        <v>-5727</v>
      </c>
      <c r="N53" s="172"/>
      <c r="O53" s="172"/>
      <c r="P53" s="188"/>
      <c r="Q53" s="129" t="s">
        <v>265</v>
      </c>
      <c r="R53" s="129" t="s">
        <v>266</v>
      </c>
      <c r="S53" s="118"/>
    </row>
    <row r="54" s="112" customFormat="1" ht="30" customHeight="1" outlineLevel="1" spans="1:19">
      <c r="A54" s="125">
        <v>2</v>
      </c>
      <c r="B54" s="162" t="s">
        <v>262</v>
      </c>
      <c r="C54" s="127" t="s">
        <v>267</v>
      </c>
      <c r="D54" s="128" t="s">
        <v>268</v>
      </c>
      <c r="E54" s="137" t="s">
        <v>28</v>
      </c>
      <c r="F54" s="175">
        <v>14.303</v>
      </c>
      <c r="G54" s="176">
        <v>49547</v>
      </c>
      <c r="H54" s="175">
        <v>20024</v>
      </c>
      <c r="I54" s="175">
        <v>20024</v>
      </c>
      <c r="J54" s="188"/>
      <c r="K54" s="145">
        <f>N54+O54+L54+M54</f>
        <v>-15368</v>
      </c>
      <c r="L54" s="188"/>
      <c r="M54" s="145">
        <v>-15368</v>
      </c>
      <c r="N54" s="188"/>
      <c r="O54" s="207"/>
      <c r="P54" s="188"/>
      <c r="Q54" s="129" t="s">
        <v>269</v>
      </c>
      <c r="R54" s="129" t="s">
        <v>270</v>
      </c>
      <c r="S54" s="118"/>
    </row>
    <row r="55" s="112" customFormat="1" ht="30" customHeight="1" outlineLevel="1" spans="1:19">
      <c r="A55" s="160" t="s">
        <v>154</v>
      </c>
      <c r="B55" s="162"/>
      <c r="C55" s="127"/>
      <c r="D55" s="128"/>
      <c r="E55" s="166"/>
      <c r="F55" s="171">
        <f>SUBTOTAL(9,F56:F57)</f>
        <v>19.701</v>
      </c>
      <c r="G55" s="172">
        <f t="shared" ref="G55:O55" si="14">SUBTOTAL(9,G56:G57)</f>
        <v>21454.83</v>
      </c>
      <c r="H55" s="172">
        <f t="shared" si="14"/>
        <v>11943</v>
      </c>
      <c r="I55" s="172">
        <f t="shared" si="14"/>
        <v>0</v>
      </c>
      <c r="J55" s="172">
        <f t="shared" si="14"/>
        <v>5181</v>
      </c>
      <c r="K55" s="172">
        <f t="shared" si="14"/>
        <v>5181</v>
      </c>
      <c r="L55" s="172">
        <f t="shared" si="14"/>
        <v>3200</v>
      </c>
      <c r="M55" s="172">
        <f t="shared" si="14"/>
        <v>0</v>
      </c>
      <c r="N55" s="172">
        <f t="shared" si="14"/>
        <v>0</v>
      </c>
      <c r="O55" s="172">
        <f t="shared" si="14"/>
        <v>1981</v>
      </c>
      <c r="P55" s="188"/>
      <c r="Q55" s="129"/>
      <c r="R55" s="129"/>
      <c r="S55" s="118"/>
    </row>
    <row r="56" s="112" customFormat="1" ht="30" customHeight="1" outlineLevel="1" spans="1:19">
      <c r="A56" s="125">
        <v>1</v>
      </c>
      <c r="B56" s="166" t="s">
        <v>155</v>
      </c>
      <c r="C56" s="166" t="s">
        <v>156</v>
      </c>
      <c r="D56" s="166" t="s">
        <v>157</v>
      </c>
      <c r="E56" s="137" t="s">
        <v>28</v>
      </c>
      <c r="F56" s="203">
        <v>5.701</v>
      </c>
      <c r="G56" s="145">
        <v>13958</v>
      </c>
      <c r="H56" s="145">
        <v>7981</v>
      </c>
      <c r="I56" s="145"/>
      <c r="J56" s="145">
        <v>3200</v>
      </c>
      <c r="K56" s="145">
        <f t="shared" ref="K56:K66" si="15">N56+O56+L56</f>
        <v>3200</v>
      </c>
      <c r="L56" s="145">
        <v>3200</v>
      </c>
      <c r="M56" s="145"/>
      <c r="N56" s="145"/>
      <c r="O56" s="172"/>
      <c r="P56" s="188"/>
      <c r="Q56" s="129" t="s">
        <v>158</v>
      </c>
      <c r="R56" s="129" t="s">
        <v>159</v>
      </c>
      <c r="S56" s="118"/>
    </row>
    <row r="57" s="112" customFormat="1" ht="30" customHeight="1" outlineLevel="1" spans="1:19">
      <c r="A57" s="125">
        <v>2</v>
      </c>
      <c r="B57" s="162" t="s">
        <v>155</v>
      </c>
      <c r="C57" s="127" t="s">
        <v>160</v>
      </c>
      <c r="D57" s="128" t="s">
        <v>161</v>
      </c>
      <c r="E57" s="166" t="s">
        <v>47</v>
      </c>
      <c r="F57" s="180">
        <v>14</v>
      </c>
      <c r="G57" s="180">
        <v>7496.83</v>
      </c>
      <c r="H57" s="181">
        <v>3962</v>
      </c>
      <c r="I57" s="181">
        <v>0</v>
      </c>
      <c r="J57" s="144">
        <v>1981</v>
      </c>
      <c r="K57" s="145">
        <f t="shared" si="15"/>
        <v>1981</v>
      </c>
      <c r="L57" s="144"/>
      <c r="M57" s="144"/>
      <c r="N57" s="144"/>
      <c r="O57" s="144">
        <v>1981</v>
      </c>
      <c r="P57" s="188" t="s">
        <v>162</v>
      </c>
      <c r="Q57" s="129" t="s">
        <v>163</v>
      </c>
      <c r="R57" s="192" t="s">
        <v>164</v>
      </c>
      <c r="S57" s="118"/>
    </row>
    <row r="58" s="112" customFormat="1" ht="30" customHeight="1" outlineLevel="1" spans="1:19">
      <c r="A58" s="160" t="s">
        <v>165</v>
      </c>
      <c r="B58" s="162"/>
      <c r="C58" s="127"/>
      <c r="D58" s="128"/>
      <c r="E58" s="166"/>
      <c r="F58" s="172">
        <f t="shared" ref="F58:L58" si="16">SUBTOTAL(9,F59:F66)</f>
        <v>172.645</v>
      </c>
      <c r="G58" s="172">
        <f t="shared" si="16"/>
        <v>252840</v>
      </c>
      <c r="H58" s="172">
        <f t="shared" si="16"/>
        <v>99607.9</v>
      </c>
      <c r="I58" s="172">
        <f t="shared" si="16"/>
        <v>19127.376</v>
      </c>
      <c r="J58" s="172">
        <f t="shared" si="16"/>
        <v>24037</v>
      </c>
      <c r="K58" s="172">
        <f t="shared" si="16"/>
        <v>24037</v>
      </c>
      <c r="L58" s="172">
        <f t="shared" si="16"/>
        <v>0</v>
      </c>
      <c r="M58" s="172"/>
      <c r="N58" s="172">
        <f>SUBTOTAL(9,N59:N66)</f>
        <v>0</v>
      </c>
      <c r="O58" s="172">
        <f>SUBTOTAL(9,O59:O66)</f>
        <v>24037</v>
      </c>
      <c r="P58" s="188"/>
      <c r="Q58" s="129"/>
      <c r="R58" s="192"/>
      <c r="S58" s="118"/>
    </row>
    <row r="59" s="115" customFormat="1" ht="30" customHeight="1" outlineLevel="2" spans="1:19">
      <c r="A59" s="129">
        <v>1</v>
      </c>
      <c r="B59" s="145" t="s">
        <v>166</v>
      </c>
      <c r="C59" s="145" t="s">
        <v>167</v>
      </c>
      <c r="D59" s="145" t="s">
        <v>168</v>
      </c>
      <c r="E59" s="166" t="s">
        <v>47</v>
      </c>
      <c r="F59" s="180">
        <v>26.28</v>
      </c>
      <c r="G59" s="180">
        <v>36792</v>
      </c>
      <c r="H59" s="204">
        <v>15768</v>
      </c>
      <c r="I59" s="181">
        <v>0</v>
      </c>
      <c r="J59" s="144">
        <v>7884</v>
      </c>
      <c r="K59" s="145">
        <f t="shared" si="15"/>
        <v>7884</v>
      </c>
      <c r="L59" s="144"/>
      <c r="M59" s="144"/>
      <c r="N59" s="144"/>
      <c r="O59" s="144">
        <v>7884</v>
      </c>
      <c r="P59" s="188" t="s">
        <v>64</v>
      </c>
      <c r="Q59" s="192" t="s">
        <v>169</v>
      </c>
      <c r="R59" s="192" t="s">
        <v>170</v>
      </c>
      <c r="S59" s="118"/>
    </row>
    <row r="60" s="112" customFormat="1" ht="30" customHeight="1" outlineLevel="1" spans="1:19">
      <c r="A60" s="129">
        <v>2</v>
      </c>
      <c r="B60" s="162" t="s">
        <v>166</v>
      </c>
      <c r="C60" s="127" t="s">
        <v>171</v>
      </c>
      <c r="D60" s="128" t="s">
        <v>172</v>
      </c>
      <c r="E60" s="166" t="s">
        <v>47</v>
      </c>
      <c r="F60" s="181">
        <v>23.4</v>
      </c>
      <c r="G60" s="201">
        <v>61347</v>
      </c>
      <c r="H60" s="181">
        <v>13377</v>
      </c>
      <c r="I60" s="181">
        <v>12039</v>
      </c>
      <c r="J60" s="144">
        <f>H60-I60</f>
        <v>1338</v>
      </c>
      <c r="K60" s="145">
        <f t="shared" si="15"/>
        <v>1338</v>
      </c>
      <c r="L60" s="144"/>
      <c r="M60" s="144"/>
      <c r="N60" s="144"/>
      <c r="O60" s="144">
        <f>1338</f>
        <v>1338</v>
      </c>
      <c r="P60" s="144" t="s">
        <v>173</v>
      </c>
      <c r="Q60" s="129" t="s">
        <v>174</v>
      </c>
      <c r="R60" s="129" t="s">
        <v>175</v>
      </c>
      <c r="S60" s="118"/>
    </row>
    <row r="61" s="115" customFormat="1" ht="30" customHeight="1" outlineLevel="2" spans="1:16384">
      <c r="A61" s="129">
        <v>3</v>
      </c>
      <c r="B61" s="145" t="s">
        <v>166</v>
      </c>
      <c r="C61" s="197" t="s">
        <v>176</v>
      </c>
      <c r="D61" s="192" t="s">
        <v>177</v>
      </c>
      <c r="E61" s="166" t="s">
        <v>47</v>
      </c>
      <c r="F61" s="181">
        <v>11.77</v>
      </c>
      <c r="G61" s="201">
        <v>28800</v>
      </c>
      <c r="H61" s="181">
        <v>18390</v>
      </c>
      <c r="I61" s="181">
        <v>4900</v>
      </c>
      <c r="J61" s="144">
        <v>1000</v>
      </c>
      <c r="K61" s="145">
        <f t="shared" si="15"/>
        <v>1000</v>
      </c>
      <c r="L61" s="144"/>
      <c r="M61" s="144"/>
      <c r="N61" s="144"/>
      <c r="O61" s="144">
        <v>1000</v>
      </c>
      <c r="P61" s="144" t="s">
        <v>64</v>
      </c>
      <c r="Q61" s="192" t="s">
        <v>178</v>
      </c>
      <c r="R61" s="204" t="s">
        <v>179</v>
      </c>
      <c r="S61" s="118"/>
      <c r="XEA61" s="208"/>
      <c r="XEB61" s="208"/>
      <c r="XEC61" s="208"/>
      <c r="XED61" s="208"/>
      <c r="XEE61" s="208"/>
      <c r="XEF61" s="208"/>
      <c r="XEG61" s="208"/>
      <c r="XEH61" s="208"/>
      <c r="XEI61" s="208"/>
      <c r="XEJ61" s="208"/>
      <c r="XEK61" s="208"/>
      <c r="XEL61" s="208"/>
      <c r="XEM61" s="208"/>
      <c r="XEN61" s="208"/>
      <c r="XEO61" s="208"/>
      <c r="XEP61" s="208"/>
      <c r="XEQ61" s="208"/>
      <c r="XER61" s="208"/>
      <c r="XES61" s="208"/>
      <c r="XET61" s="208"/>
      <c r="XEU61" s="208"/>
      <c r="XEV61" s="208"/>
      <c r="XEW61" s="208"/>
      <c r="XEX61" s="208"/>
      <c r="XEY61" s="208"/>
      <c r="XEZ61" s="208"/>
      <c r="XFA61" s="208"/>
      <c r="XFB61" s="208"/>
      <c r="XFC61" s="208"/>
      <c r="XFD61" s="208"/>
    </row>
    <row r="62" s="112" customFormat="1" ht="30" customHeight="1" outlineLevel="1" spans="1:19">
      <c r="A62" s="129">
        <v>4</v>
      </c>
      <c r="B62" s="162" t="s">
        <v>166</v>
      </c>
      <c r="C62" s="127" t="s">
        <v>180</v>
      </c>
      <c r="D62" s="128" t="s">
        <v>181</v>
      </c>
      <c r="E62" s="166" t="s">
        <v>47</v>
      </c>
      <c r="F62" s="181">
        <v>47</v>
      </c>
      <c r="G62" s="201">
        <v>65800</v>
      </c>
      <c r="H62" s="181">
        <v>21224</v>
      </c>
      <c r="I62" s="181">
        <v>2188.376</v>
      </c>
      <c r="J62" s="144">
        <v>815</v>
      </c>
      <c r="K62" s="145">
        <f t="shared" si="15"/>
        <v>815</v>
      </c>
      <c r="L62" s="144"/>
      <c r="M62" s="144"/>
      <c r="N62" s="144"/>
      <c r="O62" s="144">
        <v>815</v>
      </c>
      <c r="P62" s="144" t="s">
        <v>182</v>
      </c>
      <c r="Q62" s="129" t="s">
        <v>183</v>
      </c>
      <c r="R62" s="129" t="s">
        <v>184</v>
      </c>
      <c r="S62" s="118"/>
    </row>
    <row r="63" s="115" customFormat="1" ht="35.1" customHeight="1" outlineLevel="2" spans="1:19">
      <c r="A63" s="129">
        <v>5</v>
      </c>
      <c r="B63" s="166" t="s">
        <v>166</v>
      </c>
      <c r="C63" s="166" t="s">
        <v>185</v>
      </c>
      <c r="D63" s="166" t="s">
        <v>186</v>
      </c>
      <c r="E63" s="166" t="s">
        <v>47</v>
      </c>
      <c r="F63" s="181">
        <v>12</v>
      </c>
      <c r="G63" s="201">
        <v>12335</v>
      </c>
      <c r="H63" s="181">
        <v>6681</v>
      </c>
      <c r="I63" s="181">
        <v>0</v>
      </c>
      <c r="J63" s="144">
        <v>2000</v>
      </c>
      <c r="K63" s="145">
        <f t="shared" si="15"/>
        <v>2000</v>
      </c>
      <c r="L63" s="144"/>
      <c r="M63" s="144"/>
      <c r="N63" s="144"/>
      <c r="O63" s="144">
        <v>2000</v>
      </c>
      <c r="P63" s="144" t="s">
        <v>64</v>
      </c>
      <c r="Q63" s="192" t="s">
        <v>187</v>
      </c>
      <c r="R63" s="192" t="s">
        <v>188</v>
      </c>
      <c r="S63" s="118"/>
    </row>
    <row r="64" s="115" customFormat="1" ht="35.1" customHeight="1" outlineLevel="2" spans="1:16384">
      <c r="A64" s="129">
        <v>6</v>
      </c>
      <c r="B64" s="135" t="s">
        <v>166</v>
      </c>
      <c r="C64" s="135" t="s">
        <v>189</v>
      </c>
      <c r="D64" s="135" t="s">
        <v>190</v>
      </c>
      <c r="E64" s="166" t="s">
        <v>47</v>
      </c>
      <c r="F64" s="181">
        <v>36.048</v>
      </c>
      <c r="G64" s="201">
        <v>26000</v>
      </c>
      <c r="H64" s="181">
        <v>12568</v>
      </c>
      <c r="I64" s="181"/>
      <c r="J64" s="144">
        <v>6000</v>
      </c>
      <c r="K64" s="145">
        <f t="shared" si="15"/>
        <v>6000</v>
      </c>
      <c r="L64" s="144"/>
      <c r="M64" s="144"/>
      <c r="N64" s="144"/>
      <c r="O64" s="144">
        <f>6000</f>
        <v>6000</v>
      </c>
      <c r="P64" s="144" t="s">
        <v>191</v>
      </c>
      <c r="Q64" s="146" t="s">
        <v>192</v>
      </c>
      <c r="R64" s="146"/>
      <c r="S64" s="118"/>
      <c r="XEA64" s="208"/>
      <c r="XEB64" s="208"/>
      <c r="XEC64" s="208"/>
      <c r="XED64" s="208"/>
      <c r="XEE64" s="208"/>
      <c r="XEF64" s="208"/>
      <c r="XEG64" s="208"/>
      <c r="XEH64" s="208"/>
      <c r="XEI64" s="208"/>
      <c r="XEJ64" s="208"/>
      <c r="XEK64" s="208"/>
      <c r="XEL64" s="208"/>
      <c r="XEM64" s="208"/>
      <c r="XEN64" s="208"/>
      <c r="XEO64" s="208"/>
      <c r="XEP64" s="208"/>
      <c r="XEQ64" s="208"/>
      <c r="XER64" s="208"/>
      <c r="XES64" s="208"/>
      <c r="XET64" s="208"/>
      <c r="XEU64" s="208"/>
      <c r="XEV64" s="208"/>
      <c r="XEW64" s="208"/>
      <c r="XEX64" s="208"/>
      <c r="XEY64" s="208"/>
      <c r="XEZ64" s="208"/>
      <c r="XFA64" s="208"/>
      <c r="XFB64" s="208"/>
      <c r="XFC64" s="208"/>
      <c r="XFD64" s="208"/>
    </row>
    <row r="65" s="115" customFormat="1" ht="35.1" customHeight="1" outlineLevel="2" spans="1:16384">
      <c r="A65" s="129">
        <v>7</v>
      </c>
      <c r="B65" s="135" t="s">
        <v>166</v>
      </c>
      <c r="C65" s="135" t="s">
        <v>193</v>
      </c>
      <c r="D65" s="135" t="s">
        <v>194</v>
      </c>
      <c r="E65" s="166" t="s">
        <v>47</v>
      </c>
      <c r="F65" s="181">
        <v>6</v>
      </c>
      <c r="G65" s="201">
        <v>8400</v>
      </c>
      <c r="H65" s="181">
        <v>4497</v>
      </c>
      <c r="I65" s="181"/>
      <c r="J65" s="144">
        <v>2000</v>
      </c>
      <c r="K65" s="145">
        <f t="shared" si="15"/>
        <v>2000</v>
      </c>
      <c r="L65" s="144"/>
      <c r="M65" s="144"/>
      <c r="N65" s="144"/>
      <c r="O65" s="144">
        <v>2000</v>
      </c>
      <c r="P65" s="144" t="s">
        <v>191</v>
      </c>
      <c r="Q65" s="146" t="s">
        <v>192</v>
      </c>
      <c r="R65" s="146"/>
      <c r="S65" s="118"/>
      <c r="XEA65" s="208"/>
      <c r="XEB65" s="208"/>
      <c r="XEC65" s="208"/>
      <c r="XED65" s="208"/>
      <c r="XEE65" s="208"/>
      <c r="XEF65" s="208"/>
      <c r="XEG65" s="208"/>
      <c r="XEH65" s="208"/>
      <c r="XEI65" s="208"/>
      <c r="XEJ65" s="208"/>
      <c r="XEK65" s="208"/>
      <c r="XEL65" s="208"/>
      <c r="XEM65" s="208"/>
      <c r="XEN65" s="208"/>
      <c r="XEO65" s="208"/>
      <c r="XEP65" s="208"/>
      <c r="XEQ65" s="208"/>
      <c r="XER65" s="208"/>
      <c r="XES65" s="208"/>
      <c r="XET65" s="208"/>
      <c r="XEU65" s="208"/>
      <c r="XEV65" s="208"/>
      <c r="XEW65" s="208"/>
      <c r="XEX65" s="208"/>
      <c r="XEY65" s="208"/>
      <c r="XEZ65" s="208"/>
      <c r="XFA65" s="208"/>
      <c r="XFB65" s="208"/>
      <c r="XFC65" s="208"/>
      <c r="XFD65" s="208"/>
    </row>
    <row r="66" s="112" customFormat="1" ht="30" customHeight="1" outlineLevel="1" spans="1:19">
      <c r="A66" s="129">
        <v>8</v>
      </c>
      <c r="B66" s="162" t="s">
        <v>166</v>
      </c>
      <c r="C66" s="127" t="s">
        <v>195</v>
      </c>
      <c r="D66" s="128" t="s">
        <v>196</v>
      </c>
      <c r="E66" s="166" t="s">
        <v>47</v>
      </c>
      <c r="F66" s="181">
        <v>10.147</v>
      </c>
      <c r="G66" s="201">
        <v>13366</v>
      </c>
      <c r="H66" s="181">
        <v>7102.9</v>
      </c>
      <c r="I66" s="181">
        <v>0</v>
      </c>
      <c r="J66" s="144">
        <v>3000</v>
      </c>
      <c r="K66" s="145">
        <f t="shared" si="15"/>
        <v>3000</v>
      </c>
      <c r="L66" s="144"/>
      <c r="M66" s="144"/>
      <c r="N66" s="144"/>
      <c r="O66" s="144">
        <v>3000</v>
      </c>
      <c r="P66" s="144" t="s">
        <v>64</v>
      </c>
      <c r="Q66" s="129" t="s">
        <v>197</v>
      </c>
      <c r="R66" s="129" t="s">
        <v>198</v>
      </c>
      <c r="S66" s="118"/>
    </row>
    <row r="67" s="112" customFormat="1" ht="30" customHeight="1" outlineLevel="1" spans="1:19">
      <c r="A67" s="160" t="s">
        <v>199</v>
      </c>
      <c r="B67" s="162"/>
      <c r="C67" s="127"/>
      <c r="D67" s="128"/>
      <c r="E67" s="166"/>
      <c r="F67" s="172">
        <f t="shared" ref="F67:L67" si="17">SUBTOTAL(9,F68:F70)</f>
        <v>44.053</v>
      </c>
      <c r="G67" s="172">
        <f t="shared" si="17"/>
        <v>76033</v>
      </c>
      <c r="H67" s="172">
        <f t="shared" si="17"/>
        <v>24481</v>
      </c>
      <c r="I67" s="172">
        <f t="shared" si="17"/>
        <v>8400</v>
      </c>
      <c r="J67" s="172">
        <f t="shared" si="17"/>
        <v>16081</v>
      </c>
      <c r="K67" s="172">
        <f t="shared" si="17"/>
        <v>16081</v>
      </c>
      <c r="L67" s="172">
        <f t="shared" si="17"/>
        <v>0</v>
      </c>
      <c r="M67" s="172"/>
      <c r="N67" s="172">
        <f>SUBTOTAL(9,N68:N70)</f>
        <v>0</v>
      </c>
      <c r="O67" s="172">
        <f>SUBTOTAL(9,O68:O70)</f>
        <v>16081</v>
      </c>
      <c r="P67" s="144"/>
      <c r="Q67" s="129"/>
      <c r="R67" s="129"/>
      <c r="S67" s="118"/>
    </row>
    <row r="68" s="113" customFormat="1" ht="30" customHeight="1" outlineLevel="1" spans="1:16377">
      <c r="A68" s="125">
        <v>1</v>
      </c>
      <c r="B68" s="166" t="s">
        <v>200</v>
      </c>
      <c r="C68" s="166" t="s">
        <v>201</v>
      </c>
      <c r="D68" s="166" t="s">
        <v>202</v>
      </c>
      <c r="E68" s="166" t="s">
        <v>47</v>
      </c>
      <c r="F68" s="209">
        <v>10.833</v>
      </c>
      <c r="G68" s="201">
        <v>16176</v>
      </c>
      <c r="H68" s="181">
        <v>6041</v>
      </c>
      <c r="I68" s="181">
        <v>0</v>
      </c>
      <c r="J68" s="144">
        <v>6041</v>
      </c>
      <c r="K68" s="145">
        <f t="shared" ref="K68:K70" si="18">N68+O68+L68</f>
        <v>6041</v>
      </c>
      <c r="L68" s="144"/>
      <c r="M68" s="144"/>
      <c r="N68" s="144"/>
      <c r="O68" s="144">
        <v>6041</v>
      </c>
      <c r="P68" s="144" t="s">
        <v>203</v>
      </c>
      <c r="Q68" s="192" t="s">
        <v>204</v>
      </c>
      <c r="R68" s="192" t="s">
        <v>205</v>
      </c>
      <c r="S68" s="195"/>
      <c r="XEA68" s="115"/>
      <c r="XEB68" s="115"/>
      <c r="XEC68" s="115"/>
      <c r="XED68" s="115"/>
      <c r="XEE68" s="115"/>
      <c r="XEF68" s="115"/>
      <c r="XEG68" s="115"/>
      <c r="XEH68" s="115"/>
      <c r="XEI68" s="115"/>
      <c r="XEJ68" s="115"/>
      <c r="XEK68" s="115"/>
      <c r="XEL68" s="115"/>
      <c r="XEM68" s="115"/>
      <c r="XEN68" s="115"/>
      <c r="XEO68" s="115"/>
      <c r="XEP68" s="115"/>
      <c r="XEQ68" s="115"/>
      <c r="XER68" s="115"/>
      <c r="XES68" s="115"/>
      <c r="XET68" s="115"/>
      <c r="XEU68" s="115"/>
      <c r="XEV68" s="115"/>
      <c r="XEW68" s="115"/>
    </row>
    <row r="69" s="112" customFormat="1" ht="30" customHeight="1" outlineLevel="1" spans="1:19">
      <c r="A69" s="125">
        <v>2</v>
      </c>
      <c r="B69" s="162" t="s">
        <v>200</v>
      </c>
      <c r="C69" s="127" t="s">
        <v>206</v>
      </c>
      <c r="D69" s="128" t="s">
        <v>207</v>
      </c>
      <c r="E69" s="166" t="s">
        <v>47</v>
      </c>
      <c r="F69" s="181">
        <v>30.6</v>
      </c>
      <c r="G69" s="201">
        <v>48845</v>
      </c>
      <c r="H69" s="177">
        <v>16868</v>
      </c>
      <c r="I69" s="181">
        <v>8400</v>
      </c>
      <c r="J69" s="144">
        <v>8468</v>
      </c>
      <c r="K69" s="145">
        <f t="shared" si="18"/>
        <v>8468</v>
      </c>
      <c r="L69" s="144"/>
      <c r="M69" s="144"/>
      <c r="N69" s="144"/>
      <c r="O69" s="144">
        <v>8468</v>
      </c>
      <c r="P69" s="188" t="s">
        <v>208</v>
      </c>
      <c r="Q69" s="129" t="s">
        <v>209</v>
      </c>
      <c r="R69" s="129" t="s">
        <v>210</v>
      </c>
      <c r="S69" s="118"/>
    </row>
    <row r="70" s="112" customFormat="1" ht="33" customHeight="1" outlineLevel="1" spans="1:19">
      <c r="A70" s="125">
        <v>3</v>
      </c>
      <c r="B70" s="162" t="s">
        <v>200</v>
      </c>
      <c r="C70" s="127" t="s">
        <v>211</v>
      </c>
      <c r="D70" s="128" t="s">
        <v>212</v>
      </c>
      <c r="E70" s="166" t="s">
        <v>32</v>
      </c>
      <c r="F70" s="181">
        <v>2.62</v>
      </c>
      <c r="G70" s="201">
        <v>11012</v>
      </c>
      <c r="H70" s="181">
        <v>1572</v>
      </c>
      <c r="I70" s="181">
        <v>0</v>
      </c>
      <c r="J70" s="144">
        <v>1572</v>
      </c>
      <c r="K70" s="145">
        <f t="shared" si="18"/>
        <v>1572</v>
      </c>
      <c r="L70" s="144"/>
      <c r="M70" s="144"/>
      <c r="N70" s="144"/>
      <c r="O70" s="144">
        <v>1572</v>
      </c>
      <c r="P70" s="144" t="s">
        <v>213</v>
      </c>
      <c r="Q70" s="129" t="s">
        <v>214</v>
      </c>
      <c r="R70" s="129" t="s">
        <v>215</v>
      </c>
      <c r="S70" s="118"/>
    </row>
    <row r="71" s="112" customFormat="1" ht="30" customHeight="1" outlineLevel="1" spans="1:19">
      <c r="A71" s="160" t="s">
        <v>216</v>
      </c>
      <c r="B71" s="162"/>
      <c r="C71" s="127"/>
      <c r="D71" s="128"/>
      <c r="E71" s="166"/>
      <c r="F71" s="172">
        <f t="shared" ref="F71:O71" si="19">SUBTOTAL(9,F72:F73)</f>
        <v>20.5</v>
      </c>
      <c r="G71" s="172">
        <f t="shared" si="19"/>
        <v>150605</v>
      </c>
      <c r="H71" s="172">
        <f t="shared" si="19"/>
        <v>13241</v>
      </c>
      <c r="I71" s="172">
        <f t="shared" si="19"/>
        <v>13090</v>
      </c>
      <c r="J71" s="172">
        <f t="shared" si="19"/>
        <v>151</v>
      </c>
      <c r="K71" s="172">
        <f t="shared" si="19"/>
        <v>-11584</v>
      </c>
      <c r="L71" s="172">
        <f t="shared" si="19"/>
        <v>0</v>
      </c>
      <c r="M71" s="172">
        <f t="shared" si="19"/>
        <v>-19635</v>
      </c>
      <c r="N71" s="172">
        <f t="shared" si="19"/>
        <v>8051</v>
      </c>
      <c r="O71" s="172">
        <f t="shared" si="19"/>
        <v>0</v>
      </c>
      <c r="P71" s="210"/>
      <c r="Q71" s="214"/>
      <c r="R71" s="214"/>
      <c r="S71" s="215"/>
    </row>
    <row r="72" s="112" customFormat="1" ht="30" customHeight="1" outlineLevel="1" spans="1:19">
      <c r="A72" s="125">
        <v>1</v>
      </c>
      <c r="B72" s="145" t="s">
        <v>217</v>
      </c>
      <c r="C72" s="127" t="s">
        <v>271</v>
      </c>
      <c r="D72" s="128" t="s">
        <v>272</v>
      </c>
      <c r="E72" s="135" t="s">
        <v>28</v>
      </c>
      <c r="F72" s="145">
        <v>15.5</v>
      </c>
      <c r="G72" s="145">
        <v>83810</v>
      </c>
      <c r="H72" s="145">
        <v>11735</v>
      </c>
      <c r="I72" s="145">
        <v>11735</v>
      </c>
      <c r="J72" s="145"/>
      <c r="K72" s="145">
        <f>N72+O72+L72+M72</f>
        <v>-11735</v>
      </c>
      <c r="L72" s="172"/>
      <c r="M72" s="145">
        <v>-19635</v>
      </c>
      <c r="N72" s="145">
        <v>7900</v>
      </c>
      <c r="O72" s="211"/>
      <c r="P72" s="212"/>
      <c r="Q72" s="192" t="s">
        <v>273</v>
      </c>
      <c r="R72" s="192" t="s">
        <v>274</v>
      </c>
      <c r="S72" s="215"/>
    </row>
    <row r="73" ht="33" customHeight="1" spans="1:20">
      <c r="A73" s="125">
        <v>2</v>
      </c>
      <c r="B73" s="145" t="s">
        <v>217</v>
      </c>
      <c r="C73" s="145" t="s">
        <v>221</v>
      </c>
      <c r="D73" s="145" t="s">
        <v>222</v>
      </c>
      <c r="E73" s="197" t="s">
        <v>32</v>
      </c>
      <c r="F73" s="145">
        <v>5</v>
      </c>
      <c r="G73" s="145">
        <v>66795</v>
      </c>
      <c r="H73" s="145">
        <v>1506</v>
      </c>
      <c r="I73" s="145">
        <v>1355</v>
      </c>
      <c r="J73" s="145">
        <v>151</v>
      </c>
      <c r="K73" s="145">
        <f>N73+O73+L73+M73</f>
        <v>151</v>
      </c>
      <c r="L73" s="145"/>
      <c r="M73" s="145"/>
      <c r="N73" s="145">
        <v>151</v>
      </c>
      <c r="O73" s="213"/>
      <c r="P73" s="213"/>
      <c r="Q73" s="192" t="s">
        <v>223</v>
      </c>
      <c r="R73" s="192" t="s">
        <v>224</v>
      </c>
      <c r="S73" s="195"/>
      <c r="T73" s="112">
        <f>_xlfn.XLOOKUP(D73,'[2]附件3 普通国省道'!$D$9:$D$210,'[2]附件3 普通国省道'!$T$9:$T$210)</f>
        <v>0</v>
      </c>
    </row>
  </sheetData>
  <sheetProtection formatCells="0" insertHyperlinks="0" autoFilter="0"/>
  <autoFilter xmlns:etc="http://www.wps.cn/officeDocument/2017/etCustomData" ref="A5:XFD73" etc:filterBottomFollowUsedRange="0">
    <extLst/>
  </autoFilter>
  <mergeCells count="23">
    <mergeCell ref="A2:S2"/>
    <mergeCell ref="A3:C3"/>
    <mergeCell ref="L3:O3"/>
    <mergeCell ref="Q3:R3"/>
    <mergeCell ref="A4:A5"/>
    <mergeCell ref="B4:B5"/>
    <mergeCell ref="C4:C5"/>
    <mergeCell ref="D3:D5"/>
    <mergeCell ref="E3:E5"/>
    <mergeCell ref="F3:F5"/>
    <mergeCell ref="G3:G5"/>
    <mergeCell ref="H3:H5"/>
    <mergeCell ref="I3:I5"/>
    <mergeCell ref="J3:J5"/>
    <mergeCell ref="K3:K5"/>
    <mergeCell ref="L4:L5"/>
    <mergeCell ref="M4:M5"/>
    <mergeCell ref="N4:N5"/>
    <mergeCell ref="O4:O5"/>
    <mergeCell ref="P3:P5"/>
    <mergeCell ref="Q4:Q5"/>
    <mergeCell ref="R4:R5"/>
    <mergeCell ref="S3:S5"/>
  </mergeCells>
  <printOptions horizontalCentered="1"/>
  <pageMargins left="0.393700787401575" right="0.31496062992126" top="0.748031496062992" bottom="0.748031496062992" header="0.31496062992126" footer="0.31496062992126"/>
  <pageSetup paperSize="8" scale="89" fitToHeight="0" orientation="landscape" blackAndWhite="1"/>
  <headerFooter/>
  <colBreaks count="1" manualBreakCount="1">
    <brk id="18" max="7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2:H9"/>
  <sheetViews>
    <sheetView workbookViewId="0">
      <selection activeCell="J19" sqref="J19"/>
    </sheetView>
  </sheetViews>
  <sheetFormatPr defaultColWidth="9" defaultRowHeight="14.25" outlineLevelCol="7"/>
  <cols>
    <col min="4" max="4" width="39.875" customWidth="1"/>
    <col min="5" max="6" width="12.875" customWidth="1"/>
    <col min="7" max="7" width="13.875" customWidth="1"/>
  </cols>
  <sheetData>
    <row r="2" ht="24" customHeight="1" spans="1:8">
      <c r="A2" s="149" t="s">
        <v>275</v>
      </c>
      <c r="B2" s="149"/>
      <c r="C2" s="149"/>
      <c r="D2" s="149"/>
      <c r="E2" s="149"/>
      <c r="F2" s="149"/>
      <c r="G2" s="149"/>
      <c r="H2" s="149"/>
    </row>
    <row r="3" s="148" customFormat="1" ht="51.95" customHeight="1" spans="1:8">
      <c r="A3" s="150" t="s">
        <v>15</v>
      </c>
      <c r="B3" s="150" t="s">
        <v>276</v>
      </c>
      <c r="C3" s="150" t="s">
        <v>277</v>
      </c>
      <c r="D3" s="150" t="s">
        <v>3</v>
      </c>
      <c r="E3" s="152" t="s">
        <v>278</v>
      </c>
      <c r="F3" s="152" t="s">
        <v>279</v>
      </c>
      <c r="G3" s="152" t="s">
        <v>280</v>
      </c>
      <c r="H3" s="152" t="s">
        <v>14</v>
      </c>
    </row>
    <row r="4" s="148" customFormat="1" ht="24" customHeight="1" spans="1:8">
      <c r="A4" s="150"/>
      <c r="B4" s="150"/>
      <c r="C4" s="150"/>
      <c r="D4" s="150"/>
      <c r="E4" s="150"/>
      <c r="F4" s="150"/>
      <c r="G4" s="150">
        <v>0</v>
      </c>
      <c r="H4" s="150"/>
    </row>
    <row r="5" s="148" customFormat="1" ht="24" customHeight="1" spans="1:8">
      <c r="A5" s="150">
        <v>1</v>
      </c>
      <c r="B5" s="151" t="s">
        <v>25</v>
      </c>
      <c r="C5" s="151" t="s">
        <v>26</v>
      </c>
      <c r="D5" s="151" t="s">
        <v>281</v>
      </c>
      <c r="E5" s="151" t="s">
        <v>282</v>
      </c>
      <c r="F5" s="151" t="s">
        <v>283</v>
      </c>
      <c r="G5" s="150">
        <v>-12560</v>
      </c>
      <c r="H5" s="150"/>
    </row>
    <row r="6" s="148" customFormat="1" ht="24" customHeight="1" spans="1:8">
      <c r="A6" s="150">
        <v>2</v>
      </c>
      <c r="B6" s="151" t="s">
        <v>54</v>
      </c>
      <c r="C6" s="151" t="s">
        <v>239</v>
      </c>
      <c r="D6" s="151" t="s">
        <v>240</v>
      </c>
      <c r="E6" s="151" t="s">
        <v>284</v>
      </c>
      <c r="F6" s="150">
        <v>5030</v>
      </c>
      <c r="G6" s="150">
        <v>5030</v>
      </c>
      <c r="H6" s="150"/>
    </row>
    <row r="7" s="148" customFormat="1" ht="24" customHeight="1" spans="1:8">
      <c r="A7" s="150">
        <v>3</v>
      </c>
      <c r="B7" s="151" t="s">
        <v>144</v>
      </c>
      <c r="C7" s="151" t="s">
        <v>149</v>
      </c>
      <c r="D7" s="151" t="s">
        <v>150</v>
      </c>
      <c r="E7" s="153">
        <f>4211-1844-158.15</f>
        <v>2208.85</v>
      </c>
      <c r="F7" s="154">
        <f>4211-1844</f>
        <v>2367</v>
      </c>
      <c r="G7" s="150">
        <v>158.15</v>
      </c>
      <c r="H7" s="150"/>
    </row>
    <row r="8" s="148" customFormat="1" ht="24" customHeight="1" spans="1:8">
      <c r="A8" s="150">
        <v>4</v>
      </c>
      <c r="B8" s="151" t="s">
        <v>144</v>
      </c>
      <c r="C8" s="151" t="s">
        <v>257</v>
      </c>
      <c r="D8" s="151" t="s">
        <v>258</v>
      </c>
      <c r="E8" s="151" t="s">
        <v>284</v>
      </c>
      <c r="F8" s="150">
        <v>7530</v>
      </c>
      <c r="G8" s="150">
        <v>7530</v>
      </c>
      <c r="H8" s="150"/>
    </row>
    <row r="9" s="148" customFormat="1" ht="24" customHeight="1" spans="1:8">
      <c r="A9" s="150">
        <v>5</v>
      </c>
      <c r="B9" s="151" t="s">
        <v>217</v>
      </c>
      <c r="C9" s="151" t="s">
        <v>218</v>
      </c>
      <c r="D9" s="151" t="s">
        <v>219</v>
      </c>
      <c r="E9" s="150">
        <v>158.15</v>
      </c>
      <c r="F9" s="151" t="s">
        <v>284</v>
      </c>
      <c r="G9" s="150">
        <v>-158.15</v>
      </c>
      <c r="H9" s="150"/>
    </row>
  </sheetData>
  <sheetProtection formatCells="0" insertHyperlinks="0" autoFilter="0"/>
  <mergeCells count="1">
    <mergeCell ref="A2:H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outlinePr summaryBelow="0"/>
  </sheetPr>
  <dimension ref="A1:N8"/>
  <sheetViews>
    <sheetView showZeros="0" tabSelected="1" view="pageBreakPreview" zoomScale="130" zoomScaleNormal="100" workbookViewId="0">
      <pane xSplit="6" ySplit="5" topLeftCell="G6" activePane="bottomRight" state="frozen"/>
      <selection/>
      <selection pane="topRight"/>
      <selection pane="bottomLeft"/>
      <selection pane="bottomRight" activeCell="F10" sqref="F10"/>
    </sheetView>
  </sheetViews>
  <sheetFormatPr defaultColWidth="9" defaultRowHeight="12.75" outlineLevelRow="7"/>
  <cols>
    <col min="1" max="1" width="6.49166666666667" style="113" customWidth="1"/>
    <col min="2" max="2" width="9.55833333333333" style="113" customWidth="1"/>
    <col min="3" max="3" width="8.76666666666667" style="113" customWidth="1"/>
    <col min="4" max="4" width="22.7666666666667" style="113" customWidth="1"/>
    <col min="5" max="5" width="7.50833333333333" style="113" customWidth="1"/>
    <col min="6" max="6" width="9" style="113" customWidth="1"/>
    <col min="7" max="7" width="9.50833333333333" style="113" customWidth="1"/>
    <col min="8" max="8" width="9.16666666666667" style="114" customWidth="1"/>
    <col min="9" max="9" width="10.025" style="114" customWidth="1"/>
    <col min="10" max="10" width="10.875" style="114" customWidth="1"/>
    <col min="11" max="11" width="11.4416666666667" style="113" customWidth="1"/>
    <col min="12" max="12" width="15" style="114" hidden="1" customWidth="1"/>
    <col min="13" max="13" width="15.375" style="114" hidden="1" customWidth="1"/>
    <col min="14" max="14" width="9.14166666666667" style="114" customWidth="1"/>
    <col min="15" max="16349" width="9" style="113"/>
    <col min="16350" max="16384" width="9" style="115"/>
  </cols>
  <sheetData>
    <row r="1" ht="30" customHeight="1" spans="1:2">
      <c r="A1" s="88" t="s">
        <v>285</v>
      </c>
      <c r="B1" s="88"/>
    </row>
    <row r="2" ht="36" customHeight="1" spans="1:14">
      <c r="A2" s="116" t="s">
        <v>286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</row>
    <row r="3" ht="30" customHeight="1" spans="1:14">
      <c r="A3" s="118" t="s">
        <v>2</v>
      </c>
      <c r="B3" s="118"/>
      <c r="C3" s="118"/>
      <c r="D3" s="119" t="s">
        <v>3</v>
      </c>
      <c r="E3" s="130" t="s">
        <v>4</v>
      </c>
      <c r="F3" s="131" t="s">
        <v>5</v>
      </c>
      <c r="G3" s="119" t="s">
        <v>6</v>
      </c>
      <c r="H3" s="119" t="s">
        <v>7</v>
      </c>
      <c r="I3" s="140" t="s">
        <v>8</v>
      </c>
      <c r="J3" s="119" t="s">
        <v>10</v>
      </c>
      <c r="K3" s="119" t="s">
        <v>12</v>
      </c>
      <c r="L3" s="141" t="s">
        <v>13</v>
      </c>
      <c r="M3" s="141"/>
      <c r="N3" s="130" t="s">
        <v>14</v>
      </c>
    </row>
    <row r="4" ht="30" customHeight="1" spans="1:14">
      <c r="A4" s="119" t="s">
        <v>15</v>
      </c>
      <c r="B4" s="119" t="s">
        <v>16</v>
      </c>
      <c r="C4" s="119" t="s">
        <v>17</v>
      </c>
      <c r="D4" s="120"/>
      <c r="E4" s="130"/>
      <c r="F4" s="132"/>
      <c r="G4" s="120"/>
      <c r="H4" s="120"/>
      <c r="I4" s="142"/>
      <c r="J4" s="120"/>
      <c r="K4" s="120"/>
      <c r="L4" s="141" t="s">
        <v>21</v>
      </c>
      <c r="M4" s="141" t="s">
        <v>22</v>
      </c>
      <c r="N4" s="130"/>
    </row>
    <row r="5" ht="30" customHeight="1" spans="1:14">
      <c r="A5" s="121"/>
      <c r="B5" s="121"/>
      <c r="C5" s="121"/>
      <c r="D5" s="121"/>
      <c r="E5" s="130"/>
      <c r="F5" s="133"/>
      <c r="G5" s="121"/>
      <c r="H5" s="121"/>
      <c r="I5" s="143"/>
      <c r="J5" s="121"/>
      <c r="K5" s="121"/>
      <c r="L5" s="141"/>
      <c r="M5" s="141"/>
      <c r="N5" s="130"/>
    </row>
    <row r="6" s="112" customFormat="1" ht="28.5" customHeight="1" spans="1:14">
      <c r="A6" s="122" t="s">
        <v>23</v>
      </c>
      <c r="B6" s="123"/>
      <c r="C6" s="124"/>
      <c r="D6" s="118"/>
      <c r="E6" s="118"/>
      <c r="F6" s="134">
        <f>SUBTOTAL(9,F7:F8)</f>
        <v>7.531</v>
      </c>
      <c r="G6" s="134">
        <f>SUBTOTAL(9,G7:G8)</f>
        <v>8679</v>
      </c>
      <c r="H6" s="134">
        <f>SUBTOTAL(9,H7:H8)</f>
        <v>6309</v>
      </c>
      <c r="I6" s="134">
        <f>SUBTOTAL(9,I7:I8)</f>
        <v>0</v>
      </c>
      <c r="J6" s="134">
        <f>SUBTOTAL(9,J7:J8)</f>
        <v>1893</v>
      </c>
      <c r="K6" s="134"/>
      <c r="L6" s="118"/>
      <c r="M6" s="118"/>
      <c r="N6" s="129"/>
    </row>
    <row r="7" s="112" customFormat="1" ht="30" customHeight="1" outlineLevel="1" spans="1:14">
      <c r="A7" s="125" t="s">
        <v>60</v>
      </c>
      <c r="B7" s="126"/>
      <c r="C7" s="127"/>
      <c r="D7" s="128"/>
      <c r="E7" s="135"/>
      <c r="F7" s="136">
        <f t="shared" ref="F7:J7" si="0">SUBTOTAL(9,F8)</f>
        <v>7.531</v>
      </c>
      <c r="G7" s="136">
        <f t="shared" si="0"/>
        <v>8679</v>
      </c>
      <c r="H7" s="136">
        <f t="shared" si="0"/>
        <v>6309</v>
      </c>
      <c r="I7" s="136">
        <f t="shared" si="0"/>
        <v>0</v>
      </c>
      <c r="J7" s="136">
        <f t="shared" si="0"/>
        <v>1893</v>
      </c>
      <c r="K7" s="144"/>
      <c r="L7" s="129"/>
      <c r="M7" s="129"/>
      <c r="N7" s="118"/>
    </row>
    <row r="8" s="112" customFormat="1" ht="28.5" customHeight="1" spans="1:14">
      <c r="A8" s="127">
        <v>1</v>
      </c>
      <c r="B8" s="127" t="s">
        <v>61</v>
      </c>
      <c r="C8" s="127" t="s">
        <v>287</v>
      </c>
      <c r="D8" s="129" t="s">
        <v>288</v>
      </c>
      <c r="E8" s="137" t="s">
        <v>28</v>
      </c>
      <c r="F8" s="138">
        <v>7.531</v>
      </c>
      <c r="G8" s="139">
        <v>8679</v>
      </c>
      <c r="H8" s="139">
        <v>6309</v>
      </c>
      <c r="I8" s="145"/>
      <c r="J8" s="145">
        <v>1893</v>
      </c>
      <c r="K8" s="146" t="s">
        <v>191</v>
      </c>
      <c r="L8" s="129"/>
      <c r="M8" s="129"/>
      <c r="N8" s="147" t="s">
        <v>289</v>
      </c>
    </row>
  </sheetData>
  <sheetProtection formatCells="0" insertHyperlinks="0" autoFilter="0"/>
  <autoFilter xmlns:etc="http://www.wps.cn/officeDocument/2017/etCustomData" ref="A5:XFD8" etc:filterBottomFollowUsedRange="0">
    <extLst/>
  </autoFilter>
  <mergeCells count="18">
    <mergeCell ref="A1:B1"/>
    <mergeCell ref="A2:N2"/>
    <mergeCell ref="A3:C3"/>
    <mergeCell ref="L3:M3"/>
    <mergeCell ref="A4:A5"/>
    <mergeCell ref="B4:B5"/>
    <mergeCell ref="C4:C5"/>
    <mergeCell ref="D3:D5"/>
    <mergeCell ref="E3:E5"/>
    <mergeCell ref="F3:F5"/>
    <mergeCell ref="G3:G5"/>
    <mergeCell ref="H3:H5"/>
    <mergeCell ref="I3:I5"/>
    <mergeCell ref="J3:J5"/>
    <mergeCell ref="K3:K5"/>
    <mergeCell ref="L4:L5"/>
    <mergeCell ref="M4:M5"/>
    <mergeCell ref="N3:N5"/>
  </mergeCells>
  <printOptions horizontalCentered="1"/>
  <pageMargins left="0.393700787401575" right="0.31496062992126" top="0.748031496062992" bottom="0.748031496062992" header="0.31496062992126" footer="0.31496062992126"/>
  <pageSetup paperSize="9" fitToHeight="0" orientation="landscape" blackAndWhite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P8"/>
  <sheetViews>
    <sheetView view="pageBreakPreview" zoomScale="115" zoomScaleNormal="70" workbookViewId="0">
      <pane xSplit="5" ySplit="6" topLeftCell="F7" activePane="bottomRight" state="frozen"/>
      <selection/>
      <selection pane="topRight"/>
      <selection pane="bottomLeft"/>
      <selection pane="bottomRight" activeCell="F3" sqref="F3:F5"/>
    </sheetView>
  </sheetViews>
  <sheetFormatPr defaultColWidth="9.81666666666667" defaultRowHeight="13.5" outlineLevelRow="7"/>
  <cols>
    <col min="1" max="1" width="5.70833333333333" style="85" customWidth="1"/>
    <col min="2" max="3" width="8.01666666666667" style="83" customWidth="1"/>
    <col min="4" max="4" width="23.5416666666667" style="86" customWidth="1"/>
    <col min="5" max="5" width="8.125" style="87" customWidth="1"/>
    <col min="6" max="6" width="4.91666666666667" style="85" customWidth="1"/>
    <col min="7" max="7" width="5.39166666666667" style="83" customWidth="1"/>
    <col min="8" max="8" width="8.28333333333333" style="83" customWidth="1"/>
    <col min="9" max="10" width="9.45833333333333" style="83" customWidth="1"/>
    <col min="11" max="11" width="7.49166666666667" style="83" customWidth="1"/>
    <col min="12" max="12" width="6.25" style="83" customWidth="1"/>
    <col min="13" max="13" width="5.94166666666667" style="83" customWidth="1"/>
    <col min="14" max="14" width="6.65" style="83" customWidth="1"/>
    <col min="15" max="15" width="11.6333333333333" style="83" customWidth="1"/>
    <col min="16" max="16" width="5.86666666666667" style="87" customWidth="1"/>
    <col min="17" max="241" width="9.81666666666667" style="83"/>
    <col min="242" max="242" width="5.725" style="83" customWidth="1"/>
    <col min="243" max="243" width="6.81666666666667" style="83" customWidth="1"/>
    <col min="244" max="244" width="11.6333333333333" style="83" customWidth="1"/>
    <col min="245" max="245" width="8.18333333333333" style="83" customWidth="1"/>
    <col min="246" max="246" width="9.45833333333333" style="83" customWidth="1"/>
    <col min="247" max="247" width="12.725" style="83" customWidth="1"/>
    <col min="248" max="248" width="19" style="83" customWidth="1"/>
    <col min="249" max="249" width="7.63333333333333" style="83" customWidth="1"/>
    <col min="250" max="250" width="8.36666666666667" style="83" customWidth="1"/>
    <col min="251" max="251" width="15.4583333333333" style="83" customWidth="1"/>
    <col min="252" max="252" width="11.6333333333333" style="83" customWidth="1"/>
    <col min="253" max="253" width="11.4583333333333" style="83" customWidth="1"/>
    <col min="254" max="254" width="7.63333333333333" style="83" customWidth="1"/>
    <col min="255" max="256" width="5.36666666666667" style="83" customWidth="1"/>
    <col min="257" max="258" width="8.36666666666667" style="83" customWidth="1"/>
    <col min="259" max="259" width="10.5416666666667" style="83" customWidth="1"/>
    <col min="260" max="263" width="9.18333333333333" style="83" customWidth="1"/>
    <col min="264" max="264" width="13.5416666666667" style="83" customWidth="1"/>
    <col min="265" max="497" width="9.81666666666667" style="83"/>
    <col min="498" max="498" width="5.725" style="83" customWidth="1"/>
    <col min="499" max="499" width="6.81666666666667" style="83" customWidth="1"/>
    <col min="500" max="500" width="11.6333333333333" style="83" customWidth="1"/>
    <col min="501" max="501" width="8.18333333333333" style="83" customWidth="1"/>
    <col min="502" max="502" width="9.45833333333333" style="83" customWidth="1"/>
    <col min="503" max="503" width="12.725" style="83" customWidth="1"/>
    <col min="504" max="504" width="19" style="83" customWidth="1"/>
    <col min="505" max="505" width="7.63333333333333" style="83" customWidth="1"/>
    <col min="506" max="506" width="8.36666666666667" style="83" customWidth="1"/>
    <col min="507" max="507" width="15.4583333333333" style="83" customWidth="1"/>
    <col min="508" max="508" width="11.6333333333333" style="83" customWidth="1"/>
    <col min="509" max="509" width="11.4583333333333" style="83" customWidth="1"/>
    <col min="510" max="510" width="7.63333333333333" style="83" customWidth="1"/>
    <col min="511" max="512" width="5.36666666666667" style="83" customWidth="1"/>
    <col min="513" max="514" width="8.36666666666667" style="83" customWidth="1"/>
    <col min="515" max="515" width="10.5416666666667" style="83" customWidth="1"/>
    <col min="516" max="519" width="9.18333333333333" style="83" customWidth="1"/>
    <col min="520" max="520" width="13.5416666666667" style="83" customWidth="1"/>
    <col min="521" max="753" width="9.81666666666667" style="83"/>
    <col min="754" max="754" width="5.725" style="83" customWidth="1"/>
    <col min="755" max="755" width="6.81666666666667" style="83" customWidth="1"/>
    <col min="756" max="756" width="11.6333333333333" style="83" customWidth="1"/>
    <col min="757" max="757" width="8.18333333333333" style="83" customWidth="1"/>
    <col min="758" max="758" width="9.45833333333333" style="83" customWidth="1"/>
    <col min="759" max="759" width="12.725" style="83" customWidth="1"/>
    <col min="760" max="760" width="19" style="83" customWidth="1"/>
    <col min="761" max="761" width="7.63333333333333" style="83" customWidth="1"/>
    <col min="762" max="762" width="8.36666666666667" style="83" customWidth="1"/>
    <col min="763" max="763" width="15.4583333333333" style="83" customWidth="1"/>
    <col min="764" max="764" width="11.6333333333333" style="83" customWidth="1"/>
    <col min="765" max="765" width="11.4583333333333" style="83" customWidth="1"/>
    <col min="766" max="766" width="7.63333333333333" style="83" customWidth="1"/>
    <col min="767" max="768" width="5.36666666666667" style="83" customWidth="1"/>
    <col min="769" max="770" width="8.36666666666667" style="83" customWidth="1"/>
    <col min="771" max="771" width="10.5416666666667" style="83" customWidth="1"/>
    <col min="772" max="775" width="9.18333333333333" style="83" customWidth="1"/>
    <col min="776" max="776" width="13.5416666666667" style="83" customWidth="1"/>
    <col min="777" max="1009" width="9.81666666666667" style="83"/>
    <col min="1010" max="1010" width="5.725" style="83" customWidth="1"/>
    <col min="1011" max="1011" width="6.81666666666667" style="83" customWidth="1"/>
    <col min="1012" max="1012" width="11.6333333333333" style="83" customWidth="1"/>
    <col min="1013" max="1013" width="8.18333333333333" style="83" customWidth="1"/>
    <col min="1014" max="1014" width="9.45833333333333" style="83" customWidth="1"/>
    <col min="1015" max="1015" width="12.725" style="83" customWidth="1"/>
    <col min="1016" max="1016" width="19" style="83" customWidth="1"/>
    <col min="1017" max="1017" width="7.63333333333333" style="83" customWidth="1"/>
    <col min="1018" max="1018" width="8.36666666666667" style="83" customWidth="1"/>
    <col min="1019" max="1019" width="15.4583333333333" style="83" customWidth="1"/>
    <col min="1020" max="1020" width="11.6333333333333" style="83" customWidth="1"/>
    <col min="1021" max="1021" width="11.4583333333333" style="83" customWidth="1"/>
    <col min="1022" max="1022" width="7.63333333333333" style="83" customWidth="1"/>
    <col min="1023" max="1024" width="5.36666666666667" style="83" customWidth="1"/>
    <col min="1025" max="1026" width="8.36666666666667" style="83" customWidth="1"/>
    <col min="1027" max="1027" width="10.5416666666667" style="83" customWidth="1"/>
    <col min="1028" max="1031" width="9.18333333333333" style="83" customWidth="1"/>
    <col min="1032" max="1032" width="13.5416666666667" style="83" customWidth="1"/>
    <col min="1033" max="1265" width="9.81666666666667" style="83"/>
    <col min="1266" max="1266" width="5.725" style="83" customWidth="1"/>
    <col min="1267" max="1267" width="6.81666666666667" style="83" customWidth="1"/>
    <col min="1268" max="1268" width="11.6333333333333" style="83" customWidth="1"/>
    <col min="1269" max="1269" width="8.18333333333333" style="83" customWidth="1"/>
    <col min="1270" max="1270" width="9.45833333333333" style="83" customWidth="1"/>
    <col min="1271" max="1271" width="12.725" style="83" customWidth="1"/>
    <col min="1272" max="1272" width="19" style="83" customWidth="1"/>
    <col min="1273" max="1273" width="7.63333333333333" style="83" customWidth="1"/>
    <col min="1274" max="1274" width="8.36666666666667" style="83" customWidth="1"/>
    <col min="1275" max="1275" width="15.4583333333333" style="83" customWidth="1"/>
    <col min="1276" max="1276" width="11.6333333333333" style="83" customWidth="1"/>
    <col min="1277" max="1277" width="11.4583333333333" style="83" customWidth="1"/>
    <col min="1278" max="1278" width="7.63333333333333" style="83" customWidth="1"/>
    <col min="1279" max="1280" width="5.36666666666667" style="83" customWidth="1"/>
    <col min="1281" max="1282" width="8.36666666666667" style="83" customWidth="1"/>
    <col min="1283" max="1283" width="10.5416666666667" style="83" customWidth="1"/>
    <col min="1284" max="1287" width="9.18333333333333" style="83" customWidth="1"/>
    <col min="1288" max="1288" width="13.5416666666667" style="83" customWidth="1"/>
    <col min="1289" max="1521" width="9.81666666666667" style="83"/>
    <col min="1522" max="1522" width="5.725" style="83" customWidth="1"/>
    <col min="1523" max="1523" width="6.81666666666667" style="83" customWidth="1"/>
    <col min="1524" max="1524" width="11.6333333333333" style="83" customWidth="1"/>
    <col min="1525" max="1525" width="8.18333333333333" style="83" customWidth="1"/>
    <col min="1526" max="1526" width="9.45833333333333" style="83" customWidth="1"/>
    <col min="1527" max="1527" width="12.725" style="83" customWidth="1"/>
    <col min="1528" max="1528" width="19" style="83" customWidth="1"/>
    <col min="1529" max="1529" width="7.63333333333333" style="83" customWidth="1"/>
    <col min="1530" max="1530" width="8.36666666666667" style="83" customWidth="1"/>
    <col min="1531" max="1531" width="15.4583333333333" style="83" customWidth="1"/>
    <col min="1532" max="1532" width="11.6333333333333" style="83" customWidth="1"/>
    <col min="1533" max="1533" width="11.4583333333333" style="83" customWidth="1"/>
    <col min="1534" max="1534" width="7.63333333333333" style="83" customWidth="1"/>
    <col min="1535" max="1536" width="5.36666666666667" style="83" customWidth="1"/>
    <col min="1537" max="1538" width="8.36666666666667" style="83" customWidth="1"/>
    <col min="1539" max="1539" width="10.5416666666667" style="83" customWidth="1"/>
    <col min="1540" max="1543" width="9.18333333333333" style="83" customWidth="1"/>
    <col min="1544" max="1544" width="13.5416666666667" style="83" customWidth="1"/>
    <col min="1545" max="1777" width="9.81666666666667" style="83"/>
    <col min="1778" max="1778" width="5.725" style="83" customWidth="1"/>
    <col min="1779" max="1779" width="6.81666666666667" style="83" customWidth="1"/>
    <col min="1780" max="1780" width="11.6333333333333" style="83" customWidth="1"/>
    <col min="1781" max="1781" width="8.18333333333333" style="83" customWidth="1"/>
    <col min="1782" max="1782" width="9.45833333333333" style="83" customWidth="1"/>
    <col min="1783" max="1783" width="12.725" style="83" customWidth="1"/>
    <col min="1784" max="1784" width="19" style="83" customWidth="1"/>
    <col min="1785" max="1785" width="7.63333333333333" style="83" customWidth="1"/>
    <col min="1786" max="1786" width="8.36666666666667" style="83" customWidth="1"/>
    <col min="1787" max="1787" width="15.4583333333333" style="83" customWidth="1"/>
    <col min="1788" max="1788" width="11.6333333333333" style="83" customWidth="1"/>
    <col min="1789" max="1789" width="11.4583333333333" style="83" customWidth="1"/>
    <col min="1790" max="1790" width="7.63333333333333" style="83" customWidth="1"/>
    <col min="1791" max="1792" width="5.36666666666667" style="83" customWidth="1"/>
    <col min="1793" max="1794" width="8.36666666666667" style="83" customWidth="1"/>
    <col min="1795" max="1795" width="10.5416666666667" style="83" customWidth="1"/>
    <col min="1796" max="1799" width="9.18333333333333" style="83" customWidth="1"/>
    <col min="1800" max="1800" width="13.5416666666667" style="83" customWidth="1"/>
    <col min="1801" max="2033" width="9.81666666666667" style="83"/>
    <col min="2034" max="2034" width="5.725" style="83" customWidth="1"/>
    <col min="2035" max="2035" width="6.81666666666667" style="83" customWidth="1"/>
    <col min="2036" max="2036" width="11.6333333333333" style="83" customWidth="1"/>
    <col min="2037" max="2037" width="8.18333333333333" style="83" customWidth="1"/>
    <col min="2038" max="2038" width="9.45833333333333" style="83" customWidth="1"/>
    <col min="2039" max="2039" width="12.725" style="83" customWidth="1"/>
    <col min="2040" max="2040" width="19" style="83" customWidth="1"/>
    <col min="2041" max="2041" width="7.63333333333333" style="83" customWidth="1"/>
    <col min="2042" max="2042" width="8.36666666666667" style="83" customWidth="1"/>
    <col min="2043" max="2043" width="15.4583333333333" style="83" customWidth="1"/>
    <col min="2044" max="2044" width="11.6333333333333" style="83" customWidth="1"/>
    <col min="2045" max="2045" width="11.4583333333333" style="83" customWidth="1"/>
    <col min="2046" max="2046" width="7.63333333333333" style="83" customWidth="1"/>
    <col min="2047" max="2048" width="5.36666666666667" style="83" customWidth="1"/>
    <col min="2049" max="2050" width="8.36666666666667" style="83" customWidth="1"/>
    <col min="2051" max="2051" width="10.5416666666667" style="83" customWidth="1"/>
    <col min="2052" max="2055" width="9.18333333333333" style="83" customWidth="1"/>
    <col min="2056" max="2056" width="13.5416666666667" style="83" customWidth="1"/>
    <col min="2057" max="2289" width="9.81666666666667" style="83"/>
    <col min="2290" max="2290" width="5.725" style="83" customWidth="1"/>
    <col min="2291" max="2291" width="6.81666666666667" style="83" customWidth="1"/>
    <col min="2292" max="2292" width="11.6333333333333" style="83" customWidth="1"/>
    <col min="2293" max="2293" width="8.18333333333333" style="83" customWidth="1"/>
    <col min="2294" max="2294" width="9.45833333333333" style="83" customWidth="1"/>
    <col min="2295" max="2295" width="12.725" style="83" customWidth="1"/>
    <col min="2296" max="2296" width="19" style="83" customWidth="1"/>
    <col min="2297" max="2297" width="7.63333333333333" style="83" customWidth="1"/>
    <col min="2298" max="2298" width="8.36666666666667" style="83" customWidth="1"/>
    <col min="2299" max="2299" width="15.4583333333333" style="83" customWidth="1"/>
    <col min="2300" max="2300" width="11.6333333333333" style="83" customWidth="1"/>
    <col min="2301" max="2301" width="11.4583333333333" style="83" customWidth="1"/>
    <col min="2302" max="2302" width="7.63333333333333" style="83" customWidth="1"/>
    <col min="2303" max="2304" width="5.36666666666667" style="83" customWidth="1"/>
    <col min="2305" max="2306" width="8.36666666666667" style="83" customWidth="1"/>
    <col min="2307" max="2307" width="10.5416666666667" style="83" customWidth="1"/>
    <col min="2308" max="2311" width="9.18333333333333" style="83" customWidth="1"/>
    <col min="2312" max="2312" width="13.5416666666667" style="83" customWidth="1"/>
    <col min="2313" max="2545" width="9.81666666666667" style="83"/>
    <col min="2546" max="2546" width="5.725" style="83" customWidth="1"/>
    <col min="2547" max="2547" width="6.81666666666667" style="83" customWidth="1"/>
    <col min="2548" max="2548" width="11.6333333333333" style="83" customWidth="1"/>
    <col min="2549" max="2549" width="8.18333333333333" style="83" customWidth="1"/>
    <col min="2550" max="2550" width="9.45833333333333" style="83" customWidth="1"/>
    <col min="2551" max="2551" width="12.725" style="83" customWidth="1"/>
    <col min="2552" max="2552" width="19" style="83" customWidth="1"/>
    <col min="2553" max="2553" width="7.63333333333333" style="83" customWidth="1"/>
    <col min="2554" max="2554" width="8.36666666666667" style="83" customWidth="1"/>
    <col min="2555" max="2555" width="15.4583333333333" style="83" customWidth="1"/>
    <col min="2556" max="2556" width="11.6333333333333" style="83" customWidth="1"/>
    <col min="2557" max="2557" width="11.4583333333333" style="83" customWidth="1"/>
    <col min="2558" max="2558" width="7.63333333333333" style="83" customWidth="1"/>
    <col min="2559" max="2560" width="5.36666666666667" style="83" customWidth="1"/>
    <col min="2561" max="2562" width="8.36666666666667" style="83" customWidth="1"/>
    <col min="2563" max="2563" width="10.5416666666667" style="83" customWidth="1"/>
    <col min="2564" max="2567" width="9.18333333333333" style="83" customWidth="1"/>
    <col min="2568" max="2568" width="13.5416666666667" style="83" customWidth="1"/>
    <col min="2569" max="2801" width="9.81666666666667" style="83"/>
    <col min="2802" max="2802" width="5.725" style="83" customWidth="1"/>
    <col min="2803" max="2803" width="6.81666666666667" style="83" customWidth="1"/>
    <col min="2804" max="2804" width="11.6333333333333" style="83" customWidth="1"/>
    <col min="2805" max="2805" width="8.18333333333333" style="83" customWidth="1"/>
    <col min="2806" max="2806" width="9.45833333333333" style="83" customWidth="1"/>
    <col min="2807" max="2807" width="12.725" style="83" customWidth="1"/>
    <col min="2808" max="2808" width="19" style="83" customWidth="1"/>
    <col min="2809" max="2809" width="7.63333333333333" style="83" customWidth="1"/>
    <col min="2810" max="2810" width="8.36666666666667" style="83" customWidth="1"/>
    <col min="2811" max="2811" width="15.4583333333333" style="83" customWidth="1"/>
    <col min="2812" max="2812" width="11.6333333333333" style="83" customWidth="1"/>
    <col min="2813" max="2813" width="11.4583333333333" style="83" customWidth="1"/>
    <col min="2814" max="2814" width="7.63333333333333" style="83" customWidth="1"/>
    <col min="2815" max="2816" width="5.36666666666667" style="83" customWidth="1"/>
    <col min="2817" max="2818" width="8.36666666666667" style="83" customWidth="1"/>
    <col min="2819" max="2819" width="10.5416666666667" style="83" customWidth="1"/>
    <col min="2820" max="2823" width="9.18333333333333" style="83" customWidth="1"/>
    <col min="2824" max="2824" width="13.5416666666667" style="83" customWidth="1"/>
    <col min="2825" max="3057" width="9.81666666666667" style="83"/>
    <col min="3058" max="3058" width="5.725" style="83" customWidth="1"/>
    <col min="3059" max="3059" width="6.81666666666667" style="83" customWidth="1"/>
    <col min="3060" max="3060" width="11.6333333333333" style="83" customWidth="1"/>
    <col min="3061" max="3061" width="8.18333333333333" style="83" customWidth="1"/>
    <col min="3062" max="3062" width="9.45833333333333" style="83" customWidth="1"/>
    <col min="3063" max="3063" width="12.725" style="83" customWidth="1"/>
    <col min="3064" max="3064" width="19" style="83" customWidth="1"/>
    <col min="3065" max="3065" width="7.63333333333333" style="83" customWidth="1"/>
    <col min="3066" max="3066" width="8.36666666666667" style="83" customWidth="1"/>
    <col min="3067" max="3067" width="15.4583333333333" style="83" customWidth="1"/>
    <col min="3068" max="3068" width="11.6333333333333" style="83" customWidth="1"/>
    <col min="3069" max="3069" width="11.4583333333333" style="83" customWidth="1"/>
    <col min="3070" max="3070" width="7.63333333333333" style="83" customWidth="1"/>
    <col min="3071" max="3072" width="5.36666666666667" style="83" customWidth="1"/>
    <col min="3073" max="3074" width="8.36666666666667" style="83" customWidth="1"/>
    <col min="3075" max="3075" width="10.5416666666667" style="83" customWidth="1"/>
    <col min="3076" max="3079" width="9.18333333333333" style="83" customWidth="1"/>
    <col min="3080" max="3080" width="13.5416666666667" style="83" customWidth="1"/>
    <col min="3081" max="3313" width="9.81666666666667" style="83"/>
    <col min="3314" max="3314" width="5.725" style="83" customWidth="1"/>
    <col min="3315" max="3315" width="6.81666666666667" style="83" customWidth="1"/>
    <col min="3316" max="3316" width="11.6333333333333" style="83" customWidth="1"/>
    <col min="3317" max="3317" width="8.18333333333333" style="83" customWidth="1"/>
    <col min="3318" max="3318" width="9.45833333333333" style="83" customWidth="1"/>
    <col min="3319" max="3319" width="12.725" style="83" customWidth="1"/>
    <col min="3320" max="3320" width="19" style="83" customWidth="1"/>
    <col min="3321" max="3321" width="7.63333333333333" style="83" customWidth="1"/>
    <col min="3322" max="3322" width="8.36666666666667" style="83" customWidth="1"/>
    <col min="3323" max="3323" width="15.4583333333333" style="83" customWidth="1"/>
    <col min="3324" max="3324" width="11.6333333333333" style="83" customWidth="1"/>
    <col min="3325" max="3325" width="11.4583333333333" style="83" customWidth="1"/>
    <col min="3326" max="3326" width="7.63333333333333" style="83" customWidth="1"/>
    <col min="3327" max="3328" width="5.36666666666667" style="83" customWidth="1"/>
    <col min="3329" max="3330" width="8.36666666666667" style="83" customWidth="1"/>
    <col min="3331" max="3331" width="10.5416666666667" style="83" customWidth="1"/>
    <col min="3332" max="3335" width="9.18333333333333" style="83" customWidth="1"/>
    <col min="3336" max="3336" width="13.5416666666667" style="83" customWidth="1"/>
    <col min="3337" max="3569" width="9.81666666666667" style="83"/>
    <col min="3570" max="3570" width="5.725" style="83" customWidth="1"/>
    <col min="3571" max="3571" width="6.81666666666667" style="83" customWidth="1"/>
    <col min="3572" max="3572" width="11.6333333333333" style="83" customWidth="1"/>
    <col min="3573" max="3573" width="8.18333333333333" style="83" customWidth="1"/>
    <col min="3574" max="3574" width="9.45833333333333" style="83" customWidth="1"/>
    <col min="3575" max="3575" width="12.725" style="83" customWidth="1"/>
    <col min="3576" max="3576" width="19" style="83" customWidth="1"/>
    <col min="3577" max="3577" width="7.63333333333333" style="83" customWidth="1"/>
    <col min="3578" max="3578" width="8.36666666666667" style="83" customWidth="1"/>
    <col min="3579" max="3579" width="15.4583333333333" style="83" customWidth="1"/>
    <col min="3580" max="3580" width="11.6333333333333" style="83" customWidth="1"/>
    <col min="3581" max="3581" width="11.4583333333333" style="83" customWidth="1"/>
    <col min="3582" max="3582" width="7.63333333333333" style="83" customWidth="1"/>
    <col min="3583" max="3584" width="5.36666666666667" style="83" customWidth="1"/>
    <col min="3585" max="3586" width="8.36666666666667" style="83" customWidth="1"/>
    <col min="3587" max="3587" width="10.5416666666667" style="83" customWidth="1"/>
    <col min="3588" max="3591" width="9.18333333333333" style="83" customWidth="1"/>
    <col min="3592" max="3592" width="13.5416666666667" style="83" customWidth="1"/>
    <col min="3593" max="3825" width="9.81666666666667" style="83"/>
    <col min="3826" max="3826" width="5.725" style="83" customWidth="1"/>
    <col min="3827" max="3827" width="6.81666666666667" style="83" customWidth="1"/>
    <col min="3828" max="3828" width="11.6333333333333" style="83" customWidth="1"/>
    <col min="3829" max="3829" width="8.18333333333333" style="83" customWidth="1"/>
    <col min="3830" max="3830" width="9.45833333333333" style="83" customWidth="1"/>
    <col min="3831" max="3831" width="12.725" style="83" customWidth="1"/>
    <col min="3832" max="3832" width="19" style="83" customWidth="1"/>
    <col min="3833" max="3833" width="7.63333333333333" style="83" customWidth="1"/>
    <col min="3834" max="3834" width="8.36666666666667" style="83" customWidth="1"/>
    <col min="3835" max="3835" width="15.4583333333333" style="83" customWidth="1"/>
    <col min="3836" max="3836" width="11.6333333333333" style="83" customWidth="1"/>
    <col min="3837" max="3837" width="11.4583333333333" style="83" customWidth="1"/>
    <col min="3838" max="3838" width="7.63333333333333" style="83" customWidth="1"/>
    <col min="3839" max="3840" width="5.36666666666667" style="83" customWidth="1"/>
    <col min="3841" max="3842" width="8.36666666666667" style="83" customWidth="1"/>
    <col min="3843" max="3843" width="10.5416666666667" style="83" customWidth="1"/>
    <col min="3844" max="3847" width="9.18333333333333" style="83" customWidth="1"/>
    <col min="3848" max="3848" width="13.5416666666667" style="83" customWidth="1"/>
    <col min="3849" max="4081" width="9.81666666666667" style="83"/>
    <col min="4082" max="4082" width="5.725" style="83" customWidth="1"/>
    <col min="4083" max="4083" width="6.81666666666667" style="83" customWidth="1"/>
    <col min="4084" max="4084" width="11.6333333333333" style="83" customWidth="1"/>
    <col min="4085" max="4085" width="8.18333333333333" style="83" customWidth="1"/>
    <col min="4086" max="4086" width="9.45833333333333" style="83" customWidth="1"/>
    <col min="4087" max="4087" width="12.725" style="83" customWidth="1"/>
    <col min="4088" max="4088" width="19" style="83" customWidth="1"/>
    <col min="4089" max="4089" width="7.63333333333333" style="83" customWidth="1"/>
    <col min="4090" max="4090" width="8.36666666666667" style="83" customWidth="1"/>
    <col min="4091" max="4091" width="15.4583333333333" style="83" customWidth="1"/>
    <col min="4092" max="4092" width="11.6333333333333" style="83" customWidth="1"/>
    <col min="4093" max="4093" width="11.4583333333333" style="83" customWidth="1"/>
    <col min="4094" max="4094" width="7.63333333333333" style="83" customWidth="1"/>
    <col min="4095" max="4096" width="5.36666666666667" style="83" customWidth="1"/>
    <col min="4097" max="4098" width="8.36666666666667" style="83" customWidth="1"/>
    <col min="4099" max="4099" width="10.5416666666667" style="83" customWidth="1"/>
    <col min="4100" max="4103" width="9.18333333333333" style="83" customWidth="1"/>
    <col min="4104" max="4104" width="13.5416666666667" style="83" customWidth="1"/>
    <col min="4105" max="4337" width="9.81666666666667" style="83"/>
    <col min="4338" max="4338" width="5.725" style="83" customWidth="1"/>
    <col min="4339" max="4339" width="6.81666666666667" style="83" customWidth="1"/>
    <col min="4340" max="4340" width="11.6333333333333" style="83" customWidth="1"/>
    <col min="4341" max="4341" width="8.18333333333333" style="83" customWidth="1"/>
    <col min="4342" max="4342" width="9.45833333333333" style="83" customWidth="1"/>
    <col min="4343" max="4343" width="12.725" style="83" customWidth="1"/>
    <col min="4344" max="4344" width="19" style="83" customWidth="1"/>
    <col min="4345" max="4345" width="7.63333333333333" style="83" customWidth="1"/>
    <col min="4346" max="4346" width="8.36666666666667" style="83" customWidth="1"/>
    <col min="4347" max="4347" width="15.4583333333333" style="83" customWidth="1"/>
    <col min="4348" max="4348" width="11.6333333333333" style="83" customWidth="1"/>
    <col min="4349" max="4349" width="11.4583333333333" style="83" customWidth="1"/>
    <col min="4350" max="4350" width="7.63333333333333" style="83" customWidth="1"/>
    <col min="4351" max="4352" width="5.36666666666667" style="83" customWidth="1"/>
    <col min="4353" max="4354" width="8.36666666666667" style="83" customWidth="1"/>
    <col min="4355" max="4355" width="10.5416666666667" style="83" customWidth="1"/>
    <col min="4356" max="4359" width="9.18333333333333" style="83" customWidth="1"/>
    <col min="4360" max="4360" width="13.5416666666667" style="83" customWidth="1"/>
    <col min="4361" max="4593" width="9.81666666666667" style="83"/>
    <col min="4594" max="4594" width="5.725" style="83" customWidth="1"/>
    <col min="4595" max="4595" width="6.81666666666667" style="83" customWidth="1"/>
    <col min="4596" max="4596" width="11.6333333333333" style="83" customWidth="1"/>
    <col min="4597" max="4597" width="8.18333333333333" style="83" customWidth="1"/>
    <col min="4598" max="4598" width="9.45833333333333" style="83" customWidth="1"/>
    <col min="4599" max="4599" width="12.725" style="83" customWidth="1"/>
    <col min="4600" max="4600" width="19" style="83" customWidth="1"/>
    <col min="4601" max="4601" width="7.63333333333333" style="83" customWidth="1"/>
    <col min="4602" max="4602" width="8.36666666666667" style="83" customWidth="1"/>
    <col min="4603" max="4603" width="15.4583333333333" style="83" customWidth="1"/>
    <col min="4604" max="4604" width="11.6333333333333" style="83" customWidth="1"/>
    <col min="4605" max="4605" width="11.4583333333333" style="83" customWidth="1"/>
    <col min="4606" max="4606" width="7.63333333333333" style="83" customWidth="1"/>
    <col min="4607" max="4608" width="5.36666666666667" style="83" customWidth="1"/>
    <col min="4609" max="4610" width="8.36666666666667" style="83" customWidth="1"/>
    <col min="4611" max="4611" width="10.5416666666667" style="83" customWidth="1"/>
    <col min="4612" max="4615" width="9.18333333333333" style="83" customWidth="1"/>
    <col min="4616" max="4616" width="13.5416666666667" style="83" customWidth="1"/>
    <col min="4617" max="4849" width="9.81666666666667" style="83"/>
    <col min="4850" max="4850" width="5.725" style="83" customWidth="1"/>
    <col min="4851" max="4851" width="6.81666666666667" style="83" customWidth="1"/>
    <col min="4852" max="4852" width="11.6333333333333" style="83" customWidth="1"/>
    <col min="4853" max="4853" width="8.18333333333333" style="83" customWidth="1"/>
    <col min="4854" max="4854" width="9.45833333333333" style="83" customWidth="1"/>
    <col min="4855" max="4855" width="12.725" style="83" customWidth="1"/>
    <col min="4856" max="4856" width="19" style="83" customWidth="1"/>
    <col min="4857" max="4857" width="7.63333333333333" style="83" customWidth="1"/>
    <col min="4858" max="4858" width="8.36666666666667" style="83" customWidth="1"/>
    <col min="4859" max="4859" width="15.4583333333333" style="83" customWidth="1"/>
    <col min="4860" max="4860" width="11.6333333333333" style="83" customWidth="1"/>
    <col min="4861" max="4861" width="11.4583333333333" style="83" customWidth="1"/>
    <col min="4862" max="4862" width="7.63333333333333" style="83" customWidth="1"/>
    <col min="4863" max="4864" width="5.36666666666667" style="83" customWidth="1"/>
    <col min="4865" max="4866" width="8.36666666666667" style="83" customWidth="1"/>
    <col min="4867" max="4867" width="10.5416666666667" style="83" customWidth="1"/>
    <col min="4868" max="4871" width="9.18333333333333" style="83" customWidth="1"/>
    <col min="4872" max="4872" width="13.5416666666667" style="83" customWidth="1"/>
    <col min="4873" max="5105" width="9.81666666666667" style="83"/>
    <col min="5106" max="5106" width="5.725" style="83" customWidth="1"/>
    <col min="5107" max="5107" width="6.81666666666667" style="83" customWidth="1"/>
    <col min="5108" max="5108" width="11.6333333333333" style="83" customWidth="1"/>
    <col min="5109" max="5109" width="8.18333333333333" style="83" customWidth="1"/>
    <col min="5110" max="5110" width="9.45833333333333" style="83" customWidth="1"/>
    <col min="5111" max="5111" width="12.725" style="83" customWidth="1"/>
    <col min="5112" max="5112" width="19" style="83" customWidth="1"/>
    <col min="5113" max="5113" width="7.63333333333333" style="83" customWidth="1"/>
    <col min="5114" max="5114" width="8.36666666666667" style="83" customWidth="1"/>
    <col min="5115" max="5115" width="15.4583333333333" style="83" customWidth="1"/>
    <col min="5116" max="5116" width="11.6333333333333" style="83" customWidth="1"/>
    <col min="5117" max="5117" width="11.4583333333333" style="83" customWidth="1"/>
    <col min="5118" max="5118" width="7.63333333333333" style="83" customWidth="1"/>
    <col min="5119" max="5120" width="5.36666666666667" style="83" customWidth="1"/>
    <col min="5121" max="5122" width="8.36666666666667" style="83" customWidth="1"/>
    <col min="5123" max="5123" width="10.5416666666667" style="83" customWidth="1"/>
    <col min="5124" max="5127" width="9.18333333333333" style="83" customWidth="1"/>
    <col min="5128" max="5128" width="13.5416666666667" style="83" customWidth="1"/>
    <col min="5129" max="5361" width="9.81666666666667" style="83"/>
    <col min="5362" max="5362" width="5.725" style="83" customWidth="1"/>
    <col min="5363" max="5363" width="6.81666666666667" style="83" customWidth="1"/>
    <col min="5364" max="5364" width="11.6333333333333" style="83" customWidth="1"/>
    <col min="5365" max="5365" width="8.18333333333333" style="83" customWidth="1"/>
    <col min="5366" max="5366" width="9.45833333333333" style="83" customWidth="1"/>
    <col min="5367" max="5367" width="12.725" style="83" customWidth="1"/>
    <col min="5368" max="5368" width="19" style="83" customWidth="1"/>
    <col min="5369" max="5369" width="7.63333333333333" style="83" customWidth="1"/>
    <col min="5370" max="5370" width="8.36666666666667" style="83" customWidth="1"/>
    <col min="5371" max="5371" width="15.4583333333333" style="83" customWidth="1"/>
    <col min="5372" max="5372" width="11.6333333333333" style="83" customWidth="1"/>
    <col min="5373" max="5373" width="11.4583333333333" style="83" customWidth="1"/>
    <col min="5374" max="5374" width="7.63333333333333" style="83" customWidth="1"/>
    <col min="5375" max="5376" width="5.36666666666667" style="83" customWidth="1"/>
    <col min="5377" max="5378" width="8.36666666666667" style="83" customWidth="1"/>
    <col min="5379" max="5379" width="10.5416666666667" style="83" customWidth="1"/>
    <col min="5380" max="5383" width="9.18333333333333" style="83" customWidth="1"/>
    <col min="5384" max="5384" width="13.5416666666667" style="83" customWidth="1"/>
    <col min="5385" max="5617" width="9.81666666666667" style="83"/>
    <col min="5618" max="5618" width="5.725" style="83" customWidth="1"/>
    <col min="5619" max="5619" width="6.81666666666667" style="83" customWidth="1"/>
    <col min="5620" max="5620" width="11.6333333333333" style="83" customWidth="1"/>
    <col min="5621" max="5621" width="8.18333333333333" style="83" customWidth="1"/>
    <col min="5622" max="5622" width="9.45833333333333" style="83" customWidth="1"/>
    <col min="5623" max="5623" width="12.725" style="83" customWidth="1"/>
    <col min="5624" max="5624" width="19" style="83" customWidth="1"/>
    <col min="5625" max="5625" width="7.63333333333333" style="83" customWidth="1"/>
    <col min="5626" max="5626" width="8.36666666666667" style="83" customWidth="1"/>
    <col min="5627" max="5627" width="15.4583333333333" style="83" customWidth="1"/>
    <col min="5628" max="5628" width="11.6333333333333" style="83" customWidth="1"/>
    <col min="5629" max="5629" width="11.4583333333333" style="83" customWidth="1"/>
    <col min="5630" max="5630" width="7.63333333333333" style="83" customWidth="1"/>
    <col min="5631" max="5632" width="5.36666666666667" style="83" customWidth="1"/>
    <col min="5633" max="5634" width="8.36666666666667" style="83" customWidth="1"/>
    <col min="5635" max="5635" width="10.5416666666667" style="83" customWidth="1"/>
    <col min="5636" max="5639" width="9.18333333333333" style="83" customWidth="1"/>
    <col min="5640" max="5640" width="13.5416666666667" style="83" customWidth="1"/>
    <col min="5641" max="5873" width="9.81666666666667" style="83"/>
    <col min="5874" max="5874" width="5.725" style="83" customWidth="1"/>
    <col min="5875" max="5875" width="6.81666666666667" style="83" customWidth="1"/>
    <col min="5876" max="5876" width="11.6333333333333" style="83" customWidth="1"/>
    <col min="5877" max="5877" width="8.18333333333333" style="83" customWidth="1"/>
    <col min="5878" max="5878" width="9.45833333333333" style="83" customWidth="1"/>
    <col min="5879" max="5879" width="12.725" style="83" customWidth="1"/>
    <col min="5880" max="5880" width="19" style="83" customWidth="1"/>
    <col min="5881" max="5881" width="7.63333333333333" style="83" customWidth="1"/>
    <col min="5882" max="5882" width="8.36666666666667" style="83" customWidth="1"/>
    <col min="5883" max="5883" width="15.4583333333333" style="83" customWidth="1"/>
    <col min="5884" max="5884" width="11.6333333333333" style="83" customWidth="1"/>
    <col min="5885" max="5885" width="11.4583333333333" style="83" customWidth="1"/>
    <col min="5886" max="5886" width="7.63333333333333" style="83" customWidth="1"/>
    <col min="5887" max="5888" width="5.36666666666667" style="83" customWidth="1"/>
    <col min="5889" max="5890" width="8.36666666666667" style="83" customWidth="1"/>
    <col min="5891" max="5891" width="10.5416666666667" style="83" customWidth="1"/>
    <col min="5892" max="5895" width="9.18333333333333" style="83" customWidth="1"/>
    <col min="5896" max="5896" width="13.5416666666667" style="83" customWidth="1"/>
    <col min="5897" max="6129" width="9.81666666666667" style="83"/>
    <col min="6130" max="6130" width="5.725" style="83" customWidth="1"/>
    <col min="6131" max="6131" width="6.81666666666667" style="83" customWidth="1"/>
    <col min="6132" max="6132" width="11.6333333333333" style="83" customWidth="1"/>
    <col min="6133" max="6133" width="8.18333333333333" style="83" customWidth="1"/>
    <col min="6134" max="6134" width="9.45833333333333" style="83" customWidth="1"/>
    <col min="6135" max="6135" width="12.725" style="83" customWidth="1"/>
    <col min="6136" max="6136" width="19" style="83" customWidth="1"/>
    <col min="6137" max="6137" width="7.63333333333333" style="83" customWidth="1"/>
    <col min="6138" max="6138" width="8.36666666666667" style="83" customWidth="1"/>
    <col min="6139" max="6139" width="15.4583333333333" style="83" customWidth="1"/>
    <col min="6140" max="6140" width="11.6333333333333" style="83" customWidth="1"/>
    <col min="6141" max="6141" width="11.4583333333333" style="83" customWidth="1"/>
    <col min="6142" max="6142" width="7.63333333333333" style="83" customWidth="1"/>
    <col min="6143" max="6144" width="5.36666666666667" style="83" customWidth="1"/>
    <col min="6145" max="6146" width="8.36666666666667" style="83" customWidth="1"/>
    <col min="6147" max="6147" width="10.5416666666667" style="83" customWidth="1"/>
    <col min="6148" max="6151" width="9.18333333333333" style="83" customWidth="1"/>
    <col min="6152" max="6152" width="13.5416666666667" style="83" customWidth="1"/>
    <col min="6153" max="6385" width="9.81666666666667" style="83"/>
    <col min="6386" max="6386" width="5.725" style="83" customWidth="1"/>
    <col min="6387" max="6387" width="6.81666666666667" style="83" customWidth="1"/>
    <col min="6388" max="6388" width="11.6333333333333" style="83" customWidth="1"/>
    <col min="6389" max="6389" width="8.18333333333333" style="83" customWidth="1"/>
    <col min="6390" max="6390" width="9.45833333333333" style="83" customWidth="1"/>
    <col min="6391" max="6391" width="12.725" style="83" customWidth="1"/>
    <col min="6392" max="6392" width="19" style="83" customWidth="1"/>
    <col min="6393" max="6393" width="7.63333333333333" style="83" customWidth="1"/>
    <col min="6394" max="6394" width="8.36666666666667" style="83" customWidth="1"/>
    <col min="6395" max="6395" width="15.4583333333333" style="83" customWidth="1"/>
    <col min="6396" max="6396" width="11.6333333333333" style="83" customWidth="1"/>
    <col min="6397" max="6397" width="11.4583333333333" style="83" customWidth="1"/>
    <col min="6398" max="6398" width="7.63333333333333" style="83" customWidth="1"/>
    <col min="6399" max="6400" width="5.36666666666667" style="83" customWidth="1"/>
    <col min="6401" max="6402" width="8.36666666666667" style="83" customWidth="1"/>
    <col min="6403" max="6403" width="10.5416666666667" style="83" customWidth="1"/>
    <col min="6404" max="6407" width="9.18333333333333" style="83" customWidth="1"/>
    <col min="6408" max="6408" width="13.5416666666667" style="83" customWidth="1"/>
    <col min="6409" max="6641" width="9.81666666666667" style="83"/>
    <col min="6642" max="6642" width="5.725" style="83" customWidth="1"/>
    <col min="6643" max="6643" width="6.81666666666667" style="83" customWidth="1"/>
    <col min="6644" max="6644" width="11.6333333333333" style="83" customWidth="1"/>
    <col min="6645" max="6645" width="8.18333333333333" style="83" customWidth="1"/>
    <col min="6646" max="6646" width="9.45833333333333" style="83" customWidth="1"/>
    <col min="6647" max="6647" width="12.725" style="83" customWidth="1"/>
    <col min="6648" max="6648" width="19" style="83" customWidth="1"/>
    <col min="6649" max="6649" width="7.63333333333333" style="83" customWidth="1"/>
    <col min="6650" max="6650" width="8.36666666666667" style="83" customWidth="1"/>
    <col min="6651" max="6651" width="15.4583333333333" style="83" customWidth="1"/>
    <col min="6652" max="6652" width="11.6333333333333" style="83" customWidth="1"/>
    <col min="6653" max="6653" width="11.4583333333333" style="83" customWidth="1"/>
    <col min="6654" max="6654" width="7.63333333333333" style="83" customWidth="1"/>
    <col min="6655" max="6656" width="5.36666666666667" style="83" customWidth="1"/>
    <col min="6657" max="6658" width="8.36666666666667" style="83" customWidth="1"/>
    <col min="6659" max="6659" width="10.5416666666667" style="83" customWidth="1"/>
    <col min="6660" max="6663" width="9.18333333333333" style="83" customWidth="1"/>
    <col min="6664" max="6664" width="13.5416666666667" style="83" customWidth="1"/>
    <col min="6665" max="6897" width="9.81666666666667" style="83"/>
    <col min="6898" max="6898" width="5.725" style="83" customWidth="1"/>
    <col min="6899" max="6899" width="6.81666666666667" style="83" customWidth="1"/>
    <col min="6900" max="6900" width="11.6333333333333" style="83" customWidth="1"/>
    <col min="6901" max="6901" width="8.18333333333333" style="83" customWidth="1"/>
    <col min="6902" max="6902" width="9.45833333333333" style="83" customWidth="1"/>
    <col min="6903" max="6903" width="12.725" style="83" customWidth="1"/>
    <col min="6904" max="6904" width="19" style="83" customWidth="1"/>
    <col min="6905" max="6905" width="7.63333333333333" style="83" customWidth="1"/>
    <col min="6906" max="6906" width="8.36666666666667" style="83" customWidth="1"/>
    <col min="6907" max="6907" width="15.4583333333333" style="83" customWidth="1"/>
    <col min="6908" max="6908" width="11.6333333333333" style="83" customWidth="1"/>
    <col min="6909" max="6909" width="11.4583333333333" style="83" customWidth="1"/>
    <col min="6910" max="6910" width="7.63333333333333" style="83" customWidth="1"/>
    <col min="6911" max="6912" width="5.36666666666667" style="83" customWidth="1"/>
    <col min="6913" max="6914" width="8.36666666666667" style="83" customWidth="1"/>
    <col min="6915" max="6915" width="10.5416666666667" style="83" customWidth="1"/>
    <col min="6916" max="6919" width="9.18333333333333" style="83" customWidth="1"/>
    <col min="6920" max="6920" width="13.5416666666667" style="83" customWidth="1"/>
    <col min="6921" max="7153" width="9.81666666666667" style="83"/>
    <col min="7154" max="7154" width="5.725" style="83" customWidth="1"/>
    <col min="7155" max="7155" width="6.81666666666667" style="83" customWidth="1"/>
    <col min="7156" max="7156" width="11.6333333333333" style="83" customWidth="1"/>
    <col min="7157" max="7157" width="8.18333333333333" style="83" customWidth="1"/>
    <col min="7158" max="7158" width="9.45833333333333" style="83" customWidth="1"/>
    <col min="7159" max="7159" width="12.725" style="83" customWidth="1"/>
    <col min="7160" max="7160" width="19" style="83" customWidth="1"/>
    <col min="7161" max="7161" width="7.63333333333333" style="83" customWidth="1"/>
    <col min="7162" max="7162" width="8.36666666666667" style="83" customWidth="1"/>
    <col min="7163" max="7163" width="15.4583333333333" style="83" customWidth="1"/>
    <col min="7164" max="7164" width="11.6333333333333" style="83" customWidth="1"/>
    <col min="7165" max="7165" width="11.4583333333333" style="83" customWidth="1"/>
    <col min="7166" max="7166" width="7.63333333333333" style="83" customWidth="1"/>
    <col min="7167" max="7168" width="5.36666666666667" style="83" customWidth="1"/>
    <col min="7169" max="7170" width="8.36666666666667" style="83" customWidth="1"/>
    <col min="7171" max="7171" width="10.5416666666667" style="83" customWidth="1"/>
    <col min="7172" max="7175" width="9.18333333333333" style="83" customWidth="1"/>
    <col min="7176" max="7176" width="13.5416666666667" style="83" customWidth="1"/>
    <col min="7177" max="7409" width="9.81666666666667" style="83"/>
    <col min="7410" max="7410" width="5.725" style="83" customWidth="1"/>
    <col min="7411" max="7411" width="6.81666666666667" style="83" customWidth="1"/>
    <col min="7412" max="7412" width="11.6333333333333" style="83" customWidth="1"/>
    <col min="7413" max="7413" width="8.18333333333333" style="83" customWidth="1"/>
    <col min="7414" max="7414" width="9.45833333333333" style="83" customWidth="1"/>
    <col min="7415" max="7415" width="12.725" style="83" customWidth="1"/>
    <col min="7416" max="7416" width="19" style="83" customWidth="1"/>
    <col min="7417" max="7417" width="7.63333333333333" style="83" customWidth="1"/>
    <col min="7418" max="7418" width="8.36666666666667" style="83" customWidth="1"/>
    <col min="7419" max="7419" width="15.4583333333333" style="83" customWidth="1"/>
    <col min="7420" max="7420" width="11.6333333333333" style="83" customWidth="1"/>
    <col min="7421" max="7421" width="11.4583333333333" style="83" customWidth="1"/>
    <col min="7422" max="7422" width="7.63333333333333" style="83" customWidth="1"/>
    <col min="7423" max="7424" width="5.36666666666667" style="83" customWidth="1"/>
    <col min="7425" max="7426" width="8.36666666666667" style="83" customWidth="1"/>
    <col min="7427" max="7427" width="10.5416666666667" style="83" customWidth="1"/>
    <col min="7428" max="7431" width="9.18333333333333" style="83" customWidth="1"/>
    <col min="7432" max="7432" width="13.5416666666667" style="83" customWidth="1"/>
    <col min="7433" max="7665" width="9.81666666666667" style="83"/>
    <col min="7666" max="7666" width="5.725" style="83" customWidth="1"/>
    <col min="7667" max="7667" width="6.81666666666667" style="83" customWidth="1"/>
    <col min="7668" max="7668" width="11.6333333333333" style="83" customWidth="1"/>
    <col min="7669" max="7669" width="8.18333333333333" style="83" customWidth="1"/>
    <col min="7670" max="7670" width="9.45833333333333" style="83" customWidth="1"/>
    <col min="7671" max="7671" width="12.725" style="83" customWidth="1"/>
    <col min="7672" max="7672" width="19" style="83" customWidth="1"/>
    <col min="7673" max="7673" width="7.63333333333333" style="83" customWidth="1"/>
    <col min="7674" max="7674" width="8.36666666666667" style="83" customWidth="1"/>
    <col min="7675" max="7675" width="15.4583333333333" style="83" customWidth="1"/>
    <col min="7676" max="7676" width="11.6333333333333" style="83" customWidth="1"/>
    <col min="7677" max="7677" width="11.4583333333333" style="83" customWidth="1"/>
    <col min="7678" max="7678" width="7.63333333333333" style="83" customWidth="1"/>
    <col min="7679" max="7680" width="5.36666666666667" style="83" customWidth="1"/>
    <col min="7681" max="7682" width="8.36666666666667" style="83" customWidth="1"/>
    <col min="7683" max="7683" width="10.5416666666667" style="83" customWidth="1"/>
    <col min="7684" max="7687" width="9.18333333333333" style="83" customWidth="1"/>
    <col min="7688" max="7688" width="13.5416666666667" style="83" customWidth="1"/>
    <col min="7689" max="7921" width="9.81666666666667" style="83"/>
    <col min="7922" max="7922" width="5.725" style="83" customWidth="1"/>
    <col min="7923" max="7923" width="6.81666666666667" style="83" customWidth="1"/>
    <col min="7924" max="7924" width="11.6333333333333" style="83" customWidth="1"/>
    <col min="7925" max="7925" width="8.18333333333333" style="83" customWidth="1"/>
    <col min="7926" max="7926" width="9.45833333333333" style="83" customWidth="1"/>
    <col min="7927" max="7927" width="12.725" style="83" customWidth="1"/>
    <col min="7928" max="7928" width="19" style="83" customWidth="1"/>
    <col min="7929" max="7929" width="7.63333333333333" style="83" customWidth="1"/>
    <col min="7930" max="7930" width="8.36666666666667" style="83" customWidth="1"/>
    <col min="7931" max="7931" width="15.4583333333333" style="83" customWidth="1"/>
    <col min="7932" max="7932" width="11.6333333333333" style="83" customWidth="1"/>
    <col min="7933" max="7933" width="11.4583333333333" style="83" customWidth="1"/>
    <col min="7934" max="7934" width="7.63333333333333" style="83" customWidth="1"/>
    <col min="7935" max="7936" width="5.36666666666667" style="83" customWidth="1"/>
    <col min="7937" max="7938" width="8.36666666666667" style="83" customWidth="1"/>
    <col min="7939" max="7939" width="10.5416666666667" style="83" customWidth="1"/>
    <col min="7940" max="7943" width="9.18333333333333" style="83" customWidth="1"/>
    <col min="7944" max="7944" width="13.5416666666667" style="83" customWidth="1"/>
    <col min="7945" max="8177" width="9.81666666666667" style="83"/>
    <col min="8178" max="8178" width="5.725" style="83" customWidth="1"/>
    <col min="8179" max="8179" width="6.81666666666667" style="83" customWidth="1"/>
    <col min="8180" max="8180" width="11.6333333333333" style="83" customWidth="1"/>
    <col min="8181" max="8181" width="8.18333333333333" style="83" customWidth="1"/>
    <col min="8182" max="8182" width="9.45833333333333" style="83" customWidth="1"/>
    <col min="8183" max="8183" width="12.725" style="83" customWidth="1"/>
    <col min="8184" max="8184" width="19" style="83" customWidth="1"/>
    <col min="8185" max="8185" width="7.63333333333333" style="83" customWidth="1"/>
    <col min="8186" max="8186" width="8.36666666666667" style="83" customWidth="1"/>
    <col min="8187" max="8187" width="15.4583333333333" style="83" customWidth="1"/>
    <col min="8188" max="8188" width="11.6333333333333" style="83" customWidth="1"/>
    <col min="8189" max="8189" width="11.4583333333333" style="83" customWidth="1"/>
    <col min="8190" max="8190" width="7.63333333333333" style="83" customWidth="1"/>
    <col min="8191" max="8192" width="5.36666666666667" style="83" customWidth="1"/>
    <col min="8193" max="8194" width="8.36666666666667" style="83" customWidth="1"/>
    <col min="8195" max="8195" width="10.5416666666667" style="83" customWidth="1"/>
    <col min="8196" max="8199" width="9.18333333333333" style="83" customWidth="1"/>
    <col min="8200" max="8200" width="13.5416666666667" style="83" customWidth="1"/>
    <col min="8201" max="8433" width="9.81666666666667" style="83"/>
    <col min="8434" max="8434" width="5.725" style="83" customWidth="1"/>
    <col min="8435" max="8435" width="6.81666666666667" style="83" customWidth="1"/>
    <col min="8436" max="8436" width="11.6333333333333" style="83" customWidth="1"/>
    <col min="8437" max="8437" width="8.18333333333333" style="83" customWidth="1"/>
    <col min="8438" max="8438" width="9.45833333333333" style="83" customWidth="1"/>
    <col min="8439" max="8439" width="12.725" style="83" customWidth="1"/>
    <col min="8440" max="8440" width="19" style="83" customWidth="1"/>
    <col min="8441" max="8441" width="7.63333333333333" style="83" customWidth="1"/>
    <col min="8442" max="8442" width="8.36666666666667" style="83" customWidth="1"/>
    <col min="8443" max="8443" width="15.4583333333333" style="83" customWidth="1"/>
    <col min="8444" max="8444" width="11.6333333333333" style="83" customWidth="1"/>
    <col min="8445" max="8445" width="11.4583333333333" style="83" customWidth="1"/>
    <col min="8446" max="8446" width="7.63333333333333" style="83" customWidth="1"/>
    <col min="8447" max="8448" width="5.36666666666667" style="83" customWidth="1"/>
    <col min="8449" max="8450" width="8.36666666666667" style="83" customWidth="1"/>
    <col min="8451" max="8451" width="10.5416666666667" style="83" customWidth="1"/>
    <col min="8452" max="8455" width="9.18333333333333" style="83" customWidth="1"/>
    <col min="8456" max="8456" width="13.5416666666667" style="83" customWidth="1"/>
    <col min="8457" max="8689" width="9.81666666666667" style="83"/>
    <col min="8690" max="8690" width="5.725" style="83" customWidth="1"/>
    <col min="8691" max="8691" width="6.81666666666667" style="83" customWidth="1"/>
    <col min="8692" max="8692" width="11.6333333333333" style="83" customWidth="1"/>
    <col min="8693" max="8693" width="8.18333333333333" style="83" customWidth="1"/>
    <col min="8694" max="8694" width="9.45833333333333" style="83" customWidth="1"/>
    <col min="8695" max="8695" width="12.725" style="83" customWidth="1"/>
    <col min="8696" max="8696" width="19" style="83" customWidth="1"/>
    <col min="8697" max="8697" width="7.63333333333333" style="83" customWidth="1"/>
    <col min="8698" max="8698" width="8.36666666666667" style="83" customWidth="1"/>
    <col min="8699" max="8699" width="15.4583333333333" style="83" customWidth="1"/>
    <col min="8700" max="8700" width="11.6333333333333" style="83" customWidth="1"/>
    <col min="8701" max="8701" width="11.4583333333333" style="83" customWidth="1"/>
    <col min="8702" max="8702" width="7.63333333333333" style="83" customWidth="1"/>
    <col min="8703" max="8704" width="5.36666666666667" style="83" customWidth="1"/>
    <col min="8705" max="8706" width="8.36666666666667" style="83" customWidth="1"/>
    <col min="8707" max="8707" width="10.5416666666667" style="83" customWidth="1"/>
    <col min="8708" max="8711" width="9.18333333333333" style="83" customWidth="1"/>
    <col min="8712" max="8712" width="13.5416666666667" style="83" customWidth="1"/>
    <col min="8713" max="8945" width="9.81666666666667" style="83"/>
    <col min="8946" max="8946" width="5.725" style="83" customWidth="1"/>
    <col min="8947" max="8947" width="6.81666666666667" style="83" customWidth="1"/>
    <col min="8948" max="8948" width="11.6333333333333" style="83" customWidth="1"/>
    <col min="8949" max="8949" width="8.18333333333333" style="83" customWidth="1"/>
    <col min="8950" max="8950" width="9.45833333333333" style="83" customWidth="1"/>
    <col min="8951" max="8951" width="12.725" style="83" customWidth="1"/>
    <col min="8952" max="8952" width="19" style="83" customWidth="1"/>
    <col min="8953" max="8953" width="7.63333333333333" style="83" customWidth="1"/>
    <col min="8954" max="8954" width="8.36666666666667" style="83" customWidth="1"/>
    <col min="8955" max="8955" width="15.4583333333333" style="83" customWidth="1"/>
    <col min="8956" max="8956" width="11.6333333333333" style="83" customWidth="1"/>
    <col min="8957" max="8957" width="11.4583333333333" style="83" customWidth="1"/>
    <col min="8958" max="8958" width="7.63333333333333" style="83" customWidth="1"/>
    <col min="8959" max="8960" width="5.36666666666667" style="83" customWidth="1"/>
    <col min="8961" max="8962" width="8.36666666666667" style="83" customWidth="1"/>
    <col min="8963" max="8963" width="10.5416666666667" style="83" customWidth="1"/>
    <col min="8964" max="8967" width="9.18333333333333" style="83" customWidth="1"/>
    <col min="8968" max="8968" width="13.5416666666667" style="83" customWidth="1"/>
    <col min="8969" max="9201" width="9.81666666666667" style="83"/>
    <col min="9202" max="9202" width="5.725" style="83" customWidth="1"/>
    <col min="9203" max="9203" width="6.81666666666667" style="83" customWidth="1"/>
    <col min="9204" max="9204" width="11.6333333333333" style="83" customWidth="1"/>
    <col min="9205" max="9205" width="8.18333333333333" style="83" customWidth="1"/>
    <col min="9206" max="9206" width="9.45833333333333" style="83" customWidth="1"/>
    <col min="9207" max="9207" width="12.725" style="83" customWidth="1"/>
    <col min="9208" max="9208" width="19" style="83" customWidth="1"/>
    <col min="9209" max="9209" width="7.63333333333333" style="83" customWidth="1"/>
    <col min="9210" max="9210" width="8.36666666666667" style="83" customWidth="1"/>
    <col min="9211" max="9211" width="15.4583333333333" style="83" customWidth="1"/>
    <col min="9212" max="9212" width="11.6333333333333" style="83" customWidth="1"/>
    <col min="9213" max="9213" width="11.4583333333333" style="83" customWidth="1"/>
    <col min="9214" max="9214" width="7.63333333333333" style="83" customWidth="1"/>
    <col min="9215" max="9216" width="5.36666666666667" style="83" customWidth="1"/>
    <col min="9217" max="9218" width="8.36666666666667" style="83" customWidth="1"/>
    <col min="9219" max="9219" width="10.5416666666667" style="83" customWidth="1"/>
    <col min="9220" max="9223" width="9.18333333333333" style="83" customWidth="1"/>
    <col min="9224" max="9224" width="13.5416666666667" style="83" customWidth="1"/>
    <col min="9225" max="9457" width="9.81666666666667" style="83"/>
    <col min="9458" max="9458" width="5.725" style="83" customWidth="1"/>
    <col min="9459" max="9459" width="6.81666666666667" style="83" customWidth="1"/>
    <col min="9460" max="9460" width="11.6333333333333" style="83" customWidth="1"/>
    <col min="9461" max="9461" width="8.18333333333333" style="83" customWidth="1"/>
    <col min="9462" max="9462" width="9.45833333333333" style="83" customWidth="1"/>
    <col min="9463" max="9463" width="12.725" style="83" customWidth="1"/>
    <col min="9464" max="9464" width="19" style="83" customWidth="1"/>
    <col min="9465" max="9465" width="7.63333333333333" style="83" customWidth="1"/>
    <col min="9466" max="9466" width="8.36666666666667" style="83" customWidth="1"/>
    <col min="9467" max="9467" width="15.4583333333333" style="83" customWidth="1"/>
    <col min="9468" max="9468" width="11.6333333333333" style="83" customWidth="1"/>
    <col min="9469" max="9469" width="11.4583333333333" style="83" customWidth="1"/>
    <col min="9470" max="9470" width="7.63333333333333" style="83" customWidth="1"/>
    <col min="9471" max="9472" width="5.36666666666667" style="83" customWidth="1"/>
    <col min="9473" max="9474" width="8.36666666666667" style="83" customWidth="1"/>
    <col min="9475" max="9475" width="10.5416666666667" style="83" customWidth="1"/>
    <col min="9476" max="9479" width="9.18333333333333" style="83" customWidth="1"/>
    <col min="9480" max="9480" width="13.5416666666667" style="83" customWidth="1"/>
    <col min="9481" max="9713" width="9.81666666666667" style="83"/>
    <col min="9714" max="9714" width="5.725" style="83" customWidth="1"/>
    <col min="9715" max="9715" width="6.81666666666667" style="83" customWidth="1"/>
    <col min="9716" max="9716" width="11.6333333333333" style="83" customWidth="1"/>
    <col min="9717" max="9717" width="8.18333333333333" style="83" customWidth="1"/>
    <col min="9718" max="9718" width="9.45833333333333" style="83" customWidth="1"/>
    <col min="9719" max="9719" width="12.725" style="83" customWidth="1"/>
    <col min="9720" max="9720" width="19" style="83" customWidth="1"/>
    <col min="9721" max="9721" width="7.63333333333333" style="83" customWidth="1"/>
    <col min="9722" max="9722" width="8.36666666666667" style="83" customWidth="1"/>
    <col min="9723" max="9723" width="15.4583333333333" style="83" customWidth="1"/>
    <col min="9724" max="9724" width="11.6333333333333" style="83" customWidth="1"/>
    <col min="9725" max="9725" width="11.4583333333333" style="83" customWidth="1"/>
    <col min="9726" max="9726" width="7.63333333333333" style="83" customWidth="1"/>
    <col min="9727" max="9728" width="5.36666666666667" style="83" customWidth="1"/>
    <col min="9729" max="9730" width="8.36666666666667" style="83" customWidth="1"/>
    <col min="9731" max="9731" width="10.5416666666667" style="83" customWidth="1"/>
    <col min="9732" max="9735" width="9.18333333333333" style="83" customWidth="1"/>
    <col min="9736" max="9736" width="13.5416666666667" style="83" customWidth="1"/>
    <col min="9737" max="9969" width="9.81666666666667" style="83"/>
    <col min="9970" max="9970" width="5.725" style="83" customWidth="1"/>
    <col min="9971" max="9971" width="6.81666666666667" style="83" customWidth="1"/>
    <col min="9972" max="9972" width="11.6333333333333" style="83" customWidth="1"/>
    <col min="9973" max="9973" width="8.18333333333333" style="83" customWidth="1"/>
    <col min="9974" max="9974" width="9.45833333333333" style="83" customWidth="1"/>
    <col min="9975" max="9975" width="12.725" style="83" customWidth="1"/>
    <col min="9976" max="9976" width="19" style="83" customWidth="1"/>
    <col min="9977" max="9977" width="7.63333333333333" style="83" customWidth="1"/>
    <col min="9978" max="9978" width="8.36666666666667" style="83" customWidth="1"/>
    <col min="9979" max="9979" width="15.4583333333333" style="83" customWidth="1"/>
    <col min="9980" max="9980" width="11.6333333333333" style="83" customWidth="1"/>
    <col min="9981" max="9981" width="11.4583333333333" style="83" customWidth="1"/>
    <col min="9982" max="9982" width="7.63333333333333" style="83" customWidth="1"/>
    <col min="9983" max="9984" width="5.36666666666667" style="83" customWidth="1"/>
    <col min="9985" max="9986" width="8.36666666666667" style="83" customWidth="1"/>
    <col min="9987" max="9987" width="10.5416666666667" style="83" customWidth="1"/>
    <col min="9988" max="9991" width="9.18333333333333" style="83" customWidth="1"/>
    <col min="9992" max="9992" width="13.5416666666667" style="83" customWidth="1"/>
    <col min="9993" max="10225" width="9.81666666666667" style="83"/>
    <col min="10226" max="10226" width="5.725" style="83" customWidth="1"/>
    <col min="10227" max="10227" width="6.81666666666667" style="83" customWidth="1"/>
    <col min="10228" max="10228" width="11.6333333333333" style="83" customWidth="1"/>
    <col min="10229" max="10229" width="8.18333333333333" style="83" customWidth="1"/>
    <col min="10230" max="10230" width="9.45833333333333" style="83" customWidth="1"/>
    <col min="10231" max="10231" width="12.725" style="83" customWidth="1"/>
    <col min="10232" max="10232" width="19" style="83" customWidth="1"/>
    <col min="10233" max="10233" width="7.63333333333333" style="83" customWidth="1"/>
    <col min="10234" max="10234" width="8.36666666666667" style="83" customWidth="1"/>
    <col min="10235" max="10235" width="15.4583333333333" style="83" customWidth="1"/>
    <col min="10236" max="10236" width="11.6333333333333" style="83" customWidth="1"/>
    <col min="10237" max="10237" width="11.4583333333333" style="83" customWidth="1"/>
    <col min="10238" max="10238" width="7.63333333333333" style="83" customWidth="1"/>
    <col min="10239" max="10240" width="5.36666666666667" style="83" customWidth="1"/>
    <col min="10241" max="10242" width="8.36666666666667" style="83" customWidth="1"/>
    <col min="10243" max="10243" width="10.5416666666667" style="83" customWidth="1"/>
    <col min="10244" max="10247" width="9.18333333333333" style="83" customWidth="1"/>
    <col min="10248" max="10248" width="13.5416666666667" style="83" customWidth="1"/>
    <col min="10249" max="10481" width="9.81666666666667" style="83"/>
    <col min="10482" max="10482" width="5.725" style="83" customWidth="1"/>
    <col min="10483" max="10483" width="6.81666666666667" style="83" customWidth="1"/>
    <col min="10484" max="10484" width="11.6333333333333" style="83" customWidth="1"/>
    <col min="10485" max="10485" width="8.18333333333333" style="83" customWidth="1"/>
    <col min="10486" max="10486" width="9.45833333333333" style="83" customWidth="1"/>
    <col min="10487" max="10487" width="12.725" style="83" customWidth="1"/>
    <col min="10488" max="10488" width="19" style="83" customWidth="1"/>
    <col min="10489" max="10489" width="7.63333333333333" style="83" customWidth="1"/>
    <col min="10490" max="10490" width="8.36666666666667" style="83" customWidth="1"/>
    <col min="10491" max="10491" width="15.4583333333333" style="83" customWidth="1"/>
    <col min="10492" max="10492" width="11.6333333333333" style="83" customWidth="1"/>
    <col min="10493" max="10493" width="11.4583333333333" style="83" customWidth="1"/>
    <col min="10494" max="10494" width="7.63333333333333" style="83" customWidth="1"/>
    <col min="10495" max="10496" width="5.36666666666667" style="83" customWidth="1"/>
    <col min="10497" max="10498" width="8.36666666666667" style="83" customWidth="1"/>
    <col min="10499" max="10499" width="10.5416666666667" style="83" customWidth="1"/>
    <col min="10500" max="10503" width="9.18333333333333" style="83" customWidth="1"/>
    <col min="10504" max="10504" width="13.5416666666667" style="83" customWidth="1"/>
    <col min="10505" max="10737" width="9.81666666666667" style="83"/>
    <col min="10738" max="10738" width="5.725" style="83" customWidth="1"/>
    <col min="10739" max="10739" width="6.81666666666667" style="83" customWidth="1"/>
    <col min="10740" max="10740" width="11.6333333333333" style="83" customWidth="1"/>
    <col min="10741" max="10741" width="8.18333333333333" style="83" customWidth="1"/>
    <col min="10742" max="10742" width="9.45833333333333" style="83" customWidth="1"/>
    <col min="10743" max="10743" width="12.725" style="83" customWidth="1"/>
    <col min="10744" max="10744" width="19" style="83" customWidth="1"/>
    <col min="10745" max="10745" width="7.63333333333333" style="83" customWidth="1"/>
    <col min="10746" max="10746" width="8.36666666666667" style="83" customWidth="1"/>
    <col min="10747" max="10747" width="15.4583333333333" style="83" customWidth="1"/>
    <col min="10748" max="10748" width="11.6333333333333" style="83" customWidth="1"/>
    <col min="10749" max="10749" width="11.4583333333333" style="83" customWidth="1"/>
    <col min="10750" max="10750" width="7.63333333333333" style="83" customWidth="1"/>
    <col min="10751" max="10752" width="5.36666666666667" style="83" customWidth="1"/>
    <col min="10753" max="10754" width="8.36666666666667" style="83" customWidth="1"/>
    <col min="10755" max="10755" width="10.5416666666667" style="83" customWidth="1"/>
    <col min="10756" max="10759" width="9.18333333333333" style="83" customWidth="1"/>
    <col min="10760" max="10760" width="13.5416666666667" style="83" customWidth="1"/>
    <col min="10761" max="10993" width="9.81666666666667" style="83"/>
    <col min="10994" max="10994" width="5.725" style="83" customWidth="1"/>
    <col min="10995" max="10995" width="6.81666666666667" style="83" customWidth="1"/>
    <col min="10996" max="10996" width="11.6333333333333" style="83" customWidth="1"/>
    <col min="10997" max="10997" width="8.18333333333333" style="83" customWidth="1"/>
    <col min="10998" max="10998" width="9.45833333333333" style="83" customWidth="1"/>
    <col min="10999" max="10999" width="12.725" style="83" customWidth="1"/>
    <col min="11000" max="11000" width="19" style="83" customWidth="1"/>
    <col min="11001" max="11001" width="7.63333333333333" style="83" customWidth="1"/>
    <col min="11002" max="11002" width="8.36666666666667" style="83" customWidth="1"/>
    <col min="11003" max="11003" width="15.4583333333333" style="83" customWidth="1"/>
    <col min="11004" max="11004" width="11.6333333333333" style="83" customWidth="1"/>
    <col min="11005" max="11005" width="11.4583333333333" style="83" customWidth="1"/>
    <col min="11006" max="11006" width="7.63333333333333" style="83" customWidth="1"/>
    <col min="11007" max="11008" width="5.36666666666667" style="83" customWidth="1"/>
    <col min="11009" max="11010" width="8.36666666666667" style="83" customWidth="1"/>
    <col min="11011" max="11011" width="10.5416666666667" style="83" customWidth="1"/>
    <col min="11012" max="11015" width="9.18333333333333" style="83" customWidth="1"/>
    <col min="11016" max="11016" width="13.5416666666667" style="83" customWidth="1"/>
    <col min="11017" max="11249" width="9.81666666666667" style="83"/>
    <col min="11250" max="11250" width="5.725" style="83" customWidth="1"/>
    <col min="11251" max="11251" width="6.81666666666667" style="83" customWidth="1"/>
    <col min="11252" max="11252" width="11.6333333333333" style="83" customWidth="1"/>
    <col min="11253" max="11253" width="8.18333333333333" style="83" customWidth="1"/>
    <col min="11254" max="11254" width="9.45833333333333" style="83" customWidth="1"/>
    <col min="11255" max="11255" width="12.725" style="83" customWidth="1"/>
    <col min="11256" max="11256" width="19" style="83" customWidth="1"/>
    <col min="11257" max="11257" width="7.63333333333333" style="83" customWidth="1"/>
    <col min="11258" max="11258" width="8.36666666666667" style="83" customWidth="1"/>
    <col min="11259" max="11259" width="15.4583333333333" style="83" customWidth="1"/>
    <col min="11260" max="11260" width="11.6333333333333" style="83" customWidth="1"/>
    <col min="11261" max="11261" width="11.4583333333333" style="83" customWidth="1"/>
    <col min="11262" max="11262" width="7.63333333333333" style="83" customWidth="1"/>
    <col min="11263" max="11264" width="5.36666666666667" style="83" customWidth="1"/>
    <col min="11265" max="11266" width="8.36666666666667" style="83" customWidth="1"/>
    <col min="11267" max="11267" width="10.5416666666667" style="83" customWidth="1"/>
    <col min="11268" max="11271" width="9.18333333333333" style="83" customWidth="1"/>
    <col min="11272" max="11272" width="13.5416666666667" style="83" customWidth="1"/>
    <col min="11273" max="11505" width="9.81666666666667" style="83"/>
    <col min="11506" max="11506" width="5.725" style="83" customWidth="1"/>
    <col min="11507" max="11507" width="6.81666666666667" style="83" customWidth="1"/>
    <col min="11508" max="11508" width="11.6333333333333" style="83" customWidth="1"/>
    <col min="11509" max="11509" width="8.18333333333333" style="83" customWidth="1"/>
    <col min="11510" max="11510" width="9.45833333333333" style="83" customWidth="1"/>
    <col min="11511" max="11511" width="12.725" style="83" customWidth="1"/>
    <col min="11512" max="11512" width="19" style="83" customWidth="1"/>
    <col min="11513" max="11513" width="7.63333333333333" style="83" customWidth="1"/>
    <col min="11514" max="11514" width="8.36666666666667" style="83" customWidth="1"/>
    <col min="11515" max="11515" width="15.4583333333333" style="83" customWidth="1"/>
    <col min="11516" max="11516" width="11.6333333333333" style="83" customWidth="1"/>
    <col min="11517" max="11517" width="11.4583333333333" style="83" customWidth="1"/>
    <col min="11518" max="11518" width="7.63333333333333" style="83" customWidth="1"/>
    <col min="11519" max="11520" width="5.36666666666667" style="83" customWidth="1"/>
    <col min="11521" max="11522" width="8.36666666666667" style="83" customWidth="1"/>
    <col min="11523" max="11523" width="10.5416666666667" style="83" customWidth="1"/>
    <col min="11524" max="11527" width="9.18333333333333" style="83" customWidth="1"/>
    <col min="11528" max="11528" width="13.5416666666667" style="83" customWidth="1"/>
    <col min="11529" max="11761" width="9.81666666666667" style="83"/>
    <col min="11762" max="11762" width="5.725" style="83" customWidth="1"/>
    <col min="11763" max="11763" width="6.81666666666667" style="83" customWidth="1"/>
    <col min="11764" max="11764" width="11.6333333333333" style="83" customWidth="1"/>
    <col min="11765" max="11765" width="8.18333333333333" style="83" customWidth="1"/>
    <col min="11766" max="11766" width="9.45833333333333" style="83" customWidth="1"/>
    <col min="11767" max="11767" width="12.725" style="83" customWidth="1"/>
    <col min="11768" max="11768" width="19" style="83" customWidth="1"/>
    <col min="11769" max="11769" width="7.63333333333333" style="83" customWidth="1"/>
    <col min="11770" max="11770" width="8.36666666666667" style="83" customWidth="1"/>
    <col min="11771" max="11771" width="15.4583333333333" style="83" customWidth="1"/>
    <col min="11772" max="11772" width="11.6333333333333" style="83" customWidth="1"/>
    <col min="11773" max="11773" width="11.4583333333333" style="83" customWidth="1"/>
    <col min="11774" max="11774" width="7.63333333333333" style="83" customWidth="1"/>
    <col min="11775" max="11776" width="5.36666666666667" style="83" customWidth="1"/>
    <col min="11777" max="11778" width="8.36666666666667" style="83" customWidth="1"/>
    <col min="11779" max="11779" width="10.5416666666667" style="83" customWidth="1"/>
    <col min="11780" max="11783" width="9.18333333333333" style="83" customWidth="1"/>
    <col min="11784" max="11784" width="13.5416666666667" style="83" customWidth="1"/>
    <col min="11785" max="12017" width="9.81666666666667" style="83"/>
    <col min="12018" max="12018" width="5.725" style="83" customWidth="1"/>
    <col min="12019" max="12019" width="6.81666666666667" style="83" customWidth="1"/>
    <col min="12020" max="12020" width="11.6333333333333" style="83" customWidth="1"/>
    <col min="12021" max="12021" width="8.18333333333333" style="83" customWidth="1"/>
    <col min="12022" max="12022" width="9.45833333333333" style="83" customWidth="1"/>
    <col min="12023" max="12023" width="12.725" style="83" customWidth="1"/>
    <col min="12024" max="12024" width="19" style="83" customWidth="1"/>
    <col min="12025" max="12025" width="7.63333333333333" style="83" customWidth="1"/>
    <col min="12026" max="12026" width="8.36666666666667" style="83" customWidth="1"/>
    <col min="12027" max="12027" width="15.4583333333333" style="83" customWidth="1"/>
    <col min="12028" max="12028" width="11.6333333333333" style="83" customWidth="1"/>
    <col min="12029" max="12029" width="11.4583333333333" style="83" customWidth="1"/>
    <col min="12030" max="12030" width="7.63333333333333" style="83" customWidth="1"/>
    <col min="12031" max="12032" width="5.36666666666667" style="83" customWidth="1"/>
    <col min="12033" max="12034" width="8.36666666666667" style="83" customWidth="1"/>
    <col min="12035" max="12035" width="10.5416666666667" style="83" customWidth="1"/>
    <col min="12036" max="12039" width="9.18333333333333" style="83" customWidth="1"/>
    <col min="12040" max="12040" width="13.5416666666667" style="83" customWidth="1"/>
    <col min="12041" max="12273" width="9.81666666666667" style="83"/>
    <col min="12274" max="12274" width="5.725" style="83" customWidth="1"/>
    <col min="12275" max="12275" width="6.81666666666667" style="83" customWidth="1"/>
    <col min="12276" max="12276" width="11.6333333333333" style="83" customWidth="1"/>
    <col min="12277" max="12277" width="8.18333333333333" style="83" customWidth="1"/>
    <col min="12278" max="12278" width="9.45833333333333" style="83" customWidth="1"/>
    <col min="12279" max="12279" width="12.725" style="83" customWidth="1"/>
    <col min="12280" max="12280" width="19" style="83" customWidth="1"/>
    <col min="12281" max="12281" width="7.63333333333333" style="83" customWidth="1"/>
    <col min="12282" max="12282" width="8.36666666666667" style="83" customWidth="1"/>
    <col min="12283" max="12283" width="15.4583333333333" style="83" customWidth="1"/>
    <col min="12284" max="12284" width="11.6333333333333" style="83" customWidth="1"/>
    <col min="12285" max="12285" width="11.4583333333333" style="83" customWidth="1"/>
    <col min="12286" max="12286" width="7.63333333333333" style="83" customWidth="1"/>
    <col min="12287" max="12288" width="5.36666666666667" style="83" customWidth="1"/>
    <col min="12289" max="12290" width="8.36666666666667" style="83" customWidth="1"/>
    <col min="12291" max="12291" width="10.5416666666667" style="83" customWidth="1"/>
    <col min="12292" max="12295" width="9.18333333333333" style="83" customWidth="1"/>
    <col min="12296" max="12296" width="13.5416666666667" style="83" customWidth="1"/>
    <col min="12297" max="12529" width="9.81666666666667" style="83"/>
    <col min="12530" max="12530" width="5.725" style="83" customWidth="1"/>
    <col min="12531" max="12531" width="6.81666666666667" style="83" customWidth="1"/>
    <col min="12532" max="12532" width="11.6333333333333" style="83" customWidth="1"/>
    <col min="12533" max="12533" width="8.18333333333333" style="83" customWidth="1"/>
    <col min="12534" max="12534" width="9.45833333333333" style="83" customWidth="1"/>
    <col min="12535" max="12535" width="12.725" style="83" customWidth="1"/>
    <col min="12536" max="12536" width="19" style="83" customWidth="1"/>
    <col min="12537" max="12537" width="7.63333333333333" style="83" customWidth="1"/>
    <col min="12538" max="12538" width="8.36666666666667" style="83" customWidth="1"/>
    <col min="12539" max="12539" width="15.4583333333333" style="83" customWidth="1"/>
    <col min="12540" max="12540" width="11.6333333333333" style="83" customWidth="1"/>
    <col min="12541" max="12541" width="11.4583333333333" style="83" customWidth="1"/>
    <col min="12542" max="12542" width="7.63333333333333" style="83" customWidth="1"/>
    <col min="12543" max="12544" width="5.36666666666667" style="83" customWidth="1"/>
    <col min="12545" max="12546" width="8.36666666666667" style="83" customWidth="1"/>
    <col min="12547" max="12547" width="10.5416666666667" style="83" customWidth="1"/>
    <col min="12548" max="12551" width="9.18333333333333" style="83" customWidth="1"/>
    <col min="12552" max="12552" width="13.5416666666667" style="83" customWidth="1"/>
    <col min="12553" max="12785" width="9.81666666666667" style="83"/>
    <col min="12786" max="12786" width="5.725" style="83" customWidth="1"/>
    <col min="12787" max="12787" width="6.81666666666667" style="83" customWidth="1"/>
    <col min="12788" max="12788" width="11.6333333333333" style="83" customWidth="1"/>
    <col min="12789" max="12789" width="8.18333333333333" style="83" customWidth="1"/>
    <col min="12790" max="12790" width="9.45833333333333" style="83" customWidth="1"/>
    <col min="12791" max="12791" width="12.725" style="83" customWidth="1"/>
    <col min="12792" max="12792" width="19" style="83" customWidth="1"/>
    <col min="12793" max="12793" width="7.63333333333333" style="83" customWidth="1"/>
    <col min="12794" max="12794" width="8.36666666666667" style="83" customWidth="1"/>
    <col min="12795" max="12795" width="15.4583333333333" style="83" customWidth="1"/>
    <col min="12796" max="12796" width="11.6333333333333" style="83" customWidth="1"/>
    <col min="12797" max="12797" width="11.4583333333333" style="83" customWidth="1"/>
    <col min="12798" max="12798" width="7.63333333333333" style="83" customWidth="1"/>
    <col min="12799" max="12800" width="5.36666666666667" style="83" customWidth="1"/>
    <col min="12801" max="12802" width="8.36666666666667" style="83" customWidth="1"/>
    <col min="12803" max="12803" width="10.5416666666667" style="83" customWidth="1"/>
    <col min="12804" max="12807" width="9.18333333333333" style="83" customWidth="1"/>
    <col min="12808" max="12808" width="13.5416666666667" style="83" customWidth="1"/>
    <col min="12809" max="13041" width="9.81666666666667" style="83"/>
    <col min="13042" max="13042" width="5.725" style="83" customWidth="1"/>
    <col min="13043" max="13043" width="6.81666666666667" style="83" customWidth="1"/>
    <col min="13044" max="13044" width="11.6333333333333" style="83" customWidth="1"/>
    <col min="13045" max="13045" width="8.18333333333333" style="83" customWidth="1"/>
    <col min="13046" max="13046" width="9.45833333333333" style="83" customWidth="1"/>
    <col min="13047" max="13047" width="12.725" style="83" customWidth="1"/>
    <col min="13048" max="13048" width="19" style="83" customWidth="1"/>
    <col min="13049" max="13049" width="7.63333333333333" style="83" customWidth="1"/>
    <col min="13050" max="13050" width="8.36666666666667" style="83" customWidth="1"/>
    <col min="13051" max="13051" width="15.4583333333333" style="83" customWidth="1"/>
    <col min="13052" max="13052" width="11.6333333333333" style="83" customWidth="1"/>
    <col min="13053" max="13053" width="11.4583333333333" style="83" customWidth="1"/>
    <col min="13054" max="13054" width="7.63333333333333" style="83" customWidth="1"/>
    <col min="13055" max="13056" width="5.36666666666667" style="83" customWidth="1"/>
    <col min="13057" max="13058" width="8.36666666666667" style="83" customWidth="1"/>
    <col min="13059" max="13059" width="10.5416666666667" style="83" customWidth="1"/>
    <col min="13060" max="13063" width="9.18333333333333" style="83" customWidth="1"/>
    <col min="13064" max="13064" width="13.5416666666667" style="83" customWidth="1"/>
    <col min="13065" max="13297" width="9.81666666666667" style="83"/>
    <col min="13298" max="13298" width="5.725" style="83" customWidth="1"/>
    <col min="13299" max="13299" width="6.81666666666667" style="83" customWidth="1"/>
    <col min="13300" max="13300" width="11.6333333333333" style="83" customWidth="1"/>
    <col min="13301" max="13301" width="8.18333333333333" style="83" customWidth="1"/>
    <col min="13302" max="13302" width="9.45833333333333" style="83" customWidth="1"/>
    <col min="13303" max="13303" width="12.725" style="83" customWidth="1"/>
    <col min="13304" max="13304" width="19" style="83" customWidth="1"/>
    <col min="13305" max="13305" width="7.63333333333333" style="83" customWidth="1"/>
    <col min="13306" max="13306" width="8.36666666666667" style="83" customWidth="1"/>
    <col min="13307" max="13307" width="15.4583333333333" style="83" customWidth="1"/>
    <col min="13308" max="13308" width="11.6333333333333" style="83" customWidth="1"/>
    <col min="13309" max="13309" width="11.4583333333333" style="83" customWidth="1"/>
    <col min="13310" max="13310" width="7.63333333333333" style="83" customWidth="1"/>
    <col min="13311" max="13312" width="5.36666666666667" style="83" customWidth="1"/>
    <col min="13313" max="13314" width="8.36666666666667" style="83" customWidth="1"/>
    <col min="13315" max="13315" width="10.5416666666667" style="83" customWidth="1"/>
    <col min="13316" max="13319" width="9.18333333333333" style="83" customWidth="1"/>
    <col min="13320" max="13320" width="13.5416666666667" style="83" customWidth="1"/>
    <col min="13321" max="13553" width="9.81666666666667" style="83"/>
    <col min="13554" max="13554" width="5.725" style="83" customWidth="1"/>
    <col min="13555" max="13555" width="6.81666666666667" style="83" customWidth="1"/>
    <col min="13556" max="13556" width="11.6333333333333" style="83" customWidth="1"/>
    <col min="13557" max="13557" width="8.18333333333333" style="83" customWidth="1"/>
    <col min="13558" max="13558" width="9.45833333333333" style="83" customWidth="1"/>
    <col min="13559" max="13559" width="12.725" style="83" customWidth="1"/>
    <col min="13560" max="13560" width="19" style="83" customWidth="1"/>
    <col min="13561" max="13561" width="7.63333333333333" style="83" customWidth="1"/>
    <col min="13562" max="13562" width="8.36666666666667" style="83" customWidth="1"/>
    <col min="13563" max="13563" width="15.4583333333333" style="83" customWidth="1"/>
    <col min="13564" max="13564" width="11.6333333333333" style="83" customWidth="1"/>
    <col min="13565" max="13565" width="11.4583333333333" style="83" customWidth="1"/>
    <col min="13566" max="13566" width="7.63333333333333" style="83" customWidth="1"/>
    <col min="13567" max="13568" width="5.36666666666667" style="83" customWidth="1"/>
    <col min="13569" max="13570" width="8.36666666666667" style="83" customWidth="1"/>
    <col min="13571" max="13571" width="10.5416666666667" style="83" customWidth="1"/>
    <col min="13572" max="13575" width="9.18333333333333" style="83" customWidth="1"/>
    <col min="13576" max="13576" width="13.5416666666667" style="83" customWidth="1"/>
    <col min="13577" max="13809" width="9.81666666666667" style="83"/>
    <col min="13810" max="13810" width="5.725" style="83" customWidth="1"/>
    <col min="13811" max="13811" width="6.81666666666667" style="83" customWidth="1"/>
    <col min="13812" max="13812" width="11.6333333333333" style="83" customWidth="1"/>
    <col min="13813" max="13813" width="8.18333333333333" style="83" customWidth="1"/>
    <col min="13814" max="13814" width="9.45833333333333" style="83" customWidth="1"/>
    <col min="13815" max="13815" width="12.725" style="83" customWidth="1"/>
    <col min="13816" max="13816" width="19" style="83" customWidth="1"/>
    <col min="13817" max="13817" width="7.63333333333333" style="83" customWidth="1"/>
    <col min="13818" max="13818" width="8.36666666666667" style="83" customWidth="1"/>
    <col min="13819" max="13819" width="15.4583333333333" style="83" customWidth="1"/>
    <col min="13820" max="13820" width="11.6333333333333" style="83" customWidth="1"/>
    <col min="13821" max="13821" width="11.4583333333333" style="83" customWidth="1"/>
    <col min="13822" max="13822" width="7.63333333333333" style="83" customWidth="1"/>
    <col min="13823" max="13824" width="5.36666666666667" style="83" customWidth="1"/>
    <col min="13825" max="13826" width="8.36666666666667" style="83" customWidth="1"/>
    <col min="13827" max="13827" width="10.5416666666667" style="83" customWidth="1"/>
    <col min="13828" max="13831" width="9.18333333333333" style="83" customWidth="1"/>
    <col min="13832" max="13832" width="13.5416666666667" style="83" customWidth="1"/>
    <col min="13833" max="14065" width="9.81666666666667" style="83"/>
    <col min="14066" max="14066" width="5.725" style="83" customWidth="1"/>
    <col min="14067" max="14067" width="6.81666666666667" style="83" customWidth="1"/>
    <col min="14068" max="14068" width="11.6333333333333" style="83" customWidth="1"/>
    <col min="14069" max="14069" width="8.18333333333333" style="83" customWidth="1"/>
    <col min="14070" max="14070" width="9.45833333333333" style="83" customWidth="1"/>
    <col min="14071" max="14071" width="12.725" style="83" customWidth="1"/>
    <col min="14072" max="14072" width="19" style="83" customWidth="1"/>
    <col min="14073" max="14073" width="7.63333333333333" style="83" customWidth="1"/>
    <col min="14074" max="14074" width="8.36666666666667" style="83" customWidth="1"/>
    <col min="14075" max="14075" width="15.4583333333333" style="83" customWidth="1"/>
    <col min="14076" max="14076" width="11.6333333333333" style="83" customWidth="1"/>
    <col min="14077" max="14077" width="11.4583333333333" style="83" customWidth="1"/>
    <col min="14078" max="14078" width="7.63333333333333" style="83" customWidth="1"/>
    <col min="14079" max="14080" width="5.36666666666667" style="83" customWidth="1"/>
    <col min="14081" max="14082" width="8.36666666666667" style="83" customWidth="1"/>
    <col min="14083" max="14083" width="10.5416666666667" style="83" customWidth="1"/>
    <col min="14084" max="14087" width="9.18333333333333" style="83" customWidth="1"/>
    <col min="14088" max="14088" width="13.5416666666667" style="83" customWidth="1"/>
    <col min="14089" max="14321" width="9.81666666666667" style="83"/>
    <col min="14322" max="14322" width="5.725" style="83" customWidth="1"/>
    <col min="14323" max="14323" width="6.81666666666667" style="83" customWidth="1"/>
    <col min="14324" max="14324" width="11.6333333333333" style="83" customWidth="1"/>
    <col min="14325" max="14325" width="8.18333333333333" style="83" customWidth="1"/>
    <col min="14326" max="14326" width="9.45833333333333" style="83" customWidth="1"/>
    <col min="14327" max="14327" width="12.725" style="83" customWidth="1"/>
    <col min="14328" max="14328" width="19" style="83" customWidth="1"/>
    <col min="14329" max="14329" width="7.63333333333333" style="83" customWidth="1"/>
    <col min="14330" max="14330" width="8.36666666666667" style="83" customWidth="1"/>
    <col min="14331" max="14331" width="15.4583333333333" style="83" customWidth="1"/>
    <col min="14332" max="14332" width="11.6333333333333" style="83" customWidth="1"/>
    <col min="14333" max="14333" width="11.4583333333333" style="83" customWidth="1"/>
    <col min="14334" max="14334" width="7.63333333333333" style="83" customWidth="1"/>
    <col min="14335" max="14336" width="5.36666666666667" style="83" customWidth="1"/>
    <col min="14337" max="14338" width="8.36666666666667" style="83" customWidth="1"/>
    <col min="14339" max="14339" width="10.5416666666667" style="83" customWidth="1"/>
    <col min="14340" max="14343" width="9.18333333333333" style="83" customWidth="1"/>
    <col min="14344" max="14344" width="13.5416666666667" style="83" customWidth="1"/>
    <col min="14345" max="14577" width="9.81666666666667" style="83"/>
    <col min="14578" max="14578" width="5.725" style="83" customWidth="1"/>
    <col min="14579" max="14579" width="6.81666666666667" style="83" customWidth="1"/>
    <col min="14580" max="14580" width="11.6333333333333" style="83" customWidth="1"/>
    <col min="14581" max="14581" width="8.18333333333333" style="83" customWidth="1"/>
    <col min="14582" max="14582" width="9.45833333333333" style="83" customWidth="1"/>
    <col min="14583" max="14583" width="12.725" style="83" customWidth="1"/>
    <col min="14584" max="14584" width="19" style="83" customWidth="1"/>
    <col min="14585" max="14585" width="7.63333333333333" style="83" customWidth="1"/>
    <col min="14586" max="14586" width="8.36666666666667" style="83" customWidth="1"/>
    <col min="14587" max="14587" width="15.4583333333333" style="83" customWidth="1"/>
    <col min="14588" max="14588" width="11.6333333333333" style="83" customWidth="1"/>
    <col min="14589" max="14589" width="11.4583333333333" style="83" customWidth="1"/>
    <col min="14590" max="14590" width="7.63333333333333" style="83" customWidth="1"/>
    <col min="14591" max="14592" width="5.36666666666667" style="83" customWidth="1"/>
    <col min="14593" max="14594" width="8.36666666666667" style="83" customWidth="1"/>
    <col min="14595" max="14595" width="10.5416666666667" style="83" customWidth="1"/>
    <col min="14596" max="14599" width="9.18333333333333" style="83" customWidth="1"/>
    <col min="14600" max="14600" width="13.5416666666667" style="83" customWidth="1"/>
    <col min="14601" max="14833" width="9.81666666666667" style="83"/>
    <col min="14834" max="14834" width="5.725" style="83" customWidth="1"/>
    <col min="14835" max="14835" width="6.81666666666667" style="83" customWidth="1"/>
    <col min="14836" max="14836" width="11.6333333333333" style="83" customWidth="1"/>
    <col min="14837" max="14837" width="8.18333333333333" style="83" customWidth="1"/>
    <col min="14838" max="14838" width="9.45833333333333" style="83" customWidth="1"/>
    <col min="14839" max="14839" width="12.725" style="83" customWidth="1"/>
    <col min="14840" max="14840" width="19" style="83" customWidth="1"/>
    <col min="14841" max="14841" width="7.63333333333333" style="83" customWidth="1"/>
    <col min="14842" max="14842" width="8.36666666666667" style="83" customWidth="1"/>
    <col min="14843" max="14843" width="15.4583333333333" style="83" customWidth="1"/>
    <col min="14844" max="14844" width="11.6333333333333" style="83" customWidth="1"/>
    <col min="14845" max="14845" width="11.4583333333333" style="83" customWidth="1"/>
    <col min="14846" max="14846" width="7.63333333333333" style="83" customWidth="1"/>
    <col min="14847" max="14848" width="5.36666666666667" style="83" customWidth="1"/>
    <col min="14849" max="14850" width="8.36666666666667" style="83" customWidth="1"/>
    <col min="14851" max="14851" width="10.5416666666667" style="83" customWidth="1"/>
    <col min="14852" max="14855" width="9.18333333333333" style="83" customWidth="1"/>
    <col min="14856" max="14856" width="13.5416666666667" style="83" customWidth="1"/>
    <col min="14857" max="15089" width="9.81666666666667" style="83"/>
    <col min="15090" max="15090" width="5.725" style="83" customWidth="1"/>
    <col min="15091" max="15091" width="6.81666666666667" style="83" customWidth="1"/>
    <col min="15092" max="15092" width="11.6333333333333" style="83" customWidth="1"/>
    <col min="15093" max="15093" width="8.18333333333333" style="83" customWidth="1"/>
    <col min="15094" max="15094" width="9.45833333333333" style="83" customWidth="1"/>
    <col min="15095" max="15095" width="12.725" style="83" customWidth="1"/>
    <col min="15096" max="15096" width="19" style="83" customWidth="1"/>
    <col min="15097" max="15097" width="7.63333333333333" style="83" customWidth="1"/>
    <col min="15098" max="15098" width="8.36666666666667" style="83" customWidth="1"/>
    <col min="15099" max="15099" width="15.4583333333333" style="83" customWidth="1"/>
    <col min="15100" max="15100" width="11.6333333333333" style="83" customWidth="1"/>
    <col min="15101" max="15101" width="11.4583333333333" style="83" customWidth="1"/>
    <col min="15102" max="15102" width="7.63333333333333" style="83" customWidth="1"/>
    <col min="15103" max="15104" width="5.36666666666667" style="83" customWidth="1"/>
    <col min="15105" max="15106" width="8.36666666666667" style="83" customWidth="1"/>
    <col min="15107" max="15107" width="10.5416666666667" style="83" customWidth="1"/>
    <col min="15108" max="15111" width="9.18333333333333" style="83" customWidth="1"/>
    <col min="15112" max="15112" width="13.5416666666667" style="83" customWidth="1"/>
    <col min="15113" max="15345" width="9.81666666666667" style="83"/>
    <col min="15346" max="15346" width="5.725" style="83" customWidth="1"/>
    <col min="15347" max="15347" width="6.81666666666667" style="83" customWidth="1"/>
    <col min="15348" max="15348" width="11.6333333333333" style="83" customWidth="1"/>
    <col min="15349" max="15349" width="8.18333333333333" style="83" customWidth="1"/>
    <col min="15350" max="15350" width="9.45833333333333" style="83" customWidth="1"/>
    <col min="15351" max="15351" width="12.725" style="83" customWidth="1"/>
    <col min="15352" max="15352" width="19" style="83" customWidth="1"/>
    <col min="15353" max="15353" width="7.63333333333333" style="83" customWidth="1"/>
    <col min="15354" max="15354" width="8.36666666666667" style="83" customWidth="1"/>
    <col min="15355" max="15355" width="15.4583333333333" style="83" customWidth="1"/>
    <col min="15356" max="15356" width="11.6333333333333" style="83" customWidth="1"/>
    <col min="15357" max="15357" width="11.4583333333333" style="83" customWidth="1"/>
    <col min="15358" max="15358" width="7.63333333333333" style="83" customWidth="1"/>
    <col min="15359" max="15360" width="5.36666666666667" style="83" customWidth="1"/>
    <col min="15361" max="15362" width="8.36666666666667" style="83" customWidth="1"/>
    <col min="15363" max="15363" width="10.5416666666667" style="83" customWidth="1"/>
    <col min="15364" max="15367" width="9.18333333333333" style="83" customWidth="1"/>
    <col min="15368" max="15368" width="13.5416666666667" style="83" customWidth="1"/>
    <col min="15369" max="15601" width="9.81666666666667" style="83"/>
    <col min="15602" max="15602" width="5.725" style="83" customWidth="1"/>
    <col min="15603" max="15603" width="6.81666666666667" style="83" customWidth="1"/>
    <col min="15604" max="15604" width="11.6333333333333" style="83" customWidth="1"/>
    <col min="15605" max="15605" width="8.18333333333333" style="83" customWidth="1"/>
    <col min="15606" max="15606" width="9.45833333333333" style="83" customWidth="1"/>
    <col min="15607" max="15607" width="12.725" style="83" customWidth="1"/>
    <col min="15608" max="15608" width="19" style="83" customWidth="1"/>
    <col min="15609" max="15609" width="7.63333333333333" style="83" customWidth="1"/>
    <col min="15610" max="15610" width="8.36666666666667" style="83" customWidth="1"/>
    <col min="15611" max="15611" width="15.4583333333333" style="83" customWidth="1"/>
    <col min="15612" max="15612" width="11.6333333333333" style="83" customWidth="1"/>
    <col min="15613" max="15613" width="11.4583333333333" style="83" customWidth="1"/>
    <col min="15614" max="15614" width="7.63333333333333" style="83" customWidth="1"/>
    <col min="15615" max="15616" width="5.36666666666667" style="83" customWidth="1"/>
    <col min="15617" max="15618" width="8.36666666666667" style="83" customWidth="1"/>
    <col min="15619" max="15619" width="10.5416666666667" style="83" customWidth="1"/>
    <col min="15620" max="15623" width="9.18333333333333" style="83" customWidth="1"/>
    <col min="15624" max="15624" width="13.5416666666667" style="83" customWidth="1"/>
    <col min="15625" max="15857" width="9.81666666666667" style="83"/>
    <col min="15858" max="15858" width="5.725" style="83" customWidth="1"/>
    <col min="15859" max="15859" width="6.81666666666667" style="83" customWidth="1"/>
    <col min="15860" max="15860" width="11.6333333333333" style="83" customWidth="1"/>
    <col min="15861" max="15861" width="8.18333333333333" style="83" customWidth="1"/>
    <col min="15862" max="15862" width="9.45833333333333" style="83" customWidth="1"/>
    <col min="15863" max="15863" width="12.725" style="83" customWidth="1"/>
    <col min="15864" max="15864" width="19" style="83" customWidth="1"/>
    <col min="15865" max="15865" width="7.63333333333333" style="83" customWidth="1"/>
    <col min="15866" max="15866" width="8.36666666666667" style="83" customWidth="1"/>
    <col min="15867" max="15867" width="15.4583333333333" style="83" customWidth="1"/>
    <col min="15868" max="15868" width="11.6333333333333" style="83" customWidth="1"/>
    <col min="15869" max="15869" width="11.4583333333333" style="83" customWidth="1"/>
    <col min="15870" max="15870" width="7.63333333333333" style="83" customWidth="1"/>
    <col min="15871" max="15872" width="5.36666666666667" style="83" customWidth="1"/>
    <col min="15873" max="15874" width="8.36666666666667" style="83" customWidth="1"/>
    <col min="15875" max="15875" width="10.5416666666667" style="83" customWidth="1"/>
    <col min="15876" max="15879" width="9.18333333333333" style="83" customWidth="1"/>
    <col min="15880" max="15880" width="13.5416666666667" style="83" customWidth="1"/>
    <col min="15881" max="16113" width="9.81666666666667" style="83"/>
    <col min="16114" max="16114" width="5.725" style="83" customWidth="1"/>
    <col min="16115" max="16115" width="6.81666666666667" style="83" customWidth="1"/>
    <col min="16116" max="16116" width="11.6333333333333" style="83" customWidth="1"/>
    <col min="16117" max="16117" width="8.18333333333333" style="83" customWidth="1"/>
    <col min="16118" max="16118" width="9.45833333333333" style="83" customWidth="1"/>
    <col min="16119" max="16119" width="12.725" style="83" customWidth="1"/>
    <col min="16120" max="16120" width="19" style="83" customWidth="1"/>
    <col min="16121" max="16121" width="7.63333333333333" style="83" customWidth="1"/>
    <col min="16122" max="16122" width="8.36666666666667" style="83" customWidth="1"/>
    <col min="16123" max="16123" width="15.4583333333333" style="83" customWidth="1"/>
    <col min="16124" max="16124" width="11.6333333333333" style="83" customWidth="1"/>
    <col min="16125" max="16125" width="11.4583333333333" style="83" customWidth="1"/>
    <col min="16126" max="16126" width="7.63333333333333" style="83" customWidth="1"/>
    <col min="16127" max="16128" width="5.36666666666667" style="83" customWidth="1"/>
    <col min="16129" max="16130" width="8.36666666666667" style="83" customWidth="1"/>
    <col min="16131" max="16131" width="10.5416666666667" style="83" customWidth="1"/>
    <col min="16132" max="16135" width="9.18333333333333" style="83" customWidth="1"/>
    <col min="16136" max="16136" width="13.5416666666667" style="83" customWidth="1"/>
    <col min="16137" max="16384" width="9.81666666666667" style="83"/>
  </cols>
  <sheetData>
    <row r="1" ht="25" customHeight="1" spans="1:2">
      <c r="A1" s="88" t="s">
        <v>0</v>
      </c>
      <c r="B1" s="88"/>
    </row>
    <row r="2" s="82" customFormat="1" ht="34" customHeight="1" spans="1:16">
      <c r="A2" s="89" t="s">
        <v>290</v>
      </c>
      <c r="B2" s="90"/>
      <c r="C2" s="90"/>
      <c r="D2" s="91"/>
      <c r="E2" s="91"/>
      <c r="F2" s="90"/>
      <c r="G2" s="90"/>
      <c r="H2" s="90"/>
      <c r="I2" s="90"/>
      <c r="J2" s="90"/>
      <c r="K2" s="90"/>
      <c r="L2" s="90"/>
      <c r="M2" s="90"/>
      <c r="N2" s="90"/>
      <c r="O2" s="90"/>
      <c r="P2" s="107"/>
    </row>
    <row r="3" s="83" customFormat="1" ht="45" customHeight="1" spans="1:16">
      <c r="A3" s="92" t="s">
        <v>15</v>
      </c>
      <c r="B3" s="93" t="s">
        <v>291</v>
      </c>
      <c r="C3" s="93"/>
      <c r="D3" s="94" t="s">
        <v>3</v>
      </c>
      <c r="E3" s="94" t="s">
        <v>292</v>
      </c>
      <c r="F3" s="94" t="s">
        <v>293</v>
      </c>
      <c r="G3" s="94" t="s">
        <v>294</v>
      </c>
      <c r="H3" s="94" t="s">
        <v>6</v>
      </c>
      <c r="I3" s="103" t="s">
        <v>295</v>
      </c>
      <c r="J3" s="103"/>
      <c r="K3" s="103"/>
      <c r="L3" s="103" t="s">
        <v>296</v>
      </c>
      <c r="M3" s="103"/>
      <c r="N3" s="103"/>
      <c r="O3" s="94" t="s">
        <v>297</v>
      </c>
      <c r="P3" s="94" t="s">
        <v>14</v>
      </c>
    </row>
    <row r="4" s="83" customFormat="1" ht="26" customHeight="1" spans="1:16">
      <c r="A4" s="92"/>
      <c r="B4" s="94" t="s">
        <v>276</v>
      </c>
      <c r="C4" s="94" t="s">
        <v>277</v>
      </c>
      <c r="D4" s="94"/>
      <c r="E4" s="94"/>
      <c r="F4" s="94"/>
      <c r="G4" s="94"/>
      <c r="H4" s="94"/>
      <c r="I4" s="104" t="s">
        <v>298</v>
      </c>
      <c r="J4" s="105"/>
      <c r="K4" s="106"/>
      <c r="L4" s="104" t="s">
        <v>298</v>
      </c>
      <c r="M4" s="105"/>
      <c r="N4" s="106"/>
      <c r="O4" s="108" t="s">
        <v>299</v>
      </c>
      <c r="P4" s="94"/>
    </row>
    <row r="5" s="83" customFormat="1" ht="55" customHeight="1" spans="1:16">
      <c r="A5" s="92"/>
      <c r="B5" s="94"/>
      <c r="C5" s="94"/>
      <c r="D5" s="94"/>
      <c r="E5" s="94"/>
      <c r="F5" s="94"/>
      <c r="G5" s="94"/>
      <c r="H5" s="94"/>
      <c r="I5" s="94"/>
      <c r="J5" s="94" t="s">
        <v>300</v>
      </c>
      <c r="K5" s="94" t="s">
        <v>301</v>
      </c>
      <c r="L5" s="94"/>
      <c r="M5" s="94" t="s">
        <v>300</v>
      </c>
      <c r="N5" s="94" t="s">
        <v>301</v>
      </c>
      <c r="O5" s="109"/>
      <c r="P5" s="94"/>
    </row>
    <row r="6" s="84" customFormat="1" ht="34" customHeight="1" spans="1:16">
      <c r="A6" s="92"/>
      <c r="B6" s="95" t="s">
        <v>23</v>
      </c>
      <c r="C6" s="95"/>
      <c r="D6" s="95"/>
      <c r="E6" s="99"/>
      <c r="F6" s="100"/>
      <c r="G6" s="100"/>
      <c r="H6" s="100">
        <f t="shared" ref="H6:O6" si="0">SUBTOTAL(9,H8:H8)</f>
        <v>101200</v>
      </c>
      <c r="I6" s="100">
        <f t="shared" si="0"/>
        <v>10000</v>
      </c>
      <c r="J6" s="100">
        <f t="shared" si="0"/>
        <v>10000</v>
      </c>
      <c r="K6" s="100">
        <f t="shared" si="0"/>
        <v>0</v>
      </c>
      <c r="L6" s="100">
        <f t="shared" si="0"/>
        <v>0</v>
      </c>
      <c r="M6" s="100">
        <f t="shared" si="0"/>
        <v>0</v>
      </c>
      <c r="N6" s="100">
        <f t="shared" si="0"/>
        <v>0</v>
      </c>
      <c r="O6" s="100">
        <f t="shared" si="0"/>
        <v>10000</v>
      </c>
      <c r="P6" s="110"/>
    </row>
    <row r="7" s="84" customFormat="1" ht="32.15" customHeight="1" spans="1:16">
      <c r="A7" s="92"/>
      <c r="B7" s="95" t="s">
        <v>302</v>
      </c>
      <c r="C7" s="95"/>
      <c r="D7" s="95"/>
      <c r="E7" s="99"/>
      <c r="F7" s="100"/>
      <c r="G7" s="100"/>
      <c r="H7" s="92">
        <f t="shared" ref="H7:O7" si="1">SUBTOTAL(9,H8:H8)</f>
        <v>101200</v>
      </c>
      <c r="I7" s="92">
        <f t="shared" si="1"/>
        <v>10000</v>
      </c>
      <c r="J7" s="92">
        <f t="shared" si="1"/>
        <v>10000</v>
      </c>
      <c r="K7" s="92">
        <f t="shared" si="1"/>
        <v>0</v>
      </c>
      <c r="L7" s="92">
        <f t="shared" si="1"/>
        <v>0</v>
      </c>
      <c r="M7" s="92">
        <f t="shared" si="1"/>
        <v>0</v>
      </c>
      <c r="N7" s="92">
        <f t="shared" si="1"/>
        <v>0</v>
      </c>
      <c r="O7" s="92">
        <f t="shared" si="1"/>
        <v>10000</v>
      </c>
      <c r="P7" s="92"/>
    </row>
    <row r="8" s="83" customFormat="1" ht="51" customHeight="1" spans="1:16">
      <c r="A8" s="96">
        <v>1</v>
      </c>
      <c r="B8" s="97" t="s">
        <v>303</v>
      </c>
      <c r="C8" s="98" t="s">
        <v>304</v>
      </c>
      <c r="D8" s="97" t="s">
        <v>305</v>
      </c>
      <c r="E8" s="101" t="s">
        <v>302</v>
      </c>
      <c r="F8" s="101" t="s">
        <v>306</v>
      </c>
      <c r="G8" s="102" t="s">
        <v>307</v>
      </c>
      <c r="H8" s="102">
        <v>101200</v>
      </c>
      <c r="I8" s="102">
        <v>10000</v>
      </c>
      <c r="J8" s="102">
        <v>10000</v>
      </c>
      <c r="K8" s="102"/>
      <c r="L8" s="102">
        <v>0</v>
      </c>
      <c r="M8" s="102">
        <v>0</v>
      </c>
      <c r="N8" s="102">
        <v>0</v>
      </c>
      <c r="O8" s="102">
        <v>10000</v>
      </c>
      <c r="P8" s="111" t="s">
        <v>289</v>
      </c>
    </row>
  </sheetData>
  <sheetProtection formatCells="0" insertHyperlinks="0" autoFilter="0"/>
  <autoFilter xmlns:etc="http://www.wps.cn/officeDocument/2017/etCustomData" ref="B6:P8" etc:filterBottomFollowUsedRange="0">
    <extLst/>
  </autoFilter>
  <mergeCells count="14">
    <mergeCell ref="A1:B1"/>
    <mergeCell ref="B3:C3"/>
    <mergeCell ref="A3:A5"/>
    <mergeCell ref="B4:B5"/>
    <mergeCell ref="C4:C5"/>
    <mergeCell ref="D3:D5"/>
    <mergeCell ref="E3:E5"/>
    <mergeCell ref="F3:F5"/>
    <mergeCell ref="G3:G5"/>
    <mergeCell ref="H3:H5"/>
    <mergeCell ref="I4:I5"/>
    <mergeCell ref="L4:L5"/>
    <mergeCell ref="O4:O5"/>
    <mergeCell ref="P3:P5"/>
  </mergeCells>
  <pageMargins left="0.393055555555556" right="0.393055555555556" top="0.511805555555556" bottom="0.472222222222222" header="0.314583333333333" footer="0.314583333333333"/>
  <pageSetup paperSize="9" firstPageNumber="79" fitToHeight="0" orientation="landscape" useFirstPageNumber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Z8"/>
  <sheetViews>
    <sheetView showZeros="0" view="pageBreakPreview" zoomScale="115" zoomScaleNormal="85" workbookViewId="0">
      <pane xSplit="4" ySplit="6" topLeftCell="E7" activePane="bottomRight" state="frozen"/>
      <selection/>
      <selection pane="topRight"/>
      <selection pane="bottomLeft"/>
      <selection pane="bottomRight" activeCell="A2" sqref="A2:P2"/>
    </sheetView>
  </sheetViews>
  <sheetFormatPr defaultColWidth="8.875" defaultRowHeight="15.75" customHeight="1" outlineLevelRow="7"/>
  <cols>
    <col min="1" max="1" width="5.75" style="63" customWidth="1"/>
    <col min="2" max="2" width="18.125" style="64" customWidth="1"/>
    <col min="3" max="3" width="12.375" style="64" customWidth="1"/>
    <col min="4" max="4" width="11.5083333333333" style="64" customWidth="1"/>
    <col min="5" max="5" width="28.5083333333333" style="64" hidden="1" customWidth="1"/>
    <col min="6" max="7" width="12.875" style="63" hidden="1" customWidth="1"/>
    <col min="8" max="13" width="11.875" style="63" customWidth="1"/>
    <col min="14" max="15" width="14.375" style="64" hidden="1" customWidth="1"/>
    <col min="16" max="16" width="8.375" style="65" customWidth="1"/>
    <col min="17" max="16384" width="8.875" style="63"/>
  </cols>
  <sheetData>
    <row r="1" ht="24" customHeight="1" spans="1:2">
      <c r="A1" s="66" t="s">
        <v>308</v>
      </c>
      <c r="B1" s="66"/>
    </row>
    <row r="2" s="60" customFormat="1" ht="52.15" customHeight="1" spans="1:16">
      <c r="A2" s="67" t="s">
        <v>309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ht="24" customHeight="1" spans="1:234">
      <c r="A3" s="68" t="s">
        <v>15</v>
      </c>
      <c r="B3" s="69" t="s">
        <v>3</v>
      </c>
      <c r="C3" s="69" t="s">
        <v>310</v>
      </c>
      <c r="D3" s="69" t="s">
        <v>292</v>
      </c>
      <c r="E3" s="69" t="s">
        <v>311</v>
      </c>
      <c r="F3" s="69" t="s">
        <v>312</v>
      </c>
      <c r="G3" s="69"/>
      <c r="H3" s="69" t="s">
        <v>6</v>
      </c>
      <c r="I3" s="69" t="s">
        <v>313</v>
      </c>
      <c r="J3" s="69" t="s">
        <v>314</v>
      </c>
      <c r="K3" s="69"/>
      <c r="L3" s="69"/>
      <c r="M3" s="69" t="s">
        <v>315</v>
      </c>
      <c r="N3" s="69" t="s">
        <v>13</v>
      </c>
      <c r="O3" s="69"/>
      <c r="P3" s="69" t="s">
        <v>14</v>
      </c>
      <c r="Q3" s="80"/>
      <c r="R3" s="80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1"/>
      <c r="HI3" s="81"/>
      <c r="HJ3" s="81"/>
      <c r="HK3" s="81"/>
      <c r="HL3" s="81"/>
      <c r="HM3" s="81"/>
      <c r="HN3" s="81"/>
      <c r="HO3" s="81"/>
      <c r="HP3" s="81"/>
      <c r="HQ3" s="81"/>
      <c r="HR3" s="81"/>
      <c r="HS3" s="81"/>
      <c r="HT3" s="81"/>
      <c r="HU3" s="81"/>
      <c r="HV3" s="81"/>
      <c r="HW3" s="81"/>
      <c r="HX3" s="81"/>
      <c r="HY3" s="81"/>
      <c r="HZ3" s="81"/>
    </row>
    <row r="4" ht="21" customHeight="1" spans="1:234">
      <c r="A4" s="68"/>
      <c r="B4" s="69"/>
      <c r="C4" s="69"/>
      <c r="D4" s="69"/>
      <c r="E4" s="69"/>
      <c r="F4" s="69" t="s">
        <v>316</v>
      </c>
      <c r="G4" s="69" t="s">
        <v>317</v>
      </c>
      <c r="H4" s="69"/>
      <c r="I4" s="69"/>
      <c r="J4" s="69" t="s">
        <v>23</v>
      </c>
      <c r="K4" s="69" t="s">
        <v>318</v>
      </c>
      <c r="L4" s="69" t="s">
        <v>319</v>
      </c>
      <c r="M4" s="69"/>
      <c r="N4" s="69" t="s">
        <v>320</v>
      </c>
      <c r="O4" s="69" t="s">
        <v>321</v>
      </c>
      <c r="P4" s="69"/>
      <c r="Q4" s="80"/>
      <c r="R4" s="80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  <c r="HW4" s="81"/>
      <c r="HX4" s="81"/>
      <c r="HY4" s="81"/>
      <c r="HZ4" s="81"/>
    </row>
    <row r="5" s="61" customFormat="1" ht="21" customHeight="1" spans="1:16">
      <c r="A5" s="68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</row>
    <row r="6" ht="39" customHeight="1" spans="1:16">
      <c r="A6" s="70"/>
      <c r="B6" s="71" t="s">
        <v>23</v>
      </c>
      <c r="C6" s="71" t="s">
        <v>34</v>
      </c>
      <c r="D6" s="71" t="s">
        <v>34</v>
      </c>
      <c r="E6" s="71" t="s">
        <v>34</v>
      </c>
      <c r="F6" s="71" t="s">
        <v>34</v>
      </c>
      <c r="G6" s="71" t="s">
        <v>34</v>
      </c>
      <c r="H6" s="73">
        <f t="shared" ref="H6:M6" si="0">SUBTOTAL(9,H7:H8)</f>
        <v>498954.19</v>
      </c>
      <c r="I6" s="73">
        <f t="shared" si="0"/>
        <v>449870</v>
      </c>
      <c r="J6" s="73">
        <f t="shared" si="0"/>
        <v>299435</v>
      </c>
      <c r="K6" s="73">
        <f t="shared" si="0"/>
        <v>169435</v>
      </c>
      <c r="L6" s="73">
        <f t="shared" si="0"/>
        <v>130000</v>
      </c>
      <c r="M6" s="73">
        <f t="shared" si="0"/>
        <v>49885</v>
      </c>
      <c r="N6" s="71" t="s">
        <v>34</v>
      </c>
      <c r="O6" s="71" t="s">
        <v>34</v>
      </c>
      <c r="P6" s="71" t="s">
        <v>34</v>
      </c>
    </row>
    <row r="7" s="62" customFormat="1" ht="39" customHeight="1" spans="1:16">
      <c r="A7" s="70">
        <v>1</v>
      </c>
      <c r="B7" s="72" t="s">
        <v>322</v>
      </c>
      <c r="C7" s="72" t="s">
        <v>323</v>
      </c>
      <c r="D7" s="72" t="s">
        <v>324</v>
      </c>
      <c r="E7" s="72"/>
      <c r="F7" s="72"/>
      <c r="G7" s="72"/>
      <c r="H7" s="74">
        <v>183112.38</v>
      </c>
      <c r="I7" s="75">
        <v>155770</v>
      </c>
      <c r="J7" s="75">
        <f>K7+L7</f>
        <v>134885</v>
      </c>
      <c r="K7" s="75">
        <v>84885</v>
      </c>
      <c r="L7" s="75">
        <v>50000</v>
      </c>
      <c r="M7" s="76">
        <v>9885</v>
      </c>
      <c r="N7" s="77" t="s">
        <v>325</v>
      </c>
      <c r="O7" s="77" t="s">
        <v>326</v>
      </c>
      <c r="P7" s="78" t="s">
        <v>289</v>
      </c>
    </row>
    <row r="8" s="62" customFormat="1" ht="39" customHeight="1" spans="1:16">
      <c r="A8" s="70">
        <v>2</v>
      </c>
      <c r="B8" s="72" t="s">
        <v>327</v>
      </c>
      <c r="C8" s="72" t="s">
        <v>323</v>
      </c>
      <c r="D8" s="72" t="s">
        <v>324</v>
      </c>
      <c r="E8" s="72"/>
      <c r="F8" s="72"/>
      <c r="G8" s="72"/>
      <c r="H8" s="74">
        <v>315841.81</v>
      </c>
      <c r="I8" s="75">
        <v>294100</v>
      </c>
      <c r="J8" s="75">
        <f>K8+L8</f>
        <v>164550</v>
      </c>
      <c r="K8" s="75">
        <v>84550</v>
      </c>
      <c r="L8" s="75">
        <v>80000</v>
      </c>
      <c r="M8" s="76">
        <v>40000</v>
      </c>
      <c r="N8" s="79" t="s">
        <v>328</v>
      </c>
      <c r="O8" s="79" t="s">
        <v>329</v>
      </c>
      <c r="P8" s="78" t="s">
        <v>289</v>
      </c>
    </row>
  </sheetData>
  <sheetProtection formatCells="0" insertHyperlinks="0" autoFilter="0"/>
  <mergeCells count="21">
    <mergeCell ref="A1:B1"/>
    <mergeCell ref="A2:P2"/>
    <mergeCell ref="F3:G3"/>
    <mergeCell ref="J3:L3"/>
    <mergeCell ref="N3:O3"/>
    <mergeCell ref="A3:A5"/>
    <mergeCell ref="B3:B5"/>
    <mergeCell ref="C3:C5"/>
    <mergeCell ref="D3:D5"/>
    <mergeCell ref="E3:E5"/>
    <mergeCell ref="F4:F5"/>
    <mergeCell ref="G4:G5"/>
    <mergeCell ref="H3:H5"/>
    <mergeCell ref="I3:I5"/>
    <mergeCell ref="J4:J5"/>
    <mergeCell ref="K4:K5"/>
    <mergeCell ref="L4:L5"/>
    <mergeCell ref="M3:M5"/>
    <mergeCell ref="N4:N5"/>
    <mergeCell ref="O4:O5"/>
    <mergeCell ref="P3:P5"/>
  </mergeCells>
  <printOptions horizontalCentered="1"/>
  <pageMargins left="0.751388888888889" right="0.5" top="0.979861111111111" bottom="0.979861111111111" header="0.511805555555556" footer="0.511805555555556"/>
  <pageSetup paperSize="9" fitToHeight="0" orientation="landscape" useFirstPageNumber="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outlinePr summaryBelow="0"/>
  </sheetPr>
  <dimension ref="A1:AB31"/>
  <sheetViews>
    <sheetView showRuler="0" workbookViewId="0">
      <selection activeCell="R12" sqref="R12"/>
    </sheetView>
  </sheetViews>
  <sheetFormatPr defaultColWidth="8.50833333333333" defaultRowHeight="14.25"/>
  <cols>
    <col min="1" max="1" width="6.75" style="51" customWidth="1"/>
    <col min="2" max="2" width="11.875" style="51" customWidth="1"/>
    <col min="3" max="3" width="7.875" style="51" customWidth="1"/>
    <col min="4" max="4" width="8.625" style="51" customWidth="1"/>
    <col min="5" max="5" width="11.5083333333333" style="51" hidden="1" customWidth="1"/>
    <col min="6" max="6" width="11.5083333333333" style="51" customWidth="1"/>
    <col min="7" max="7" width="9.125" style="51" hidden="1" customWidth="1"/>
    <col min="8" max="8" width="6" style="51" customWidth="1"/>
    <col min="9" max="9" width="7.50833333333333" style="51" customWidth="1"/>
    <col min="10" max="10" width="6.375" style="51" customWidth="1"/>
    <col min="11" max="13" width="6.875" style="51" customWidth="1"/>
    <col min="14" max="14" width="5.50833333333333" style="51" customWidth="1"/>
    <col min="15" max="15" width="5.375" style="51" customWidth="1"/>
    <col min="16" max="17" width="11.5083333333333" style="51" hidden="1" customWidth="1"/>
    <col min="18" max="18" width="7.75" style="51" customWidth="1"/>
    <col min="19" max="19" width="9" style="51" hidden="1" customWidth="1"/>
    <col min="20" max="20" width="7.625" style="51" customWidth="1"/>
    <col min="21" max="21" width="7.50833333333333" style="51" hidden="1" customWidth="1"/>
    <col min="22" max="22" width="8.50833333333333" style="51" hidden="1" customWidth="1"/>
    <col min="23" max="23" width="8.625" style="51" customWidth="1"/>
    <col min="24" max="25" width="8.50833333333333" style="51" customWidth="1"/>
    <col min="26" max="26" width="9.75" style="52" customWidth="1"/>
    <col min="27" max="27" width="14.125" style="51" customWidth="1"/>
    <col min="28" max="28" width="11.875" style="53" customWidth="1"/>
    <col min="29" max="16384" width="8.50833333333333" style="51"/>
  </cols>
  <sheetData>
    <row r="1" ht="29.25" customHeight="1" spans="1:1">
      <c r="A1" s="54" t="s">
        <v>330</v>
      </c>
    </row>
    <row r="2" ht="30" customHeight="1" spans="1:28">
      <c r="A2" s="55" t="s">
        <v>331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</row>
    <row r="3" ht="30" customHeight="1" spans="1:28">
      <c r="A3" s="56" t="s">
        <v>15</v>
      </c>
      <c r="B3" s="57" t="s">
        <v>291</v>
      </c>
      <c r="C3" s="57"/>
      <c r="D3" s="57"/>
      <c r="E3" s="57"/>
      <c r="F3" s="56" t="s">
        <v>332</v>
      </c>
      <c r="G3" s="56" t="s">
        <v>333</v>
      </c>
      <c r="H3" s="56" t="s">
        <v>334</v>
      </c>
      <c r="I3" s="56" t="s">
        <v>312</v>
      </c>
      <c r="J3" s="56"/>
      <c r="K3" s="56" t="s">
        <v>335</v>
      </c>
      <c r="L3" s="56"/>
      <c r="M3" s="56"/>
      <c r="N3" s="56"/>
      <c r="O3" s="56"/>
      <c r="P3" s="56"/>
      <c r="Q3" s="56"/>
      <c r="R3" s="56"/>
      <c r="S3" s="56"/>
      <c r="T3" s="56" t="s">
        <v>336</v>
      </c>
      <c r="U3" s="56" t="s">
        <v>337</v>
      </c>
      <c r="V3" s="56" t="s">
        <v>338</v>
      </c>
      <c r="W3" s="56" t="s">
        <v>339</v>
      </c>
      <c r="X3" s="56" t="s">
        <v>340</v>
      </c>
      <c r="Y3" s="56" t="s">
        <v>341</v>
      </c>
      <c r="Z3" s="56" t="s">
        <v>342</v>
      </c>
      <c r="AA3" s="56" t="s">
        <v>343</v>
      </c>
      <c r="AB3" s="56" t="s">
        <v>14</v>
      </c>
    </row>
    <row r="4" ht="24" customHeight="1" spans="1:28">
      <c r="A4" s="56"/>
      <c r="B4" s="56" t="s">
        <v>276</v>
      </c>
      <c r="C4" s="56" t="s">
        <v>277</v>
      </c>
      <c r="D4" s="56" t="s">
        <v>344</v>
      </c>
      <c r="E4" s="57"/>
      <c r="F4" s="56"/>
      <c r="G4" s="56"/>
      <c r="H4" s="56"/>
      <c r="I4" s="56" t="s">
        <v>316</v>
      </c>
      <c r="J4" s="56" t="s">
        <v>317</v>
      </c>
      <c r="K4" s="56" t="s">
        <v>345</v>
      </c>
      <c r="L4" s="56"/>
      <c r="M4" s="56"/>
      <c r="N4" s="56"/>
      <c r="O4" s="56"/>
      <c r="P4" s="56" t="s">
        <v>346</v>
      </c>
      <c r="Q4" s="56"/>
      <c r="R4" s="56" t="s">
        <v>347</v>
      </c>
      <c r="S4" s="56" t="s">
        <v>348</v>
      </c>
      <c r="T4" s="56"/>
      <c r="U4" s="56"/>
      <c r="V4" s="56"/>
      <c r="W4" s="56"/>
      <c r="X4" s="56"/>
      <c r="Y4" s="56"/>
      <c r="Z4" s="56"/>
      <c r="AA4" s="56"/>
      <c r="AB4" s="56"/>
    </row>
    <row r="5" ht="24" customHeight="1" spans="1:28">
      <c r="A5" s="56"/>
      <c r="B5" s="56"/>
      <c r="C5" s="56"/>
      <c r="D5" s="56"/>
      <c r="E5" s="57"/>
      <c r="F5" s="56"/>
      <c r="G5" s="56"/>
      <c r="H5" s="56"/>
      <c r="I5" s="56"/>
      <c r="J5" s="56"/>
      <c r="K5" s="56" t="s">
        <v>349</v>
      </c>
      <c r="L5" s="56" t="s">
        <v>350</v>
      </c>
      <c r="M5" s="56" t="s">
        <v>351</v>
      </c>
      <c r="N5" s="56" t="s">
        <v>352</v>
      </c>
      <c r="O5" s="56" t="s">
        <v>353</v>
      </c>
      <c r="P5" s="56" t="s">
        <v>354</v>
      </c>
      <c r="Q5" s="56" t="s">
        <v>355</v>
      </c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</row>
    <row r="6" ht="24" customHeight="1" spans="1:28">
      <c r="A6" s="56"/>
      <c r="B6" s="58" t="s">
        <v>356</v>
      </c>
      <c r="C6" s="56"/>
      <c r="D6" s="56"/>
      <c r="E6" s="57"/>
      <c r="F6" s="56"/>
      <c r="G6" s="56"/>
      <c r="H6" s="56"/>
      <c r="I6" s="56"/>
      <c r="J6" s="56"/>
      <c r="K6" s="59">
        <f t="shared" ref="K6:Q6" si="0">SUBTOTAL(9,K8:K31)</f>
        <v>5446.56</v>
      </c>
      <c r="L6" s="59">
        <f t="shared" si="0"/>
        <v>0</v>
      </c>
      <c r="M6" s="59">
        <f t="shared" si="0"/>
        <v>5371.56</v>
      </c>
      <c r="N6" s="59">
        <f t="shared" si="0"/>
        <v>75</v>
      </c>
      <c r="O6" s="59">
        <f t="shared" si="0"/>
        <v>0</v>
      </c>
      <c r="P6" s="56">
        <f t="shared" si="0"/>
        <v>0</v>
      </c>
      <c r="Q6" s="56">
        <f t="shared" si="0"/>
        <v>0</v>
      </c>
      <c r="R6" s="56"/>
      <c r="S6" s="56">
        <f t="shared" ref="S6:Y6" si="1">SUBTOTAL(9,S8:S31)</f>
        <v>12</v>
      </c>
      <c r="T6" s="59">
        <f t="shared" si="1"/>
        <v>75825.884</v>
      </c>
      <c r="U6" s="59">
        <f t="shared" si="1"/>
        <v>33937</v>
      </c>
      <c r="V6" s="59">
        <f t="shared" si="1"/>
        <v>28301.625</v>
      </c>
      <c r="W6" s="59">
        <f t="shared" si="1"/>
        <v>19829</v>
      </c>
      <c r="X6" s="59">
        <f t="shared" si="1"/>
        <v>6111</v>
      </c>
      <c r="Y6" s="59">
        <f t="shared" si="1"/>
        <v>9571</v>
      </c>
      <c r="Z6" s="56"/>
      <c r="AA6" s="56"/>
      <c r="AB6" s="56"/>
    </row>
    <row r="7" ht="24" customHeight="1" outlineLevel="1" spans="1:28">
      <c r="A7" s="56"/>
      <c r="B7" s="58" t="s">
        <v>357</v>
      </c>
      <c r="C7" s="56"/>
      <c r="D7" s="56"/>
      <c r="E7" s="57"/>
      <c r="F7" s="56"/>
      <c r="G7" s="56"/>
      <c r="H7" s="56"/>
      <c r="I7" s="56"/>
      <c r="J7" s="56"/>
      <c r="K7" s="59">
        <f t="shared" ref="K7:Q7" si="2">SUBTOTAL(9,K8:K8)</f>
        <v>306</v>
      </c>
      <c r="L7" s="59">
        <f t="shared" si="2"/>
        <v>0</v>
      </c>
      <c r="M7" s="59">
        <f t="shared" si="2"/>
        <v>306</v>
      </c>
      <c r="N7" s="59">
        <f t="shared" si="2"/>
        <v>0</v>
      </c>
      <c r="O7" s="59">
        <f t="shared" si="2"/>
        <v>0</v>
      </c>
      <c r="P7" s="56">
        <f t="shared" si="2"/>
        <v>0</v>
      </c>
      <c r="Q7" s="56">
        <f t="shared" si="2"/>
        <v>0</v>
      </c>
      <c r="R7" s="56"/>
      <c r="S7" s="56">
        <f t="shared" ref="S7:Y7" si="3">SUBTOTAL(9,S8:S8)</f>
        <v>0</v>
      </c>
      <c r="T7" s="59">
        <f t="shared" si="3"/>
        <v>2800</v>
      </c>
      <c r="U7" s="59">
        <f t="shared" si="3"/>
        <v>0</v>
      </c>
      <c r="V7" s="59">
        <f t="shared" si="3"/>
        <v>400</v>
      </c>
      <c r="W7" s="59">
        <f t="shared" si="3"/>
        <v>0</v>
      </c>
      <c r="X7" s="59">
        <f t="shared" si="3"/>
        <v>0</v>
      </c>
      <c r="Y7" s="59">
        <f t="shared" si="3"/>
        <v>0</v>
      </c>
      <c r="Z7" s="56"/>
      <c r="AA7" s="56"/>
      <c r="AB7" s="56"/>
    </row>
    <row r="8" ht="24" customHeight="1" outlineLevel="2" spans="1:28">
      <c r="A8" s="56">
        <v>1</v>
      </c>
      <c r="B8" s="56" t="s">
        <v>303</v>
      </c>
      <c r="C8" s="56" t="s">
        <v>304</v>
      </c>
      <c r="D8" s="56" t="s">
        <v>358</v>
      </c>
      <c r="E8" s="57"/>
      <c r="F8" s="56" t="s">
        <v>359</v>
      </c>
      <c r="G8" s="56"/>
      <c r="H8" s="56" t="s">
        <v>360</v>
      </c>
      <c r="I8" s="56">
        <v>2025</v>
      </c>
      <c r="J8" s="56">
        <v>2026</v>
      </c>
      <c r="K8" s="59">
        <v>306</v>
      </c>
      <c r="L8" s="59"/>
      <c r="M8" s="59">
        <v>306</v>
      </c>
      <c r="N8" s="59"/>
      <c r="O8" s="59"/>
      <c r="P8" s="56"/>
      <c r="Q8" s="56"/>
      <c r="R8" s="56">
        <v>8.5</v>
      </c>
      <c r="S8" s="56"/>
      <c r="T8" s="59">
        <v>2800</v>
      </c>
      <c r="U8" s="59"/>
      <c r="V8" s="59">
        <v>400</v>
      </c>
      <c r="W8" s="59"/>
      <c r="X8" s="59"/>
      <c r="Y8" s="59"/>
      <c r="Z8" s="56" t="s">
        <v>361</v>
      </c>
      <c r="AA8" s="56" t="s">
        <v>362</v>
      </c>
      <c r="AB8" s="56"/>
    </row>
    <row r="9" ht="24" customHeight="1" outlineLevel="1" spans="1:28">
      <c r="A9" s="56"/>
      <c r="B9" s="58" t="s">
        <v>363</v>
      </c>
      <c r="C9" s="56"/>
      <c r="D9" s="56"/>
      <c r="E9" s="57"/>
      <c r="F9" s="56"/>
      <c r="G9" s="56"/>
      <c r="H9" s="56"/>
      <c r="I9" s="56"/>
      <c r="J9" s="56"/>
      <c r="K9" s="59">
        <f t="shared" ref="K9:Q9" si="4">SUBTOTAL(9,K10:K12)</f>
        <v>1163.1</v>
      </c>
      <c r="L9" s="56">
        <f t="shared" si="4"/>
        <v>0</v>
      </c>
      <c r="M9" s="59">
        <f t="shared" si="4"/>
        <v>1163.1</v>
      </c>
      <c r="N9" s="56">
        <f t="shared" si="4"/>
        <v>0</v>
      </c>
      <c r="O9" s="56">
        <f t="shared" si="4"/>
        <v>0</v>
      </c>
      <c r="P9" s="56">
        <f t="shared" si="4"/>
        <v>0</v>
      </c>
      <c r="Q9" s="56">
        <f t="shared" si="4"/>
        <v>0</v>
      </c>
      <c r="R9" s="56"/>
      <c r="S9" s="56">
        <f t="shared" ref="S9:Y9" si="5">SUBTOTAL(9,S10:S12)</f>
        <v>0</v>
      </c>
      <c r="T9" s="59">
        <f t="shared" si="5"/>
        <v>20626</v>
      </c>
      <c r="U9" s="59">
        <f t="shared" si="5"/>
        <v>11887</v>
      </c>
      <c r="V9" s="59">
        <f t="shared" si="5"/>
        <v>7378</v>
      </c>
      <c r="W9" s="56">
        <f t="shared" si="5"/>
        <v>3857</v>
      </c>
      <c r="X9" s="56">
        <f t="shared" si="5"/>
        <v>1568</v>
      </c>
      <c r="Y9" s="56">
        <f t="shared" si="5"/>
        <v>1672</v>
      </c>
      <c r="Z9" s="56"/>
      <c r="AA9" s="59"/>
      <c r="AB9" s="56"/>
    </row>
    <row r="10" ht="24" customHeight="1" outlineLevel="2" spans="1:28">
      <c r="A10" s="56">
        <v>2</v>
      </c>
      <c r="B10" s="56" t="s">
        <v>44</v>
      </c>
      <c r="C10" s="56" t="s">
        <v>364</v>
      </c>
      <c r="D10" s="56" t="s">
        <v>365</v>
      </c>
      <c r="E10" s="57" t="s">
        <v>366</v>
      </c>
      <c r="F10" s="56" t="s">
        <v>367</v>
      </c>
      <c r="G10" s="56" t="s">
        <v>368</v>
      </c>
      <c r="H10" s="56" t="s">
        <v>369</v>
      </c>
      <c r="I10" s="56">
        <v>2023</v>
      </c>
      <c r="J10" s="56">
        <v>2025</v>
      </c>
      <c r="K10" s="59">
        <v>490</v>
      </c>
      <c r="L10" s="56"/>
      <c r="M10" s="59">
        <v>490</v>
      </c>
      <c r="N10" s="56"/>
      <c r="O10" s="56"/>
      <c r="P10" s="56"/>
      <c r="Q10" s="56"/>
      <c r="R10" s="56">
        <v>12</v>
      </c>
      <c r="S10" s="56"/>
      <c r="T10" s="59">
        <v>7870</v>
      </c>
      <c r="U10" s="59">
        <v>5509</v>
      </c>
      <c r="V10" s="59">
        <v>1000</v>
      </c>
      <c r="W10" s="56">
        <f>_xlfn.XLOOKUP($F10,[3]渡改桥!$F$3:$F$34,[3]渡改桥!$O$3:$O$34)</f>
        <v>2058</v>
      </c>
      <c r="X10" s="56">
        <f>_xlfn.XLOOKUP($F10,[3]渡改桥!$F$3:$F$34,[3]渡改桥!$P$3:$P$34)</f>
        <v>1029</v>
      </c>
      <c r="Y10" s="56">
        <f>ROUND(W10*0.7-X10,0)</f>
        <v>412</v>
      </c>
      <c r="Z10" s="56" t="s">
        <v>370</v>
      </c>
      <c r="AA10" s="59" t="s">
        <v>371</v>
      </c>
      <c r="AB10" s="56"/>
    </row>
    <row r="11" ht="24" customHeight="1" outlineLevel="2" spans="1:28">
      <c r="A11" s="56">
        <v>3</v>
      </c>
      <c r="B11" s="56" t="s">
        <v>44</v>
      </c>
      <c r="C11" s="56" t="s">
        <v>364</v>
      </c>
      <c r="D11" s="56" t="s">
        <v>372</v>
      </c>
      <c r="E11" s="57" t="s">
        <v>366</v>
      </c>
      <c r="F11" s="56" t="s">
        <v>373</v>
      </c>
      <c r="G11" s="56" t="s">
        <v>374</v>
      </c>
      <c r="H11" s="56" t="s">
        <v>369</v>
      </c>
      <c r="I11" s="56">
        <v>2024</v>
      </c>
      <c r="J11" s="56">
        <v>2025</v>
      </c>
      <c r="K11" s="59">
        <v>185.1</v>
      </c>
      <c r="L11" s="56"/>
      <c r="M11" s="59">
        <v>185.1</v>
      </c>
      <c r="N11" s="56"/>
      <c r="O11" s="56"/>
      <c r="P11" s="56"/>
      <c r="Q11" s="56"/>
      <c r="R11" s="56">
        <v>8</v>
      </c>
      <c r="S11" s="56"/>
      <c r="T11" s="59">
        <v>756</v>
      </c>
      <c r="U11" s="59">
        <v>378</v>
      </c>
      <c r="V11" s="59">
        <v>378</v>
      </c>
      <c r="W11" s="56">
        <f>_xlfn.XLOOKUP(F11,[3]渡改桥!$F$3:$F$34,[3]渡改桥!$O$3:$O$34)</f>
        <v>518</v>
      </c>
      <c r="X11" s="56">
        <f>_xlfn.XLOOKUP($F11,[3]渡改桥!$F$3:$F$34,[3]渡改桥!$P$3:$P$34)</f>
        <v>155</v>
      </c>
      <c r="Y11" s="56">
        <f>W11-X11</f>
        <v>363</v>
      </c>
      <c r="Z11" s="56" t="s">
        <v>375</v>
      </c>
      <c r="AA11" s="59" t="s">
        <v>376</v>
      </c>
      <c r="AB11" s="56"/>
    </row>
    <row r="12" ht="24" customHeight="1" outlineLevel="2" spans="1:28">
      <c r="A12" s="56">
        <v>4</v>
      </c>
      <c r="B12" s="56" t="s">
        <v>44</v>
      </c>
      <c r="C12" s="56" t="s">
        <v>364</v>
      </c>
      <c r="D12" s="56" t="s">
        <v>377</v>
      </c>
      <c r="E12" s="57" t="s">
        <v>366</v>
      </c>
      <c r="F12" s="56" t="s">
        <v>378</v>
      </c>
      <c r="G12" s="56" t="s">
        <v>379</v>
      </c>
      <c r="H12" s="56" t="s">
        <v>369</v>
      </c>
      <c r="I12" s="56">
        <v>2024</v>
      </c>
      <c r="J12" s="56">
        <v>2025</v>
      </c>
      <c r="K12" s="59">
        <v>488</v>
      </c>
      <c r="L12" s="56"/>
      <c r="M12" s="59">
        <v>488</v>
      </c>
      <c r="N12" s="56"/>
      <c r="O12" s="56"/>
      <c r="P12" s="56"/>
      <c r="Q12" s="56"/>
      <c r="R12" s="56">
        <v>7.5</v>
      </c>
      <c r="S12" s="56"/>
      <c r="T12" s="59">
        <v>12000</v>
      </c>
      <c r="U12" s="59">
        <v>6000</v>
      </c>
      <c r="V12" s="59">
        <v>6000</v>
      </c>
      <c r="W12" s="56">
        <f>_xlfn.XLOOKUP(F12,[3]渡改桥!$F$3:$F$34,[3]渡改桥!$O$3:$O$34)</f>
        <v>1281</v>
      </c>
      <c r="X12" s="56">
        <f>_xlfn.XLOOKUP($F12,[3]渡改桥!$F$3:$F$34,[3]渡改桥!$P$3:$P$34)</f>
        <v>384</v>
      </c>
      <c r="Y12" s="56">
        <f>W12-X12</f>
        <v>897</v>
      </c>
      <c r="Z12" s="56" t="s">
        <v>375</v>
      </c>
      <c r="AA12" s="59" t="s">
        <v>380</v>
      </c>
      <c r="AB12" s="56"/>
    </row>
    <row r="13" ht="33" customHeight="1" outlineLevel="1" spans="1:28">
      <c r="A13" s="56"/>
      <c r="B13" s="58" t="s">
        <v>381</v>
      </c>
      <c r="C13" s="56"/>
      <c r="D13" s="56"/>
      <c r="E13" s="57"/>
      <c r="F13" s="56"/>
      <c r="G13" s="56"/>
      <c r="H13" s="56"/>
      <c r="I13" s="56"/>
      <c r="J13" s="56"/>
      <c r="K13" s="59">
        <f t="shared" ref="K13:Q13" si="6">SUBTOTAL(9,K14:K14)</f>
        <v>208.06</v>
      </c>
      <c r="L13" s="56">
        <f t="shared" si="6"/>
        <v>0</v>
      </c>
      <c r="M13" s="59">
        <f t="shared" si="6"/>
        <v>208.06</v>
      </c>
      <c r="N13" s="56">
        <f t="shared" si="6"/>
        <v>0</v>
      </c>
      <c r="O13" s="56">
        <f t="shared" si="6"/>
        <v>0</v>
      </c>
      <c r="P13" s="56">
        <f t="shared" si="6"/>
        <v>0</v>
      </c>
      <c r="Q13" s="56">
        <f t="shared" si="6"/>
        <v>0</v>
      </c>
      <c r="R13" s="56"/>
      <c r="S13" s="56">
        <f t="shared" ref="S13:Y13" si="7">SUBTOTAL(9,S14:S14)</f>
        <v>0</v>
      </c>
      <c r="T13" s="59">
        <f t="shared" si="7"/>
        <v>2262.07</v>
      </c>
      <c r="U13" s="56">
        <f t="shared" si="7"/>
        <v>0</v>
      </c>
      <c r="V13" s="59">
        <f t="shared" si="7"/>
        <v>678.621</v>
      </c>
      <c r="W13" s="56">
        <f t="shared" si="7"/>
        <v>874</v>
      </c>
      <c r="X13" s="56">
        <f t="shared" si="7"/>
        <v>0</v>
      </c>
      <c r="Y13" s="56">
        <f t="shared" si="7"/>
        <v>262</v>
      </c>
      <c r="Z13" s="56"/>
      <c r="AA13" s="56"/>
      <c r="AB13" s="56"/>
    </row>
    <row r="14" ht="33" customHeight="1" outlineLevel="2" spans="1:28">
      <c r="A14" s="56">
        <v>5</v>
      </c>
      <c r="B14" s="56" t="s">
        <v>61</v>
      </c>
      <c r="C14" s="56" t="s">
        <v>382</v>
      </c>
      <c r="D14" s="56" t="s">
        <v>383</v>
      </c>
      <c r="E14" s="57" t="s">
        <v>384</v>
      </c>
      <c r="F14" s="56" t="s">
        <v>384</v>
      </c>
      <c r="G14" s="56" t="s">
        <v>385</v>
      </c>
      <c r="H14" s="56" t="s">
        <v>360</v>
      </c>
      <c r="I14" s="56">
        <v>2025</v>
      </c>
      <c r="J14" s="56">
        <v>2026</v>
      </c>
      <c r="K14" s="59">
        <v>208.06</v>
      </c>
      <c r="L14" s="56"/>
      <c r="M14" s="59">
        <v>208.06</v>
      </c>
      <c r="N14" s="56"/>
      <c r="O14" s="56"/>
      <c r="P14" s="56"/>
      <c r="Q14" s="56"/>
      <c r="R14" s="56">
        <v>10.5</v>
      </c>
      <c r="S14" s="56"/>
      <c r="T14" s="59">
        <v>2262.07</v>
      </c>
      <c r="U14" s="56"/>
      <c r="V14" s="59">
        <v>678.621</v>
      </c>
      <c r="W14" s="56">
        <f>ROUND(K14*R14*0.4,0)</f>
        <v>874</v>
      </c>
      <c r="X14" s="56"/>
      <c r="Y14" s="56">
        <f>ROUND(W14*0.3-X14,0)</f>
        <v>262</v>
      </c>
      <c r="Z14" s="56" t="s">
        <v>386</v>
      </c>
      <c r="AA14" s="56" t="s">
        <v>387</v>
      </c>
      <c r="AB14" s="56"/>
    </row>
    <row r="15" ht="33" customHeight="1" outlineLevel="1" spans="1:28">
      <c r="A15" s="56"/>
      <c r="B15" s="58" t="s">
        <v>388</v>
      </c>
      <c r="C15" s="56"/>
      <c r="D15" s="56"/>
      <c r="E15" s="57"/>
      <c r="F15" s="56"/>
      <c r="G15" s="56"/>
      <c r="H15" s="56"/>
      <c r="I15" s="56"/>
      <c r="J15" s="56"/>
      <c r="K15" s="59">
        <f t="shared" ref="K15:Q15" si="8">SUBTOTAL(9,K16:K16)</f>
        <v>380</v>
      </c>
      <c r="L15" s="56">
        <f t="shared" si="8"/>
        <v>0</v>
      </c>
      <c r="M15" s="59">
        <f t="shared" si="8"/>
        <v>380</v>
      </c>
      <c r="N15" s="56">
        <f t="shared" si="8"/>
        <v>0</v>
      </c>
      <c r="O15" s="56">
        <f t="shared" si="8"/>
        <v>0</v>
      </c>
      <c r="P15" s="56">
        <f t="shared" si="8"/>
        <v>0</v>
      </c>
      <c r="Q15" s="56">
        <f t="shared" si="8"/>
        <v>0</v>
      </c>
      <c r="R15" s="56"/>
      <c r="S15" s="56">
        <f t="shared" ref="S15:Y15" si="9">SUBTOTAL(9,S16:S16)</f>
        <v>0</v>
      </c>
      <c r="T15" s="59">
        <f t="shared" si="9"/>
        <v>2000</v>
      </c>
      <c r="U15" s="56">
        <f t="shared" si="9"/>
        <v>0</v>
      </c>
      <c r="V15" s="59">
        <f t="shared" si="9"/>
        <v>2000</v>
      </c>
      <c r="W15" s="56">
        <f t="shared" si="9"/>
        <v>1140</v>
      </c>
      <c r="X15" s="56">
        <f t="shared" si="9"/>
        <v>0</v>
      </c>
      <c r="Y15" s="56">
        <f t="shared" si="9"/>
        <v>798</v>
      </c>
      <c r="Z15" s="56"/>
      <c r="AA15" s="56"/>
      <c r="AB15" s="56"/>
    </row>
    <row r="16" ht="33" customHeight="1" outlineLevel="2" spans="1:28">
      <c r="A16" s="56">
        <v>6</v>
      </c>
      <c r="B16" s="56" t="s">
        <v>72</v>
      </c>
      <c r="C16" s="56" t="s">
        <v>250</v>
      </c>
      <c r="D16" s="56" t="s">
        <v>389</v>
      </c>
      <c r="E16" s="57"/>
      <c r="F16" s="56" t="s">
        <v>390</v>
      </c>
      <c r="G16" s="56"/>
      <c r="H16" s="56" t="s">
        <v>360</v>
      </c>
      <c r="I16" s="56">
        <v>2025</v>
      </c>
      <c r="J16" s="56">
        <v>2026</v>
      </c>
      <c r="K16" s="59">
        <v>380</v>
      </c>
      <c r="L16" s="56"/>
      <c r="M16" s="59">
        <v>380</v>
      </c>
      <c r="N16" s="56"/>
      <c r="O16" s="56"/>
      <c r="P16" s="56"/>
      <c r="Q16" s="56"/>
      <c r="R16" s="56">
        <v>7.5</v>
      </c>
      <c r="S16" s="56"/>
      <c r="T16" s="59">
        <v>2000</v>
      </c>
      <c r="U16" s="56"/>
      <c r="V16" s="59">
        <v>2000</v>
      </c>
      <c r="W16" s="56">
        <v>1140</v>
      </c>
      <c r="X16" s="56"/>
      <c r="Y16" s="56">
        <f>ROUND(W16*0.7,0)</f>
        <v>798</v>
      </c>
      <c r="Z16" s="56" t="s">
        <v>375</v>
      </c>
      <c r="AA16" s="56" t="s">
        <v>391</v>
      </c>
      <c r="AB16" s="56"/>
    </row>
    <row r="17" ht="27.95" customHeight="1" outlineLevel="1" spans="1:28">
      <c r="A17" s="56"/>
      <c r="B17" s="58" t="s">
        <v>392</v>
      </c>
      <c r="C17" s="56"/>
      <c r="D17" s="56"/>
      <c r="E17" s="57"/>
      <c r="F17" s="56"/>
      <c r="G17" s="56"/>
      <c r="H17" s="56"/>
      <c r="I17" s="56"/>
      <c r="J17" s="56"/>
      <c r="K17" s="59">
        <f t="shared" ref="K17:Q17" si="10">SUBTOTAL(9,K18:K20)</f>
        <v>1256</v>
      </c>
      <c r="L17" s="56">
        <f t="shared" si="10"/>
        <v>0</v>
      </c>
      <c r="M17" s="59">
        <f t="shared" si="10"/>
        <v>1256</v>
      </c>
      <c r="N17" s="56">
        <f t="shared" si="10"/>
        <v>0</v>
      </c>
      <c r="O17" s="56">
        <f t="shared" si="10"/>
        <v>0</v>
      </c>
      <c r="P17" s="56">
        <f t="shared" si="10"/>
        <v>0</v>
      </c>
      <c r="Q17" s="56">
        <f t="shared" si="10"/>
        <v>0</v>
      </c>
      <c r="R17" s="56"/>
      <c r="S17" s="56">
        <f t="shared" ref="S17:Y17" si="11">SUBTOTAL(9,S18:S20)</f>
        <v>12</v>
      </c>
      <c r="T17" s="59">
        <f t="shared" si="11"/>
        <v>21475.35</v>
      </c>
      <c r="U17" s="56">
        <f t="shared" si="11"/>
        <v>5598</v>
      </c>
      <c r="V17" s="59">
        <f t="shared" si="11"/>
        <v>7841.35</v>
      </c>
      <c r="W17" s="56">
        <f t="shared" si="11"/>
        <v>5578</v>
      </c>
      <c r="X17" s="56">
        <f t="shared" si="11"/>
        <v>966</v>
      </c>
      <c r="Y17" s="56">
        <f t="shared" si="11"/>
        <v>2407</v>
      </c>
      <c r="Z17" s="56"/>
      <c r="AA17" s="56"/>
      <c r="AB17" s="56"/>
    </row>
    <row r="18" ht="27.95" customHeight="1" outlineLevel="2" spans="1:28">
      <c r="A18" s="56">
        <v>7</v>
      </c>
      <c r="B18" s="56" t="s">
        <v>144</v>
      </c>
      <c r="C18" s="56" t="s">
        <v>393</v>
      </c>
      <c r="D18" s="56" t="s">
        <v>394</v>
      </c>
      <c r="E18" s="57" t="s">
        <v>395</v>
      </c>
      <c r="F18" s="56" t="s">
        <v>395</v>
      </c>
      <c r="G18" s="56" t="s">
        <v>396</v>
      </c>
      <c r="H18" s="56" t="s">
        <v>360</v>
      </c>
      <c r="I18" s="56">
        <v>2025</v>
      </c>
      <c r="J18" s="56">
        <v>2026</v>
      </c>
      <c r="K18" s="59">
        <v>750</v>
      </c>
      <c r="L18" s="56"/>
      <c r="M18" s="59">
        <v>750</v>
      </c>
      <c r="N18" s="56"/>
      <c r="O18" s="56"/>
      <c r="P18" s="56"/>
      <c r="Q18" s="56"/>
      <c r="R18" s="56">
        <v>14</v>
      </c>
      <c r="S18" s="56">
        <v>12</v>
      </c>
      <c r="T18" s="59">
        <v>11480</v>
      </c>
      <c r="U18" s="56"/>
      <c r="V18" s="59">
        <v>3444</v>
      </c>
      <c r="W18" s="56">
        <f>ROUND(K18*12*0.35,0)</f>
        <v>3150</v>
      </c>
      <c r="X18" s="56"/>
      <c r="Y18" s="56">
        <f>ROUND(W18*0.3-X18,0)</f>
        <v>945</v>
      </c>
      <c r="Z18" s="56" t="s">
        <v>386</v>
      </c>
      <c r="AA18" s="56" t="s">
        <v>397</v>
      </c>
      <c r="AB18" s="56"/>
    </row>
    <row r="19" ht="24" customHeight="1" outlineLevel="2" spans="1:28">
      <c r="A19" s="56">
        <v>8</v>
      </c>
      <c r="B19" s="56" t="s">
        <v>144</v>
      </c>
      <c r="C19" s="56" t="s">
        <v>398</v>
      </c>
      <c r="D19" s="56" t="s">
        <v>399</v>
      </c>
      <c r="E19" s="57" t="s">
        <v>400</v>
      </c>
      <c r="F19" s="56" t="s">
        <v>401</v>
      </c>
      <c r="G19" s="56"/>
      <c r="H19" s="56" t="s">
        <v>369</v>
      </c>
      <c r="I19" s="56">
        <v>2023</v>
      </c>
      <c r="J19" s="56">
        <v>2025</v>
      </c>
      <c r="K19" s="59">
        <v>248</v>
      </c>
      <c r="L19" s="56"/>
      <c r="M19" s="59">
        <v>248</v>
      </c>
      <c r="N19" s="56"/>
      <c r="O19" s="56"/>
      <c r="P19" s="56"/>
      <c r="Q19" s="56"/>
      <c r="R19" s="56">
        <v>13</v>
      </c>
      <c r="S19" s="56"/>
      <c r="T19" s="59">
        <v>3004.37</v>
      </c>
      <c r="U19" s="59">
        <v>2103</v>
      </c>
      <c r="V19" s="59">
        <v>901.37</v>
      </c>
      <c r="W19" s="56">
        <f>_xlfn.XLOOKUP(F19,[3]渡改桥!$F$3:$F$34,[3]渡改桥!$O$3:$O$34)</f>
        <v>1190</v>
      </c>
      <c r="X19" s="56">
        <f>_xlfn.XLOOKUP($F19,[3]渡改桥!$F$3:$F$34,[3]渡改桥!$P$3:$P$34)</f>
        <v>595</v>
      </c>
      <c r="Y19" s="56">
        <f t="shared" ref="Y19:Y20" si="12">W19-X19</f>
        <v>595</v>
      </c>
      <c r="Z19" s="56" t="s">
        <v>375</v>
      </c>
      <c r="AA19" s="59" t="s">
        <v>402</v>
      </c>
      <c r="AB19" s="56"/>
    </row>
    <row r="20" ht="24" customHeight="1" outlineLevel="2" spans="1:28">
      <c r="A20" s="56">
        <v>9</v>
      </c>
      <c r="B20" s="56" t="s">
        <v>144</v>
      </c>
      <c r="C20" s="56" t="s">
        <v>398</v>
      </c>
      <c r="D20" s="56" t="s">
        <v>403</v>
      </c>
      <c r="E20" s="57" t="s">
        <v>400</v>
      </c>
      <c r="F20" s="56" t="s">
        <v>404</v>
      </c>
      <c r="G20" s="56"/>
      <c r="H20" s="56" t="s">
        <v>369</v>
      </c>
      <c r="I20" s="56">
        <v>2024</v>
      </c>
      <c r="J20" s="56">
        <v>2025</v>
      </c>
      <c r="K20" s="59">
        <v>258</v>
      </c>
      <c r="L20" s="56"/>
      <c r="M20" s="59">
        <v>258</v>
      </c>
      <c r="N20" s="56"/>
      <c r="O20" s="56"/>
      <c r="P20" s="56"/>
      <c r="Q20" s="56"/>
      <c r="R20" s="56">
        <v>13.5</v>
      </c>
      <c r="S20" s="56"/>
      <c r="T20" s="59">
        <v>6990.98</v>
      </c>
      <c r="U20" s="59">
        <v>3495</v>
      </c>
      <c r="V20" s="59">
        <v>3495.98</v>
      </c>
      <c r="W20" s="56">
        <f>_xlfn.XLOOKUP(F20,[3]渡改桥!$F$3:$F$34,[3]渡改桥!$O$3:$O$34)</f>
        <v>1238</v>
      </c>
      <c r="X20" s="56">
        <f>_xlfn.XLOOKUP($F20,[3]渡改桥!$F$3:$F$34,[3]渡改桥!$P$3:$P$34)</f>
        <v>371</v>
      </c>
      <c r="Y20" s="56">
        <f t="shared" si="12"/>
        <v>867</v>
      </c>
      <c r="Z20" s="56" t="s">
        <v>375</v>
      </c>
      <c r="AA20" s="59" t="s">
        <v>405</v>
      </c>
      <c r="AB20" s="56"/>
    </row>
    <row r="21" ht="24" customHeight="1" outlineLevel="1" spans="1:28">
      <c r="A21" s="56"/>
      <c r="B21" s="58" t="s">
        <v>406</v>
      </c>
      <c r="C21" s="56"/>
      <c r="D21" s="56"/>
      <c r="E21" s="57"/>
      <c r="F21" s="56"/>
      <c r="G21" s="56"/>
      <c r="H21" s="56"/>
      <c r="I21" s="56"/>
      <c r="J21" s="56"/>
      <c r="K21" s="59">
        <f t="shared" ref="K21:Q21" si="13">SUBTOTAL(9,K22:K23)</f>
        <v>762.08</v>
      </c>
      <c r="L21" s="56">
        <f t="shared" si="13"/>
        <v>0</v>
      </c>
      <c r="M21" s="59">
        <f t="shared" si="13"/>
        <v>762.08</v>
      </c>
      <c r="N21" s="56">
        <f t="shared" si="13"/>
        <v>0</v>
      </c>
      <c r="O21" s="56">
        <f t="shared" si="13"/>
        <v>0</v>
      </c>
      <c r="P21" s="56">
        <f t="shared" si="13"/>
        <v>0</v>
      </c>
      <c r="Q21" s="56">
        <f t="shared" si="13"/>
        <v>0</v>
      </c>
      <c r="R21" s="56"/>
      <c r="S21" s="56">
        <f t="shared" ref="S21:Y21" si="14">SUBTOTAL(9,S22:S23)</f>
        <v>0</v>
      </c>
      <c r="T21" s="59">
        <f t="shared" si="14"/>
        <v>14300</v>
      </c>
      <c r="U21" s="59">
        <f t="shared" si="14"/>
        <v>9710</v>
      </c>
      <c r="V21" s="59">
        <f t="shared" si="14"/>
        <v>4590</v>
      </c>
      <c r="W21" s="56">
        <f t="shared" si="14"/>
        <v>2929</v>
      </c>
      <c r="X21" s="56">
        <f t="shared" si="14"/>
        <v>1883</v>
      </c>
      <c r="Y21" s="56">
        <f t="shared" si="14"/>
        <v>843</v>
      </c>
      <c r="Z21" s="56"/>
      <c r="AA21" s="59"/>
      <c r="AB21" s="56"/>
    </row>
    <row r="22" ht="24" customHeight="1" outlineLevel="2" spans="1:28">
      <c r="A22" s="56">
        <v>10</v>
      </c>
      <c r="B22" s="56" t="s">
        <v>155</v>
      </c>
      <c r="C22" s="56" t="s">
        <v>407</v>
      </c>
      <c r="D22" s="56" t="s">
        <v>408</v>
      </c>
      <c r="E22" s="57"/>
      <c r="F22" s="56" t="s">
        <v>409</v>
      </c>
      <c r="G22" s="56"/>
      <c r="H22" s="56" t="s">
        <v>369</v>
      </c>
      <c r="I22" s="56">
        <v>2023</v>
      </c>
      <c r="J22" s="56">
        <v>2025</v>
      </c>
      <c r="K22" s="59">
        <v>226.08</v>
      </c>
      <c r="L22" s="56"/>
      <c r="M22" s="59">
        <v>226.08</v>
      </c>
      <c r="N22" s="56"/>
      <c r="O22" s="56"/>
      <c r="P22" s="56"/>
      <c r="Q22" s="56"/>
      <c r="R22" s="56">
        <v>7.5</v>
      </c>
      <c r="S22" s="56"/>
      <c r="T22" s="59">
        <v>1500</v>
      </c>
      <c r="U22" s="59">
        <v>750</v>
      </c>
      <c r="V22" s="59">
        <v>750</v>
      </c>
      <c r="W22" s="56">
        <f>_xlfn.XLOOKUP(F22,[3]渡改桥!$F$3:$F$34,[3]渡改桥!$O$3:$O$34)</f>
        <v>678</v>
      </c>
      <c r="X22" s="56">
        <f>_xlfn.XLOOKUP($F22,[3]渡改桥!$F$3:$F$34,[3]渡改桥!$P$3:$P$34)</f>
        <v>203</v>
      </c>
      <c r="Y22" s="56">
        <f>ROUND(W22*0.7-X22,0)</f>
        <v>272</v>
      </c>
      <c r="Z22" s="56" t="s">
        <v>370</v>
      </c>
      <c r="AA22" s="59" t="s">
        <v>410</v>
      </c>
      <c r="AB22" s="56"/>
    </row>
    <row r="23" ht="24" customHeight="1" outlineLevel="2" spans="1:28">
      <c r="A23" s="56">
        <v>11</v>
      </c>
      <c r="B23" s="56" t="s">
        <v>155</v>
      </c>
      <c r="C23" s="56" t="s">
        <v>411</v>
      </c>
      <c r="D23" s="56" t="s">
        <v>412</v>
      </c>
      <c r="E23" s="57" t="s">
        <v>366</v>
      </c>
      <c r="F23" s="56" t="s">
        <v>413</v>
      </c>
      <c r="G23" s="56"/>
      <c r="H23" s="56" t="s">
        <v>369</v>
      </c>
      <c r="I23" s="56">
        <v>2023</v>
      </c>
      <c r="J23" s="56">
        <v>2025</v>
      </c>
      <c r="K23" s="59">
        <v>536</v>
      </c>
      <c r="L23" s="56"/>
      <c r="M23" s="59">
        <v>536</v>
      </c>
      <c r="N23" s="56"/>
      <c r="O23" s="56"/>
      <c r="P23" s="56"/>
      <c r="Q23" s="56"/>
      <c r="R23" s="56">
        <v>12</v>
      </c>
      <c r="S23" s="56"/>
      <c r="T23" s="59">
        <v>12800</v>
      </c>
      <c r="U23" s="59">
        <v>8960</v>
      </c>
      <c r="V23" s="59">
        <v>3840</v>
      </c>
      <c r="W23" s="56">
        <f>_xlfn.XLOOKUP(F23,[3]渡改桥!$F$3:$F$34,[3]渡改桥!$O$3:$O$34)</f>
        <v>2251</v>
      </c>
      <c r="X23" s="56">
        <f>_xlfn.XLOOKUP($F23,[3]渡改桥!$F$3:$F$34,[3]渡改桥!$P$3:$P$34)</f>
        <v>1680</v>
      </c>
      <c r="Y23" s="56">
        <f>W23-X23</f>
        <v>571</v>
      </c>
      <c r="Z23" s="56" t="s">
        <v>375</v>
      </c>
      <c r="AA23" s="59" t="s">
        <v>414</v>
      </c>
      <c r="AB23" s="56"/>
    </row>
    <row r="24" ht="24" customHeight="1" outlineLevel="1" spans="1:28">
      <c r="A24" s="56"/>
      <c r="B24" s="58" t="s">
        <v>415</v>
      </c>
      <c r="C24" s="56"/>
      <c r="D24" s="56"/>
      <c r="E24" s="57"/>
      <c r="F24" s="56"/>
      <c r="G24" s="56"/>
      <c r="H24" s="56"/>
      <c r="I24" s="56"/>
      <c r="J24" s="56"/>
      <c r="K24" s="59">
        <f t="shared" ref="K24:Q24" si="15">SUBTOTAL(9,K25:K27)</f>
        <v>792.16</v>
      </c>
      <c r="L24" s="56">
        <f t="shared" si="15"/>
        <v>0</v>
      </c>
      <c r="M24" s="59">
        <f t="shared" si="15"/>
        <v>792.16</v>
      </c>
      <c r="N24" s="56">
        <f t="shared" si="15"/>
        <v>0</v>
      </c>
      <c r="O24" s="56">
        <f t="shared" si="15"/>
        <v>0</v>
      </c>
      <c r="P24" s="56">
        <f t="shared" si="15"/>
        <v>0</v>
      </c>
      <c r="Q24" s="56">
        <f t="shared" si="15"/>
        <v>0</v>
      </c>
      <c r="R24" s="56"/>
      <c r="S24" s="56">
        <f t="shared" ref="S24:Y24" si="16">SUBTOTAL(9,S25:S27)</f>
        <v>0</v>
      </c>
      <c r="T24" s="59">
        <f t="shared" si="16"/>
        <v>7531.05</v>
      </c>
      <c r="U24" s="56">
        <f t="shared" si="16"/>
        <v>4378</v>
      </c>
      <c r="V24" s="59">
        <f t="shared" si="16"/>
        <v>2946.24</v>
      </c>
      <c r="W24" s="56">
        <f t="shared" si="16"/>
        <v>3465</v>
      </c>
      <c r="X24" s="56">
        <f t="shared" si="16"/>
        <v>924</v>
      </c>
      <c r="Y24" s="56">
        <f t="shared" si="16"/>
        <v>2373</v>
      </c>
      <c r="Z24" s="56"/>
      <c r="AA24" s="56"/>
      <c r="AB24" s="56"/>
    </row>
    <row r="25" ht="24" customHeight="1" outlineLevel="2" spans="1:28">
      <c r="A25" s="56">
        <v>12</v>
      </c>
      <c r="B25" s="56" t="s">
        <v>166</v>
      </c>
      <c r="C25" s="56" t="s">
        <v>185</v>
      </c>
      <c r="D25" s="56" t="s">
        <v>416</v>
      </c>
      <c r="E25" s="57"/>
      <c r="F25" s="56" t="s">
        <v>417</v>
      </c>
      <c r="G25" s="56" t="s">
        <v>418</v>
      </c>
      <c r="H25" s="56" t="s">
        <v>360</v>
      </c>
      <c r="I25" s="56">
        <v>2025</v>
      </c>
      <c r="J25" s="56">
        <v>2026</v>
      </c>
      <c r="K25" s="59">
        <v>187.08</v>
      </c>
      <c r="L25" s="56"/>
      <c r="M25" s="59">
        <v>187.08</v>
      </c>
      <c r="N25" s="56"/>
      <c r="O25" s="56"/>
      <c r="P25" s="56"/>
      <c r="Q25" s="56"/>
      <c r="R25" s="56">
        <v>7.5</v>
      </c>
      <c r="S25" s="56"/>
      <c r="T25" s="59">
        <v>1034.05</v>
      </c>
      <c r="U25" s="56"/>
      <c r="V25" s="59">
        <f>T25*0.8</f>
        <v>827.24</v>
      </c>
      <c r="W25" s="56">
        <f>ROUND(K25*R25*0.4,0)</f>
        <v>561</v>
      </c>
      <c r="X25" s="56"/>
      <c r="Y25" s="56">
        <f>ROUND(W25*0.7,0)</f>
        <v>393</v>
      </c>
      <c r="Z25" s="56" t="s">
        <v>419</v>
      </c>
      <c r="AA25" s="56" t="s">
        <v>420</v>
      </c>
      <c r="AB25" s="56"/>
    </row>
    <row r="26" ht="24" customHeight="1" outlineLevel="2" spans="1:28">
      <c r="A26" s="56">
        <v>13</v>
      </c>
      <c r="B26" s="56" t="s">
        <v>166</v>
      </c>
      <c r="C26" s="56" t="s">
        <v>180</v>
      </c>
      <c r="D26" s="56" t="s">
        <v>421</v>
      </c>
      <c r="E26" s="57" t="s">
        <v>400</v>
      </c>
      <c r="F26" s="56" t="s">
        <v>422</v>
      </c>
      <c r="G26" s="56"/>
      <c r="H26" s="56" t="s">
        <v>369</v>
      </c>
      <c r="I26" s="56">
        <v>2023</v>
      </c>
      <c r="J26" s="56">
        <v>2025</v>
      </c>
      <c r="K26" s="59">
        <v>385.08</v>
      </c>
      <c r="L26" s="56"/>
      <c r="M26" s="59">
        <v>385.08</v>
      </c>
      <c r="N26" s="56"/>
      <c r="O26" s="56"/>
      <c r="P26" s="56"/>
      <c r="Q26" s="56"/>
      <c r="R26" s="56">
        <v>12</v>
      </c>
      <c r="S26" s="56"/>
      <c r="T26" s="59">
        <v>4825</v>
      </c>
      <c r="U26" s="59">
        <v>3378</v>
      </c>
      <c r="V26" s="59">
        <v>1447</v>
      </c>
      <c r="W26" s="56">
        <f>_xlfn.XLOOKUP(F26,[3]渡改桥!$F$3:$F$34,[3]渡改桥!$O$3:$O$34)</f>
        <v>1848</v>
      </c>
      <c r="X26" s="56">
        <f>_xlfn.XLOOKUP($F26,[3]渡改桥!$F$3:$F$34,[3]渡改桥!$P$3:$P$34)</f>
        <v>924</v>
      </c>
      <c r="Y26" s="56">
        <f t="shared" ref="Y26:Y27" si="17">W26-X26</f>
        <v>924</v>
      </c>
      <c r="Z26" s="56" t="s">
        <v>375</v>
      </c>
      <c r="AA26" s="59" t="s">
        <v>423</v>
      </c>
      <c r="AB26" s="56"/>
    </row>
    <row r="27" ht="24" customHeight="1" outlineLevel="2" spans="1:28">
      <c r="A27" s="56">
        <v>14</v>
      </c>
      <c r="B27" s="56" t="s">
        <v>166</v>
      </c>
      <c r="C27" s="56" t="s">
        <v>180</v>
      </c>
      <c r="D27" s="56" t="s">
        <v>424</v>
      </c>
      <c r="E27" s="57"/>
      <c r="F27" s="56" t="s">
        <v>425</v>
      </c>
      <c r="G27" s="56"/>
      <c r="H27" s="56" t="s">
        <v>369</v>
      </c>
      <c r="I27" s="56">
        <v>2023</v>
      </c>
      <c r="J27" s="56">
        <v>2025</v>
      </c>
      <c r="K27" s="59">
        <v>220</v>
      </c>
      <c r="L27" s="56"/>
      <c r="M27" s="59">
        <v>220</v>
      </c>
      <c r="N27" s="56"/>
      <c r="O27" s="56"/>
      <c r="P27" s="56"/>
      <c r="Q27" s="56"/>
      <c r="R27" s="56">
        <v>12</v>
      </c>
      <c r="S27" s="56"/>
      <c r="T27" s="59">
        <v>1672</v>
      </c>
      <c r="U27" s="59">
        <v>1000</v>
      </c>
      <c r="V27" s="59">
        <v>672</v>
      </c>
      <c r="W27" s="56">
        <f>_xlfn.XLOOKUP(F27,[3]渡改桥!$F$3:$F$34,[3]渡改桥!$O$3:$O$34)</f>
        <v>1056</v>
      </c>
      <c r="X27" s="56">
        <f>_xlfn.XLOOKUP($F27,[3]渡改桥!$F$3:$F$34,[3]渡改桥!$P$3:$P$34)</f>
        <v>0</v>
      </c>
      <c r="Y27" s="56">
        <f t="shared" si="17"/>
        <v>1056</v>
      </c>
      <c r="Z27" s="56" t="s">
        <v>375</v>
      </c>
      <c r="AA27" s="59" t="s">
        <v>426</v>
      </c>
      <c r="AB27" s="56"/>
    </row>
    <row r="28" ht="24" customHeight="1" outlineLevel="1" spans="1:28">
      <c r="A28" s="56"/>
      <c r="B28" s="58" t="s">
        <v>427</v>
      </c>
      <c r="C28" s="56"/>
      <c r="D28" s="56"/>
      <c r="E28" s="57"/>
      <c r="F28" s="56"/>
      <c r="G28" s="56"/>
      <c r="H28" s="56"/>
      <c r="I28" s="56"/>
      <c r="J28" s="56"/>
      <c r="K28" s="59">
        <f t="shared" ref="K28:Q28" si="18">SUBTOTAL(9,K29:K31)</f>
        <v>579.16</v>
      </c>
      <c r="L28" s="56">
        <f t="shared" si="18"/>
        <v>0</v>
      </c>
      <c r="M28" s="59">
        <f t="shared" si="18"/>
        <v>504.16</v>
      </c>
      <c r="N28" s="56">
        <f t="shared" si="18"/>
        <v>75</v>
      </c>
      <c r="O28" s="56">
        <f t="shared" si="18"/>
        <v>0</v>
      </c>
      <c r="P28" s="56">
        <f t="shared" si="18"/>
        <v>0</v>
      </c>
      <c r="Q28" s="56">
        <f t="shared" si="18"/>
        <v>0</v>
      </c>
      <c r="R28" s="56"/>
      <c r="S28" s="56">
        <f t="shared" ref="S28:Y28" si="19">SUBTOTAL(9,S29:S31)</f>
        <v>0</v>
      </c>
      <c r="T28" s="59">
        <f t="shared" si="19"/>
        <v>4831.414</v>
      </c>
      <c r="U28" s="56">
        <f t="shared" si="19"/>
        <v>2364</v>
      </c>
      <c r="V28" s="59">
        <f t="shared" si="19"/>
        <v>2467.414</v>
      </c>
      <c r="W28" s="56">
        <f t="shared" si="19"/>
        <v>1986</v>
      </c>
      <c r="X28" s="56">
        <f t="shared" si="19"/>
        <v>770</v>
      </c>
      <c r="Y28" s="56">
        <f t="shared" si="19"/>
        <v>1216</v>
      </c>
      <c r="Z28" s="56"/>
      <c r="AA28" s="56"/>
      <c r="AB28" s="56"/>
    </row>
    <row r="29" ht="24" customHeight="1" outlineLevel="2" spans="1:28">
      <c r="A29" s="56">
        <v>15</v>
      </c>
      <c r="B29" s="56" t="s">
        <v>200</v>
      </c>
      <c r="C29" s="56" t="s">
        <v>206</v>
      </c>
      <c r="D29" s="56" t="s">
        <v>428</v>
      </c>
      <c r="E29" s="57"/>
      <c r="F29" s="56" t="s">
        <v>429</v>
      </c>
      <c r="G29" s="56" t="s">
        <v>430</v>
      </c>
      <c r="H29" s="56" t="s">
        <v>360</v>
      </c>
      <c r="I29" s="56">
        <v>2025</v>
      </c>
      <c r="J29" s="56">
        <v>2026</v>
      </c>
      <c r="K29" s="59">
        <v>107.08</v>
      </c>
      <c r="L29" s="56"/>
      <c r="M29" s="59">
        <v>107.08</v>
      </c>
      <c r="N29" s="56"/>
      <c r="O29" s="56"/>
      <c r="P29" s="56"/>
      <c r="Q29" s="56"/>
      <c r="R29" s="56">
        <v>7.5</v>
      </c>
      <c r="S29" s="56"/>
      <c r="T29" s="59">
        <v>1254.252</v>
      </c>
      <c r="U29" s="56"/>
      <c r="V29" s="59">
        <f>T29*1</f>
        <v>1254.252</v>
      </c>
      <c r="W29" s="56">
        <f>ROUND(K29*R29*0.4,0)</f>
        <v>321</v>
      </c>
      <c r="X29" s="56"/>
      <c r="Y29" s="56">
        <f>W29</f>
        <v>321</v>
      </c>
      <c r="Z29" s="56" t="s">
        <v>375</v>
      </c>
      <c r="AA29" s="56" t="s">
        <v>431</v>
      </c>
      <c r="AB29" s="56"/>
    </row>
    <row r="30" ht="24" customHeight="1" outlineLevel="2" spans="1:28">
      <c r="A30" s="56">
        <v>16</v>
      </c>
      <c r="B30" s="56" t="s">
        <v>200</v>
      </c>
      <c r="C30" s="56" t="s">
        <v>211</v>
      </c>
      <c r="D30" s="56" t="s">
        <v>432</v>
      </c>
      <c r="E30" s="57" t="s">
        <v>400</v>
      </c>
      <c r="F30" s="56" t="s">
        <v>433</v>
      </c>
      <c r="G30" s="56"/>
      <c r="H30" s="56" t="s">
        <v>369</v>
      </c>
      <c r="I30" s="56">
        <v>2023</v>
      </c>
      <c r="J30" s="56">
        <v>2025</v>
      </c>
      <c r="K30" s="59">
        <v>397.08</v>
      </c>
      <c r="L30" s="56"/>
      <c r="M30" s="59">
        <v>397.08</v>
      </c>
      <c r="N30" s="56"/>
      <c r="O30" s="56"/>
      <c r="P30" s="56"/>
      <c r="Q30" s="56"/>
      <c r="R30" s="56">
        <v>8.5</v>
      </c>
      <c r="S30" s="56"/>
      <c r="T30" s="59">
        <v>2877.162</v>
      </c>
      <c r="U30" s="59">
        <v>2014</v>
      </c>
      <c r="V30" s="59">
        <v>863.162</v>
      </c>
      <c r="W30" s="56">
        <f>_xlfn.XLOOKUP(F30,[3]渡改桥!$F$3:$F$34,[3]渡改桥!$O$3:$O$34)</f>
        <v>1350</v>
      </c>
      <c r="X30" s="56">
        <f>_xlfn.XLOOKUP($F30,[3]渡改桥!$F$3:$F$34,[3]渡改桥!$P$3:$P$34)</f>
        <v>675</v>
      </c>
      <c r="Y30" s="56">
        <f t="shared" ref="Y30:Y31" si="20">W30-X30</f>
        <v>675</v>
      </c>
      <c r="Z30" s="56" t="s">
        <v>375</v>
      </c>
      <c r="AA30" s="59" t="s">
        <v>434</v>
      </c>
      <c r="AB30" s="56"/>
    </row>
    <row r="31" ht="24" customHeight="1" outlineLevel="2" spans="1:28">
      <c r="A31" s="56">
        <v>17</v>
      </c>
      <c r="B31" s="56" t="s">
        <v>200</v>
      </c>
      <c r="C31" s="56" t="s">
        <v>201</v>
      </c>
      <c r="D31" s="56" t="s">
        <v>435</v>
      </c>
      <c r="E31" s="57"/>
      <c r="F31" s="56" t="s">
        <v>436</v>
      </c>
      <c r="G31" s="56"/>
      <c r="H31" s="56" t="s">
        <v>369</v>
      </c>
      <c r="I31" s="56">
        <v>2023</v>
      </c>
      <c r="J31" s="56">
        <v>2025</v>
      </c>
      <c r="K31" s="59">
        <v>75</v>
      </c>
      <c r="L31" s="56"/>
      <c r="M31" s="59"/>
      <c r="N31" s="59">
        <v>75</v>
      </c>
      <c r="O31" s="56"/>
      <c r="P31" s="56"/>
      <c r="Q31" s="56"/>
      <c r="R31" s="56">
        <v>10.5</v>
      </c>
      <c r="S31" s="56"/>
      <c r="T31" s="59">
        <v>700</v>
      </c>
      <c r="U31" s="59">
        <v>350</v>
      </c>
      <c r="V31" s="59">
        <v>350</v>
      </c>
      <c r="W31" s="56">
        <f>_xlfn.XLOOKUP(F31,[3]渡改桥!$F$3:$F$34,[3]渡改桥!$O$3:$O$34)</f>
        <v>315</v>
      </c>
      <c r="X31" s="56">
        <f>_xlfn.XLOOKUP($F31,[3]渡改桥!$F$3:$F$34,[3]渡改桥!$P$3:$P$34)</f>
        <v>95</v>
      </c>
      <c r="Y31" s="56">
        <f t="shared" si="20"/>
        <v>220</v>
      </c>
      <c r="Z31" s="56" t="s">
        <v>375</v>
      </c>
      <c r="AA31" s="59" t="s">
        <v>437</v>
      </c>
      <c r="AB31" s="56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5:AB31" etc:filterBottomFollowUsedRange="0">
    <extLst/>
  </autoFilter>
  <mergeCells count="27">
    <mergeCell ref="A2:AB2"/>
    <mergeCell ref="B3:D3"/>
    <mergeCell ref="I3:J3"/>
    <mergeCell ref="K3:S3"/>
    <mergeCell ref="K4:O4"/>
    <mergeCell ref="P4:Q4"/>
    <mergeCell ref="A3:A5"/>
    <mergeCell ref="B4:B5"/>
    <mergeCell ref="C4:C5"/>
    <mergeCell ref="D4:D5"/>
    <mergeCell ref="E3:E5"/>
    <mergeCell ref="F3:F5"/>
    <mergeCell ref="G3:G5"/>
    <mergeCell ref="H3:H5"/>
    <mergeCell ref="I4:I5"/>
    <mergeCell ref="J4:J5"/>
    <mergeCell ref="R4:R5"/>
    <mergeCell ref="S4:S5"/>
    <mergeCell ref="T3:T5"/>
    <mergeCell ref="U3:U5"/>
    <mergeCell ref="V3:V5"/>
    <mergeCell ref="W3:W5"/>
    <mergeCell ref="X3:X5"/>
    <mergeCell ref="Y3:Y5"/>
    <mergeCell ref="Z3:Z5"/>
    <mergeCell ref="AA3:AA5"/>
    <mergeCell ref="AB3:AB5"/>
  </mergeCells>
  <pageMargins left="0.708661417322835" right="0.708661417322835" top="0.748031496062992" bottom="0.748031496062992" header="0.31496062992126" footer="0.31496062992126"/>
  <pageSetup paperSize="8" fitToHeight="0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outlinePr summaryBelow="0"/>
    <pageSetUpPr fitToPage="1"/>
  </sheetPr>
  <dimension ref="A1:AH59"/>
  <sheetViews>
    <sheetView showZeros="0" zoomScale="85" zoomScaleNormal="85" topLeftCell="C1" workbookViewId="0">
      <selection activeCell="AG8" sqref="AG8:AG14"/>
    </sheetView>
  </sheetViews>
  <sheetFormatPr defaultColWidth="9" defaultRowHeight="14.25"/>
  <cols>
    <col min="1" max="1" width="9" style="1" hidden="1" customWidth="1"/>
    <col min="2" max="2" width="15.875" style="1" hidden="1" customWidth="1"/>
    <col min="3" max="3" width="13.25" style="1" customWidth="1"/>
    <col min="4" max="4" width="11.125" style="1" customWidth="1"/>
    <col min="5" max="5" width="9" style="1"/>
    <col min="6" max="6" width="9" style="2" customWidth="1"/>
    <col min="7" max="7" width="24.75" style="1" customWidth="1"/>
    <col min="8" max="9" width="9" style="2" hidden="1" customWidth="1"/>
    <col min="10" max="10" width="9" style="3" hidden="1" customWidth="1"/>
    <col min="11" max="11" width="9" style="1" hidden="1" customWidth="1"/>
    <col min="12" max="12" width="11.375" style="1" customWidth="1"/>
    <col min="13" max="13" width="12.75" style="1" customWidth="1"/>
    <col min="14" max="14" width="12.625" style="1" customWidth="1"/>
    <col min="15" max="15" width="13.625" style="4" customWidth="1"/>
    <col min="16" max="16" width="9" style="4"/>
    <col min="17" max="21" width="9" style="2" hidden="1" customWidth="1"/>
    <col min="22" max="22" width="9.375" style="2" hidden="1" customWidth="1"/>
    <col min="23" max="23" width="7.25" style="1" customWidth="1"/>
    <col min="24" max="24" width="10.75" style="1" customWidth="1"/>
    <col min="25" max="25" width="7.25" style="1" customWidth="1"/>
    <col min="26" max="27" width="9" style="1" hidden="1" customWidth="1"/>
    <col min="28" max="28" width="8.50833333333333" style="1" hidden="1" customWidth="1"/>
    <col min="29" max="29" width="8.375" style="1" hidden="1" customWidth="1"/>
    <col min="30" max="30" width="9.875" style="1" hidden="1" customWidth="1"/>
    <col min="31" max="31" width="13.5083333333333" style="1" hidden="1" customWidth="1"/>
    <col min="32" max="32" width="13.375" style="1" customWidth="1"/>
    <col min="33" max="33" width="11.75" style="1" customWidth="1"/>
    <col min="34" max="34" width="27.125" style="1" customWidth="1"/>
    <col min="35" max="246" width="9" style="1"/>
    <col min="247" max="247" width="15.875" style="1" customWidth="1"/>
    <col min="248" max="248" width="12.25" style="1" customWidth="1"/>
    <col min="249" max="249" width="13.75" style="1" customWidth="1"/>
    <col min="250" max="250" width="9" style="1"/>
    <col min="251" max="253" width="9" style="1" hidden="1" customWidth="1"/>
    <col min="254" max="254" width="25.75" style="1" customWidth="1"/>
    <col min="255" max="255" width="19.625" style="1" customWidth="1"/>
    <col min="256" max="257" width="9" style="1" hidden="1" customWidth="1"/>
    <col min="258" max="259" width="9" style="1"/>
    <col min="260" max="260" width="14.125" style="1" customWidth="1"/>
    <col min="261" max="261" width="13.125" style="1" customWidth="1"/>
    <col min="262" max="262" width="12.625" style="1" customWidth="1"/>
    <col min="263" max="263" width="12" style="1" customWidth="1"/>
    <col min="264" max="264" width="12.375" style="1" customWidth="1"/>
    <col min="265" max="265" width="15.75" style="1" customWidth="1"/>
    <col min="266" max="268" width="9" style="1"/>
    <col min="269" max="274" width="9" style="1" hidden="1" customWidth="1"/>
    <col min="275" max="275" width="10.375" style="1" customWidth="1"/>
    <col min="276" max="502" width="9" style="1"/>
    <col min="503" max="503" width="15.875" style="1" customWidth="1"/>
    <col min="504" max="504" width="12.25" style="1" customWidth="1"/>
    <col min="505" max="505" width="13.75" style="1" customWidth="1"/>
    <col min="506" max="506" width="9" style="1"/>
    <col min="507" max="509" width="9" style="1" hidden="1" customWidth="1"/>
    <col min="510" max="510" width="25.75" style="1" customWidth="1"/>
    <col min="511" max="511" width="19.625" style="1" customWidth="1"/>
    <col min="512" max="513" width="9" style="1" hidden="1" customWidth="1"/>
    <col min="514" max="515" width="9" style="1"/>
    <col min="516" max="516" width="14.125" style="1" customWidth="1"/>
    <col min="517" max="517" width="13.125" style="1" customWidth="1"/>
    <col min="518" max="518" width="12.625" style="1" customWidth="1"/>
    <col min="519" max="519" width="12" style="1" customWidth="1"/>
    <col min="520" max="520" width="12.375" style="1" customWidth="1"/>
    <col min="521" max="521" width="15.75" style="1" customWidth="1"/>
    <col min="522" max="524" width="9" style="1"/>
    <col min="525" max="530" width="9" style="1" hidden="1" customWidth="1"/>
    <col min="531" max="531" width="10.375" style="1" customWidth="1"/>
    <col min="532" max="758" width="9" style="1"/>
    <col min="759" max="759" width="15.875" style="1" customWidth="1"/>
    <col min="760" max="760" width="12.25" style="1" customWidth="1"/>
    <col min="761" max="761" width="13.75" style="1" customWidth="1"/>
    <col min="762" max="762" width="9" style="1"/>
    <col min="763" max="765" width="9" style="1" hidden="1" customWidth="1"/>
    <col min="766" max="766" width="25.75" style="1" customWidth="1"/>
    <col min="767" max="767" width="19.625" style="1" customWidth="1"/>
    <col min="768" max="769" width="9" style="1" hidden="1" customWidth="1"/>
    <col min="770" max="771" width="9" style="1"/>
    <col min="772" max="772" width="14.125" style="1" customWidth="1"/>
    <col min="773" max="773" width="13.125" style="1" customWidth="1"/>
    <col min="774" max="774" width="12.625" style="1" customWidth="1"/>
    <col min="775" max="775" width="12" style="1" customWidth="1"/>
    <col min="776" max="776" width="12.375" style="1" customWidth="1"/>
    <col min="777" max="777" width="15.75" style="1" customWidth="1"/>
    <col min="778" max="780" width="9" style="1"/>
    <col min="781" max="786" width="9" style="1" hidden="1" customWidth="1"/>
    <col min="787" max="787" width="10.375" style="1" customWidth="1"/>
    <col min="788" max="1014" width="9" style="1"/>
    <col min="1015" max="1015" width="15.875" style="1" customWidth="1"/>
    <col min="1016" max="1016" width="12.25" style="1" customWidth="1"/>
    <col min="1017" max="1017" width="13.75" style="1" customWidth="1"/>
    <col min="1018" max="1018" width="9" style="1"/>
    <col min="1019" max="1021" width="9" style="1" hidden="1" customWidth="1"/>
    <col min="1022" max="1022" width="25.75" style="1" customWidth="1"/>
    <col min="1023" max="1023" width="19.625" style="1" customWidth="1"/>
    <col min="1024" max="1025" width="9" style="1" hidden="1" customWidth="1"/>
    <col min="1026" max="1027" width="9" style="1"/>
    <col min="1028" max="1028" width="14.125" style="1" customWidth="1"/>
    <col min="1029" max="1029" width="13.125" style="1" customWidth="1"/>
    <col min="1030" max="1030" width="12.625" style="1" customWidth="1"/>
    <col min="1031" max="1031" width="12" style="1" customWidth="1"/>
    <col min="1032" max="1032" width="12.375" style="1" customWidth="1"/>
    <col min="1033" max="1033" width="15.75" style="1" customWidth="1"/>
    <col min="1034" max="1036" width="9" style="1"/>
    <col min="1037" max="1042" width="9" style="1" hidden="1" customWidth="1"/>
    <col min="1043" max="1043" width="10.375" style="1" customWidth="1"/>
    <col min="1044" max="1270" width="9" style="1"/>
    <col min="1271" max="1271" width="15.875" style="1" customWidth="1"/>
    <col min="1272" max="1272" width="12.25" style="1" customWidth="1"/>
    <col min="1273" max="1273" width="13.75" style="1" customWidth="1"/>
    <col min="1274" max="1274" width="9" style="1"/>
    <col min="1275" max="1277" width="9" style="1" hidden="1" customWidth="1"/>
    <col min="1278" max="1278" width="25.75" style="1" customWidth="1"/>
    <col min="1279" max="1279" width="19.625" style="1" customWidth="1"/>
    <col min="1280" max="1281" width="9" style="1" hidden="1" customWidth="1"/>
    <col min="1282" max="1283" width="9" style="1"/>
    <col min="1284" max="1284" width="14.125" style="1" customWidth="1"/>
    <col min="1285" max="1285" width="13.125" style="1" customWidth="1"/>
    <col min="1286" max="1286" width="12.625" style="1" customWidth="1"/>
    <col min="1287" max="1287" width="12" style="1" customWidth="1"/>
    <col min="1288" max="1288" width="12.375" style="1" customWidth="1"/>
    <col min="1289" max="1289" width="15.75" style="1" customWidth="1"/>
    <col min="1290" max="1292" width="9" style="1"/>
    <col min="1293" max="1298" width="9" style="1" hidden="1" customWidth="1"/>
    <col min="1299" max="1299" width="10.375" style="1" customWidth="1"/>
    <col min="1300" max="1526" width="9" style="1"/>
    <col min="1527" max="1527" width="15.875" style="1" customWidth="1"/>
    <col min="1528" max="1528" width="12.25" style="1" customWidth="1"/>
    <col min="1529" max="1529" width="13.75" style="1" customWidth="1"/>
    <col min="1530" max="1530" width="9" style="1"/>
    <col min="1531" max="1533" width="9" style="1" hidden="1" customWidth="1"/>
    <col min="1534" max="1534" width="25.75" style="1" customWidth="1"/>
    <col min="1535" max="1535" width="19.625" style="1" customWidth="1"/>
    <col min="1536" max="1537" width="9" style="1" hidden="1" customWidth="1"/>
    <col min="1538" max="1539" width="9" style="1"/>
    <col min="1540" max="1540" width="14.125" style="1" customWidth="1"/>
    <col min="1541" max="1541" width="13.125" style="1" customWidth="1"/>
    <col min="1542" max="1542" width="12.625" style="1" customWidth="1"/>
    <col min="1543" max="1543" width="12" style="1" customWidth="1"/>
    <col min="1544" max="1544" width="12.375" style="1" customWidth="1"/>
    <col min="1545" max="1545" width="15.75" style="1" customWidth="1"/>
    <col min="1546" max="1548" width="9" style="1"/>
    <col min="1549" max="1554" width="9" style="1" hidden="1" customWidth="1"/>
    <col min="1555" max="1555" width="10.375" style="1" customWidth="1"/>
    <col min="1556" max="1782" width="9" style="1"/>
    <col min="1783" max="1783" width="15.875" style="1" customWidth="1"/>
    <col min="1784" max="1784" width="12.25" style="1" customWidth="1"/>
    <col min="1785" max="1785" width="13.75" style="1" customWidth="1"/>
    <col min="1786" max="1786" width="9" style="1"/>
    <col min="1787" max="1789" width="9" style="1" hidden="1" customWidth="1"/>
    <col min="1790" max="1790" width="25.75" style="1" customWidth="1"/>
    <col min="1791" max="1791" width="19.625" style="1" customWidth="1"/>
    <col min="1792" max="1793" width="9" style="1" hidden="1" customWidth="1"/>
    <col min="1794" max="1795" width="9" style="1"/>
    <col min="1796" max="1796" width="14.125" style="1" customWidth="1"/>
    <col min="1797" max="1797" width="13.125" style="1" customWidth="1"/>
    <col min="1798" max="1798" width="12.625" style="1" customWidth="1"/>
    <col min="1799" max="1799" width="12" style="1" customWidth="1"/>
    <col min="1800" max="1800" width="12.375" style="1" customWidth="1"/>
    <col min="1801" max="1801" width="15.75" style="1" customWidth="1"/>
    <col min="1802" max="1804" width="9" style="1"/>
    <col min="1805" max="1810" width="9" style="1" hidden="1" customWidth="1"/>
    <col min="1811" max="1811" width="10.375" style="1" customWidth="1"/>
    <col min="1812" max="2038" width="9" style="1"/>
    <col min="2039" max="2039" width="15.875" style="1" customWidth="1"/>
    <col min="2040" max="2040" width="12.25" style="1" customWidth="1"/>
    <col min="2041" max="2041" width="13.75" style="1" customWidth="1"/>
    <col min="2042" max="2042" width="9" style="1"/>
    <col min="2043" max="2045" width="9" style="1" hidden="1" customWidth="1"/>
    <col min="2046" max="2046" width="25.75" style="1" customWidth="1"/>
    <col min="2047" max="2047" width="19.625" style="1" customWidth="1"/>
    <col min="2048" max="2049" width="9" style="1" hidden="1" customWidth="1"/>
    <col min="2050" max="2051" width="9" style="1"/>
    <col min="2052" max="2052" width="14.125" style="1" customWidth="1"/>
    <col min="2053" max="2053" width="13.125" style="1" customWidth="1"/>
    <col min="2054" max="2054" width="12.625" style="1" customWidth="1"/>
    <col min="2055" max="2055" width="12" style="1" customWidth="1"/>
    <col min="2056" max="2056" width="12.375" style="1" customWidth="1"/>
    <col min="2057" max="2057" width="15.75" style="1" customWidth="1"/>
    <col min="2058" max="2060" width="9" style="1"/>
    <col min="2061" max="2066" width="9" style="1" hidden="1" customWidth="1"/>
    <col min="2067" max="2067" width="10.375" style="1" customWidth="1"/>
    <col min="2068" max="2294" width="9" style="1"/>
    <col min="2295" max="2295" width="15.875" style="1" customWidth="1"/>
    <col min="2296" max="2296" width="12.25" style="1" customWidth="1"/>
    <col min="2297" max="2297" width="13.75" style="1" customWidth="1"/>
    <col min="2298" max="2298" width="9" style="1"/>
    <col min="2299" max="2301" width="9" style="1" hidden="1" customWidth="1"/>
    <col min="2302" max="2302" width="25.75" style="1" customWidth="1"/>
    <col min="2303" max="2303" width="19.625" style="1" customWidth="1"/>
    <col min="2304" max="2305" width="9" style="1" hidden="1" customWidth="1"/>
    <col min="2306" max="2307" width="9" style="1"/>
    <col min="2308" max="2308" width="14.125" style="1" customWidth="1"/>
    <col min="2309" max="2309" width="13.125" style="1" customWidth="1"/>
    <col min="2310" max="2310" width="12.625" style="1" customWidth="1"/>
    <col min="2311" max="2311" width="12" style="1" customWidth="1"/>
    <col min="2312" max="2312" width="12.375" style="1" customWidth="1"/>
    <col min="2313" max="2313" width="15.75" style="1" customWidth="1"/>
    <col min="2314" max="2316" width="9" style="1"/>
    <col min="2317" max="2322" width="9" style="1" hidden="1" customWidth="1"/>
    <col min="2323" max="2323" width="10.375" style="1" customWidth="1"/>
    <col min="2324" max="2550" width="9" style="1"/>
    <col min="2551" max="2551" width="15.875" style="1" customWidth="1"/>
    <col min="2552" max="2552" width="12.25" style="1" customWidth="1"/>
    <col min="2553" max="2553" width="13.75" style="1" customWidth="1"/>
    <col min="2554" max="2554" width="9" style="1"/>
    <col min="2555" max="2557" width="9" style="1" hidden="1" customWidth="1"/>
    <col min="2558" max="2558" width="25.75" style="1" customWidth="1"/>
    <col min="2559" max="2559" width="19.625" style="1" customWidth="1"/>
    <col min="2560" max="2561" width="9" style="1" hidden="1" customWidth="1"/>
    <col min="2562" max="2563" width="9" style="1"/>
    <col min="2564" max="2564" width="14.125" style="1" customWidth="1"/>
    <col min="2565" max="2565" width="13.125" style="1" customWidth="1"/>
    <col min="2566" max="2566" width="12.625" style="1" customWidth="1"/>
    <col min="2567" max="2567" width="12" style="1" customWidth="1"/>
    <col min="2568" max="2568" width="12.375" style="1" customWidth="1"/>
    <col min="2569" max="2569" width="15.75" style="1" customWidth="1"/>
    <col min="2570" max="2572" width="9" style="1"/>
    <col min="2573" max="2578" width="9" style="1" hidden="1" customWidth="1"/>
    <col min="2579" max="2579" width="10.375" style="1" customWidth="1"/>
    <col min="2580" max="2806" width="9" style="1"/>
    <col min="2807" max="2807" width="15.875" style="1" customWidth="1"/>
    <col min="2808" max="2808" width="12.25" style="1" customWidth="1"/>
    <col min="2809" max="2809" width="13.75" style="1" customWidth="1"/>
    <col min="2810" max="2810" width="9" style="1"/>
    <col min="2811" max="2813" width="9" style="1" hidden="1" customWidth="1"/>
    <col min="2814" max="2814" width="25.75" style="1" customWidth="1"/>
    <col min="2815" max="2815" width="19.625" style="1" customWidth="1"/>
    <col min="2816" max="2817" width="9" style="1" hidden="1" customWidth="1"/>
    <col min="2818" max="2819" width="9" style="1"/>
    <col min="2820" max="2820" width="14.125" style="1" customWidth="1"/>
    <col min="2821" max="2821" width="13.125" style="1" customWidth="1"/>
    <col min="2822" max="2822" width="12.625" style="1" customWidth="1"/>
    <col min="2823" max="2823" width="12" style="1" customWidth="1"/>
    <col min="2824" max="2824" width="12.375" style="1" customWidth="1"/>
    <col min="2825" max="2825" width="15.75" style="1" customWidth="1"/>
    <col min="2826" max="2828" width="9" style="1"/>
    <col min="2829" max="2834" width="9" style="1" hidden="1" customWidth="1"/>
    <col min="2835" max="2835" width="10.375" style="1" customWidth="1"/>
    <col min="2836" max="3062" width="9" style="1"/>
    <col min="3063" max="3063" width="15.875" style="1" customWidth="1"/>
    <col min="3064" max="3064" width="12.25" style="1" customWidth="1"/>
    <col min="3065" max="3065" width="13.75" style="1" customWidth="1"/>
    <col min="3066" max="3066" width="9" style="1"/>
    <col min="3067" max="3069" width="9" style="1" hidden="1" customWidth="1"/>
    <col min="3070" max="3070" width="25.75" style="1" customWidth="1"/>
    <col min="3071" max="3071" width="19.625" style="1" customWidth="1"/>
    <col min="3072" max="3073" width="9" style="1" hidden="1" customWidth="1"/>
    <col min="3074" max="3075" width="9" style="1"/>
    <col min="3076" max="3076" width="14.125" style="1" customWidth="1"/>
    <col min="3077" max="3077" width="13.125" style="1" customWidth="1"/>
    <col min="3078" max="3078" width="12.625" style="1" customWidth="1"/>
    <col min="3079" max="3079" width="12" style="1" customWidth="1"/>
    <col min="3080" max="3080" width="12.375" style="1" customWidth="1"/>
    <col min="3081" max="3081" width="15.75" style="1" customWidth="1"/>
    <col min="3082" max="3084" width="9" style="1"/>
    <col min="3085" max="3090" width="9" style="1" hidden="1" customWidth="1"/>
    <col min="3091" max="3091" width="10.375" style="1" customWidth="1"/>
    <col min="3092" max="3318" width="9" style="1"/>
    <col min="3319" max="3319" width="15.875" style="1" customWidth="1"/>
    <col min="3320" max="3320" width="12.25" style="1" customWidth="1"/>
    <col min="3321" max="3321" width="13.75" style="1" customWidth="1"/>
    <col min="3322" max="3322" width="9" style="1"/>
    <col min="3323" max="3325" width="9" style="1" hidden="1" customWidth="1"/>
    <col min="3326" max="3326" width="25.75" style="1" customWidth="1"/>
    <col min="3327" max="3327" width="19.625" style="1" customWidth="1"/>
    <col min="3328" max="3329" width="9" style="1" hidden="1" customWidth="1"/>
    <col min="3330" max="3331" width="9" style="1"/>
    <col min="3332" max="3332" width="14.125" style="1" customWidth="1"/>
    <col min="3333" max="3333" width="13.125" style="1" customWidth="1"/>
    <col min="3334" max="3334" width="12.625" style="1" customWidth="1"/>
    <col min="3335" max="3335" width="12" style="1" customWidth="1"/>
    <col min="3336" max="3336" width="12.375" style="1" customWidth="1"/>
    <col min="3337" max="3337" width="15.75" style="1" customWidth="1"/>
    <col min="3338" max="3340" width="9" style="1"/>
    <col min="3341" max="3346" width="9" style="1" hidden="1" customWidth="1"/>
    <col min="3347" max="3347" width="10.375" style="1" customWidth="1"/>
    <col min="3348" max="3574" width="9" style="1"/>
    <col min="3575" max="3575" width="15.875" style="1" customWidth="1"/>
    <col min="3576" max="3576" width="12.25" style="1" customWidth="1"/>
    <col min="3577" max="3577" width="13.75" style="1" customWidth="1"/>
    <col min="3578" max="3578" width="9" style="1"/>
    <col min="3579" max="3581" width="9" style="1" hidden="1" customWidth="1"/>
    <col min="3582" max="3582" width="25.75" style="1" customWidth="1"/>
    <col min="3583" max="3583" width="19.625" style="1" customWidth="1"/>
    <col min="3584" max="3585" width="9" style="1" hidden="1" customWidth="1"/>
    <col min="3586" max="3587" width="9" style="1"/>
    <col min="3588" max="3588" width="14.125" style="1" customWidth="1"/>
    <col min="3589" max="3589" width="13.125" style="1" customWidth="1"/>
    <col min="3590" max="3590" width="12.625" style="1" customWidth="1"/>
    <col min="3591" max="3591" width="12" style="1" customWidth="1"/>
    <col min="3592" max="3592" width="12.375" style="1" customWidth="1"/>
    <col min="3593" max="3593" width="15.75" style="1" customWidth="1"/>
    <col min="3594" max="3596" width="9" style="1"/>
    <col min="3597" max="3602" width="9" style="1" hidden="1" customWidth="1"/>
    <col min="3603" max="3603" width="10.375" style="1" customWidth="1"/>
    <col min="3604" max="3830" width="9" style="1"/>
    <col min="3831" max="3831" width="15.875" style="1" customWidth="1"/>
    <col min="3832" max="3832" width="12.25" style="1" customWidth="1"/>
    <col min="3833" max="3833" width="13.75" style="1" customWidth="1"/>
    <col min="3834" max="3834" width="9" style="1"/>
    <col min="3835" max="3837" width="9" style="1" hidden="1" customWidth="1"/>
    <col min="3838" max="3838" width="25.75" style="1" customWidth="1"/>
    <col min="3839" max="3839" width="19.625" style="1" customWidth="1"/>
    <col min="3840" max="3841" width="9" style="1" hidden="1" customWidth="1"/>
    <col min="3842" max="3843" width="9" style="1"/>
    <col min="3844" max="3844" width="14.125" style="1" customWidth="1"/>
    <col min="3845" max="3845" width="13.125" style="1" customWidth="1"/>
    <col min="3846" max="3846" width="12.625" style="1" customWidth="1"/>
    <col min="3847" max="3847" width="12" style="1" customWidth="1"/>
    <col min="3848" max="3848" width="12.375" style="1" customWidth="1"/>
    <col min="3849" max="3849" width="15.75" style="1" customWidth="1"/>
    <col min="3850" max="3852" width="9" style="1"/>
    <col min="3853" max="3858" width="9" style="1" hidden="1" customWidth="1"/>
    <col min="3859" max="3859" width="10.375" style="1" customWidth="1"/>
    <col min="3860" max="4086" width="9" style="1"/>
    <col min="4087" max="4087" width="15.875" style="1" customWidth="1"/>
    <col min="4088" max="4088" width="12.25" style="1" customWidth="1"/>
    <col min="4089" max="4089" width="13.75" style="1" customWidth="1"/>
    <col min="4090" max="4090" width="9" style="1"/>
    <col min="4091" max="4093" width="9" style="1" hidden="1" customWidth="1"/>
    <col min="4094" max="4094" width="25.75" style="1" customWidth="1"/>
    <col min="4095" max="4095" width="19.625" style="1" customWidth="1"/>
    <col min="4096" max="4097" width="9" style="1" hidden="1" customWidth="1"/>
    <col min="4098" max="4099" width="9" style="1"/>
    <col min="4100" max="4100" width="14.125" style="1" customWidth="1"/>
    <col min="4101" max="4101" width="13.125" style="1" customWidth="1"/>
    <col min="4102" max="4102" width="12.625" style="1" customWidth="1"/>
    <col min="4103" max="4103" width="12" style="1" customWidth="1"/>
    <col min="4104" max="4104" width="12.375" style="1" customWidth="1"/>
    <col min="4105" max="4105" width="15.75" style="1" customWidth="1"/>
    <col min="4106" max="4108" width="9" style="1"/>
    <col min="4109" max="4114" width="9" style="1" hidden="1" customWidth="1"/>
    <col min="4115" max="4115" width="10.375" style="1" customWidth="1"/>
    <col min="4116" max="4342" width="9" style="1"/>
    <col min="4343" max="4343" width="15.875" style="1" customWidth="1"/>
    <col min="4344" max="4344" width="12.25" style="1" customWidth="1"/>
    <col min="4345" max="4345" width="13.75" style="1" customWidth="1"/>
    <col min="4346" max="4346" width="9" style="1"/>
    <col min="4347" max="4349" width="9" style="1" hidden="1" customWidth="1"/>
    <col min="4350" max="4350" width="25.75" style="1" customWidth="1"/>
    <col min="4351" max="4351" width="19.625" style="1" customWidth="1"/>
    <col min="4352" max="4353" width="9" style="1" hidden="1" customWidth="1"/>
    <col min="4354" max="4355" width="9" style="1"/>
    <col min="4356" max="4356" width="14.125" style="1" customWidth="1"/>
    <col min="4357" max="4357" width="13.125" style="1" customWidth="1"/>
    <col min="4358" max="4358" width="12.625" style="1" customWidth="1"/>
    <col min="4359" max="4359" width="12" style="1" customWidth="1"/>
    <col min="4360" max="4360" width="12.375" style="1" customWidth="1"/>
    <col min="4361" max="4361" width="15.75" style="1" customWidth="1"/>
    <col min="4362" max="4364" width="9" style="1"/>
    <col min="4365" max="4370" width="9" style="1" hidden="1" customWidth="1"/>
    <col min="4371" max="4371" width="10.375" style="1" customWidth="1"/>
    <col min="4372" max="4598" width="9" style="1"/>
    <col min="4599" max="4599" width="15.875" style="1" customWidth="1"/>
    <col min="4600" max="4600" width="12.25" style="1" customWidth="1"/>
    <col min="4601" max="4601" width="13.75" style="1" customWidth="1"/>
    <col min="4602" max="4602" width="9" style="1"/>
    <col min="4603" max="4605" width="9" style="1" hidden="1" customWidth="1"/>
    <col min="4606" max="4606" width="25.75" style="1" customWidth="1"/>
    <col min="4607" max="4607" width="19.625" style="1" customWidth="1"/>
    <col min="4608" max="4609" width="9" style="1" hidden="1" customWidth="1"/>
    <col min="4610" max="4611" width="9" style="1"/>
    <col min="4612" max="4612" width="14.125" style="1" customWidth="1"/>
    <col min="4613" max="4613" width="13.125" style="1" customWidth="1"/>
    <col min="4614" max="4614" width="12.625" style="1" customWidth="1"/>
    <col min="4615" max="4615" width="12" style="1" customWidth="1"/>
    <col min="4616" max="4616" width="12.375" style="1" customWidth="1"/>
    <col min="4617" max="4617" width="15.75" style="1" customWidth="1"/>
    <col min="4618" max="4620" width="9" style="1"/>
    <col min="4621" max="4626" width="9" style="1" hidden="1" customWidth="1"/>
    <col min="4627" max="4627" width="10.375" style="1" customWidth="1"/>
    <col min="4628" max="4854" width="9" style="1"/>
    <col min="4855" max="4855" width="15.875" style="1" customWidth="1"/>
    <col min="4856" max="4856" width="12.25" style="1" customWidth="1"/>
    <col min="4857" max="4857" width="13.75" style="1" customWidth="1"/>
    <col min="4858" max="4858" width="9" style="1"/>
    <col min="4859" max="4861" width="9" style="1" hidden="1" customWidth="1"/>
    <col min="4862" max="4862" width="25.75" style="1" customWidth="1"/>
    <col min="4863" max="4863" width="19.625" style="1" customWidth="1"/>
    <col min="4864" max="4865" width="9" style="1" hidden="1" customWidth="1"/>
    <col min="4866" max="4867" width="9" style="1"/>
    <col min="4868" max="4868" width="14.125" style="1" customWidth="1"/>
    <col min="4869" max="4869" width="13.125" style="1" customWidth="1"/>
    <col min="4870" max="4870" width="12.625" style="1" customWidth="1"/>
    <col min="4871" max="4871" width="12" style="1" customWidth="1"/>
    <col min="4872" max="4872" width="12.375" style="1" customWidth="1"/>
    <col min="4873" max="4873" width="15.75" style="1" customWidth="1"/>
    <col min="4874" max="4876" width="9" style="1"/>
    <col min="4877" max="4882" width="9" style="1" hidden="1" customWidth="1"/>
    <col min="4883" max="4883" width="10.375" style="1" customWidth="1"/>
    <col min="4884" max="5110" width="9" style="1"/>
    <col min="5111" max="5111" width="15.875" style="1" customWidth="1"/>
    <col min="5112" max="5112" width="12.25" style="1" customWidth="1"/>
    <col min="5113" max="5113" width="13.75" style="1" customWidth="1"/>
    <col min="5114" max="5114" width="9" style="1"/>
    <col min="5115" max="5117" width="9" style="1" hidden="1" customWidth="1"/>
    <col min="5118" max="5118" width="25.75" style="1" customWidth="1"/>
    <col min="5119" max="5119" width="19.625" style="1" customWidth="1"/>
    <col min="5120" max="5121" width="9" style="1" hidden="1" customWidth="1"/>
    <col min="5122" max="5123" width="9" style="1"/>
    <col min="5124" max="5124" width="14.125" style="1" customWidth="1"/>
    <col min="5125" max="5125" width="13.125" style="1" customWidth="1"/>
    <col min="5126" max="5126" width="12.625" style="1" customWidth="1"/>
    <col min="5127" max="5127" width="12" style="1" customWidth="1"/>
    <col min="5128" max="5128" width="12.375" style="1" customWidth="1"/>
    <col min="5129" max="5129" width="15.75" style="1" customWidth="1"/>
    <col min="5130" max="5132" width="9" style="1"/>
    <col min="5133" max="5138" width="9" style="1" hidden="1" customWidth="1"/>
    <col min="5139" max="5139" width="10.375" style="1" customWidth="1"/>
    <col min="5140" max="5366" width="9" style="1"/>
    <col min="5367" max="5367" width="15.875" style="1" customWidth="1"/>
    <col min="5368" max="5368" width="12.25" style="1" customWidth="1"/>
    <col min="5369" max="5369" width="13.75" style="1" customWidth="1"/>
    <col min="5370" max="5370" width="9" style="1"/>
    <col min="5371" max="5373" width="9" style="1" hidden="1" customWidth="1"/>
    <col min="5374" max="5374" width="25.75" style="1" customWidth="1"/>
    <col min="5375" max="5375" width="19.625" style="1" customWidth="1"/>
    <col min="5376" max="5377" width="9" style="1" hidden="1" customWidth="1"/>
    <col min="5378" max="5379" width="9" style="1"/>
    <col min="5380" max="5380" width="14.125" style="1" customWidth="1"/>
    <col min="5381" max="5381" width="13.125" style="1" customWidth="1"/>
    <col min="5382" max="5382" width="12.625" style="1" customWidth="1"/>
    <col min="5383" max="5383" width="12" style="1" customWidth="1"/>
    <col min="5384" max="5384" width="12.375" style="1" customWidth="1"/>
    <col min="5385" max="5385" width="15.75" style="1" customWidth="1"/>
    <col min="5386" max="5388" width="9" style="1"/>
    <col min="5389" max="5394" width="9" style="1" hidden="1" customWidth="1"/>
    <col min="5395" max="5395" width="10.375" style="1" customWidth="1"/>
    <col min="5396" max="5622" width="9" style="1"/>
    <col min="5623" max="5623" width="15.875" style="1" customWidth="1"/>
    <col min="5624" max="5624" width="12.25" style="1" customWidth="1"/>
    <col min="5625" max="5625" width="13.75" style="1" customWidth="1"/>
    <col min="5626" max="5626" width="9" style="1"/>
    <col min="5627" max="5629" width="9" style="1" hidden="1" customWidth="1"/>
    <col min="5630" max="5630" width="25.75" style="1" customWidth="1"/>
    <col min="5631" max="5631" width="19.625" style="1" customWidth="1"/>
    <col min="5632" max="5633" width="9" style="1" hidden="1" customWidth="1"/>
    <col min="5634" max="5635" width="9" style="1"/>
    <col min="5636" max="5636" width="14.125" style="1" customWidth="1"/>
    <col min="5637" max="5637" width="13.125" style="1" customWidth="1"/>
    <col min="5638" max="5638" width="12.625" style="1" customWidth="1"/>
    <col min="5639" max="5639" width="12" style="1" customWidth="1"/>
    <col min="5640" max="5640" width="12.375" style="1" customWidth="1"/>
    <col min="5641" max="5641" width="15.75" style="1" customWidth="1"/>
    <col min="5642" max="5644" width="9" style="1"/>
    <col min="5645" max="5650" width="9" style="1" hidden="1" customWidth="1"/>
    <col min="5651" max="5651" width="10.375" style="1" customWidth="1"/>
    <col min="5652" max="5878" width="9" style="1"/>
    <col min="5879" max="5879" width="15.875" style="1" customWidth="1"/>
    <col min="5880" max="5880" width="12.25" style="1" customWidth="1"/>
    <col min="5881" max="5881" width="13.75" style="1" customWidth="1"/>
    <col min="5882" max="5882" width="9" style="1"/>
    <col min="5883" max="5885" width="9" style="1" hidden="1" customWidth="1"/>
    <col min="5886" max="5886" width="25.75" style="1" customWidth="1"/>
    <col min="5887" max="5887" width="19.625" style="1" customWidth="1"/>
    <col min="5888" max="5889" width="9" style="1" hidden="1" customWidth="1"/>
    <col min="5890" max="5891" width="9" style="1"/>
    <col min="5892" max="5892" width="14.125" style="1" customWidth="1"/>
    <col min="5893" max="5893" width="13.125" style="1" customWidth="1"/>
    <col min="5894" max="5894" width="12.625" style="1" customWidth="1"/>
    <col min="5895" max="5895" width="12" style="1" customWidth="1"/>
    <col min="5896" max="5896" width="12.375" style="1" customWidth="1"/>
    <col min="5897" max="5897" width="15.75" style="1" customWidth="1"/>
    <col min="5898" max="5900" width="9" style="1"/>
    <col min="5901" max="5906" width="9" style="1" hidden="1" customWidth="1"/>
    <col min="5907" max="5907" width="10.375" style="1" customWidth="1"/>
    <col min="5908" max="6134" width="9" style="1"/>
    <col min="6135" max="6135" width="15.875" style="1" customWidth="1"/>
    <col min="6136" max="6136" width="12.25" style="1" customWidth="1"/>
    <col min="6137" max="6137" width="13.75" style="1" customWidth="1"/>
    <col min="6138" max="6138" width="9" style="1"/>
    <col min="6139" max="6141" width="9" style="1" hidden="1" customWidth="1"/>
    <col min="6142" max="6142" width="25.75" style="1" customWidth="1"/>
    <col min="6143" max="6143" width="19.625" style="1" customWidth="1"/>
    <col min="6144" max="6145" width="9" style="1" hidden="1" customWidth="1"/>
    <col min="6146" max="6147" width="9" style="1"/>
    <col min="6148" max="6148" width="14.125" style="1" customWidth="1"/>
    <col min="6149" max="6149" width="13.125" style="1" customWidth="1"/>
    <col min="6150" max="6150" width="12.625" style="1" customWidth="1"/>
    <col min="6151" max="6151" width="12" style="1" customWidth="1"/>
    <col min="6152" max="6152" width="12.375" style="1" customWidth="1"/>
    <col min="6153" max="6153" width="15.75" style="1" customWidth="1"/>
    <col min="6154" max="6156" width="9" style="1"/>
    <col min="6157" max="6162" width="9" style="1" hidden="1" customWidth="1"/>
    <col min="6163" max="6163" width="10.375" style="1" customWidth="1"/>
    <col min="6164" max="6390" width="9" style="1"/>
    <col min="6391" max="6391" width="15.875" style="1" customWidth="1"/>
    <col min="6392" max="6392" width="12.25" style="1" customWidth="1"/>
    <col min="6393" max="6393" width="13.75" style="1" customWidth="1"/>
    <col min="6394" max="6394" width="9" style="1"/>
    <col min="6395" max="6397" width="9" style="1" hidden="1" customWidth="1"/>
    <col min="6398" max="6398" width="25.75" style="1" customWidth="1"/>
    <col min="6399" max="6399" width="19.625" style="1" customWidth="1"/>
    <col min="6400" max="6401" width="9" style="1" hidden="1" customWidth="1"/>
    <col min="6402" max="6403" width="9" style="1"/>
    <col min="6404" max="6404" width="14.125" style="1" customWidth="1"/>
    <col min="6405" max="6405" width="13.125" style="1" customWidth="1"/>
    <col min="6406" max="6406" width="12.625" style="1" customWidth="1"/>
    <col min="6407" max="6407" width="12" style="1" customWidth="1"/>
    <col min="6408" max="6408" width="12.375" style="1" customWidth="1"/>
    <col min="6409" max="6409" width="15.75" style="1" customWidth="1"/>
    <col min="6410" max="6412" width="9" style="1"/>
    <col min="6413" max="6418" width="9" style="1" hidden="1" customWidth="1"/>
    <col min="6419" max="6419" width="10.375" style="1" customWidth="1"/>
    <col min="6420" max="6646" width="9" style="1"/>
    <col min="6647" max="6647" width="15.875" style="1" customWidth="1"/>
    <col min="6648" max="6648" width="12.25" style="1" customWidth="1"/>
    <col min="6649" max="6649" width="13.75" style="1" customWidth="1"/>
    <col min="6650" max="6650" width="9" style="1"/>
    <col min="6651" max="6653" width="9" style="1" hidden="1" customWidth="1"/>
    <col min="6654" max="6654" width="25.75" style="1" customWidth="1"/>
    <col min="6655" max="6655" width="19.625" style="1" customWidth="1"/>
    <col min="6656" max="6657" width="9" style="1" hidden="1" customWidth="1"/>
    <col min="6658" max="6659" width="9" style="1"/>
    <col min="6660" max="6660" width="14.125" style="1" customWidth="1"/>
    <col min="6661" max="6661" width="13.125" style="1" customWidth="1"/>
    <col min="6662" max="6662" width="12.625" style="1" customWidth="1"/>
    <col min="6663" max="6663" width="12" style="1" customWidth="1"/>
    <col min="6664" max="6664" width="12.375" style="1" customWidth="1"/>
    <col min="6665" max="6665" width="15.75" style="1" customWidth="1"/>
    <col min="6666" max="6668" width="9" style="1"/>
    <col min="6669" max="6674" width="9" style="1" hidden="1" customWidth="1"/>
    <col min="6675" max="6675" width="10.375" style="1" customWidth="1"/>
    <col min="6676" max="6902" width="9" style="1"/>
    <col min="6903" max="6903" width="15.875" style="1" customWidth="1"/>
    <col min="6904" max="6904" width="12.25" style="1" customWidth="1"/>
    <col min="6905" max="6905" width="13.75" style="1" customWidth="1"/>
    <col min="6906" max="6906" width="9" style="1"/>
    <col min="6907" max="6909" width="9" style="1" hidden="1" customWidth="1"/>
    <col min="6910" max="6910" width="25.75" style="1" customWidth="1"/>
    <col min="6911" max="6911" width="19.625" style="1" customWidth="1"/>
    <col min="6912" max="6913" width="9" style="1" hidden="1" customWidth="1"/>
    <col min="6914" max="6915" width="9" style="1"/>
    <col min="6916" max="6916" width="14.125" style="1" customWidth="1"/>
    <col min="6917" max="6917" width="13.125" style="1" customWidth="1"/>
    <col min="6918" max="6918" width="12.625" style="1" customWidth="1"/>
    <col min="6919" max="6919" width="12" style="1" customWidth="1"/>
    <col min="6920" max="6920" width="12.375" style="1" customWidth="1"/>
    <col min="6921" max="6921" width="15.75" style="1" customWidth="1"/>
    <col min="6922" max="6924" width="9" style="1"/>
    <col min="6925" max="6930" width="9" style="1" hidden="1" customWidth="1"/>
    <col min="6931" max="6931" width="10.375" style="1" customWidth="1"/>
    <col min="6932" max="7158" width="9" style="1"/>
    <col min="7159" max="7159" width="15.875" style="1" customWidth="1"/>
    <col min="7160" max="7160" width="12.25" style="1" customWidth="1"/>
    <col min="7161" max="7161" width="13.75" style="1" customWidth="1"/>
    <col min="7162" max="7162" width="9" style="1"/>
    <col min="7163" max="7165" width="9" style="1" hidden="1" customWidth="1"/>
    <col min="7166" max="7166" width="25.75" style="1" customWidth="1"/>
    <col min="7167" max="7167" width="19.625" style="1" customWidth="1"/>
    <col min="7168" max="7169" width="9" style="1" hidden="1" customWidth="1"/>
    <col min="7170" max="7171" width="9" style="1"/>
    <col min="7172" max="7172" width="14.125" style="1" customWidth="1"/>
    <col min="7173" max="7173" width="13.125" style="1" customWidth="1"/>
    <col min="7174" max="7174" width="12.625" style="1" customWidth="1"/>
    <col min="7175" max="7175" width="12" style="1" customWidth="1"/>
    <col min="7176" max="7176" width="12.375" style="1" customWidth="1"/>
    <col min="7177" max="7177" width="15.75" style="1" customWidth="1"/>
    <col min="7178" max="7180" width="9" style="1"/>
    <col min="7181" max="7186" width="9" style="1" hidden="1" customWidth="1"/>
    <col min="7187" max="7187" width="10.375" style="1" customWidth="1"/>
    <col min="7188" max="7414" width="9" style="1"/>
    <col min="7415" max="7415" width="15.875" style="1" customWidth="1"/>
    <col min="7416" max="7416" width="12.25" style="1" customWidth="1"/>
    <col min="7417" max="7417" width="13.75" style="1" customWidth="1"/>
    <col min="7418" max="7418" width="9" style="1"/>
    <col min="7419" max="7421" width="9" style="1" hidden="1" customWidth="1"/>
    <col min="7422" max="7422" width="25.75" style="1" customWidth="1"/>
    <col min="7423" max="7423" width="19.625" style="1" customWidth="1"/>
    <col min="7424" max="7425" width="9" style="1" hidden="1" customWidth="1"/>
    <col min="7426" max="7427" width="9" style="1"/>
    <col min="7428" max="7428" width="14.125" style="1" customWidth="1"/>
    <col min="7429" max="7429" width="13.125" style="1" customWidth="1"/>
    <col min="7430" max="7430" width="12.625" style="1" customWidth="1"/>
    <col min="7431" max="7431" width="12" style="1" customWidth="1"/>
    <col min="7432" max="7432" width="12.375" style="1" customWidth="1"/>
    <col min="7433" max="7433" width="15.75" style="1" customWidth="1"/>
    <col min="7434" max="7436" width="9" style="1"/>
    <col min="7437" max="7442" width="9" style="1" hidden="1" customWidth="1"/>
    <col min="7443" max="7443" width="10.375" style="1" customWidth="1"/>
    <col min="7444" max="7670" width="9" style="1"/>
    <col min="7671" max="7671" width="15.875" style="1" customWidth="1"/>
    <col min="7672" max="7672" width="12.25" style="1" customWidth="1"/>
    <col min="7673" max="7673" width="13.75" style="1" customWidth="1"/>
    <col min="7674" max="7674" width="9" style="1"/>
    <col min="7675" max="7677" width="9" style="1" hidden="1" customWidth="1"/>
    <col min="7678" max="7678" width="25.75" style="1" customWidth="1"/>
    <col min="7679" max="7679" width="19.625" style="1" customWidth="1"/>
    <col min="7680" max="7681" width="9" style="1" hidden="1" customWidth="1"/>
    <col min="7682" max="7683" width="9" style="1"/>
    <col min="7684" max="7684" width="14.125" style="1" customWidth="1"/>
    <col min="7685" max="7685" width="13.125" style="1" customWidth="1"/>
    <col min="7686" max="7686" width="12.625" style="1" customWidth="1"/>
    <col min="7687" max="7687" width="12" style="1" customWidth="1"/>
    <col min="7688" max="7688" width="12.375" style="1" customWidth="1"/>
    <col min="7689" max="7689" width="15.75" style="1" customWidth="1"/>
    <col min="7690" max="7692" width="9" style="1"/>
    <col min="7693" max="7698" width="9" style="1" hidden="1" customWidth="1"/>
    <col min="7699" max="7699" width="10.375" style="1" customWidth="1"/>
    <col min="7700" max="7926" width="9" style="1"/>
    <col min="7927" max="7927" width="15.875" style="1" customWidth="1"/>
    <col min="7928" max="7928" width="12.25" style="1" customWidth="1"/>
    <col min="7929" max="7929" width="13.75" style="1" customWidth="1"/>
    <col min="7930" max="7930" width="9" style="1"/>
    <col min="7931" max="7933" width="9" style="1" hidden="1" customWidth="1"/>
    <col min="7934" max="7934" width="25.75" style="1" customWidth="1"/>
    <col min="7935" max="7935" width="19.625" style="1" customWidth="1"/>
    <col min="7936" max="7937" width="9" style="1" hidden="1" customWidth="1"/>
    <col min="7938" max="7939" width="9" style="1"/>
    <col min="7940" max="7940" width="14.125" style="1" customWidth="1"/>
    <col min="7941" max="7941" width="13.125" style="1" customWidth="1"/>
    <col min="7942" max="7942" width="12.625" style="1" customWidth="1"/>
    <col min="7943" max="7943" width="12" style="1" customWidth="1"/>
    <col min="7944" max="7944" width="12.375" style="1" customWidth="1"/>
    <col min="7945" max="7945" width="15.75" style="1" customWidth="1"/>
    <col min="7946" max="7948" width="9" style="1"/>
    <col min="7949" max="7954" width="9" style="1" hidden="1" customWidth="1"/>
    <col min="7955" max="7955" width="10.375" style="1" customWidth="1"/>
    <col min="7956" max="8182" width="9" style="1"/>
    <col min="8183" max="8183" width="15.875" style="1" customWidth="1"/>
    <col min="8184" max="8184" width="12.25" style="1" customWidth="1"/>
    <col min="8185" max="8185" width="13.75" style="1" customWidth="1"/>
    <col min="8186" max="8186" width="9" style="1"/>
    <col min="8187" max="8189" width="9" style="1" hidden="1" customWidth="1"/>
    <col min="8190" max="8190" width="25.75" style="1" customWidth="1"/>
    <col min="8191" max="8191" width="19.625" style="1" customWidth="1"/>
    <col min="8192" max="8193" width="9" style="1" hidden="1" customWidth="1"/>
    <col min="8194" max="8195" width="9" style="1"/>
    <col min="8196" max="8196" width="14.125" style="1" customWidth="1"/>
    <col min="8197" max="8197" width="13.125" style="1" customWidth="1"/>
    <col min="8198" max="8198" width="12.625" style="1" customWidth="1"/>
    <col min="8199" max="8199" width="12" style="1" customWidth="1"/>
    <col min="8200" max="8200" width="12.375" style="1" customWidth="1"/>
    <col min="8201" max="8201" width="15.75" style="1" customWidth="1"/>
    <col min="8202" max="8204" width="9" style="1"/>
    <col min="8205" max="8210" width="9" style="1" hidden="1" customWidth="1"/>
    <col min="8211" max="8211" width="10.375" style="1" customWidth="1"/>
    <col min="8212" max="8438" width="9" style="1"/>
    <col min="8439" max="8439" width="15.875" style="1" customWidth="1"/>
    <col min="8440" max="8440" width="12.25" style="1" customWidth="1"/>
    <col min="8441" max="8441" width="13.75" style="1" customWidth="1"/>
    <col min="8442" max="8442" width="9" style="1"/>
    <col min="8443" max="8445" width="9" style="1" hidden="1" customWidth="1"/>
    <col min="8446" max="8446" width="25.75" style="1" customWidth="1"/>
    <col min="8447" max="8447" width="19.625" style="1" customWidth="1"/>
    <col min="8448" max="8449" width="9" style="1" hidden="1" customWidth="1"/>
    <col min="8450" max="8451" width="9" style="1"/>
    <col min="8452" max="8452" width="14.125" style="1" customWidth="1"/>
    <col min="8453" max="8453" width="13.125" style="1" customWidth="1"/>
    <col min="8454" max="8454" width="12.625" style="1" customWidth="1"/>
    <col min="8455" max="8455" width="12" style="1" customWidth="1"/>
    <col min="8456" max="8456" width="12.375" style="1" customWidth="1"/>
    <col min="8457" max="8457" width="15.75" style="1" customWidth="1"/>
    <col min="8458" max="8460" width="9" style="1"/>
    <col min="8461" max="8466" width="9" style="1" hidden="1" customWidth="1"/>
    <col min="8467" max="8467" width="10.375" style="1" customWidth="1"/>
    <col min="8468" max="8694" width="9" style="1"/>
    <col min="8695" max="8695" width="15.875" style="1" customWidth="1"/>
    <col min="8696" max="8696" width="12.25" style="1" customWidth="1"/>
    <col min="8697" max="8697" width="13.75" style="1" customWidth="1"/>
    <col min="8698" max="8698" width="9" style="1"/>
    <col min="8699" max="8701" width="9" style="1" hidden="1" customWidth="1"/>
    <col min="8702" max="8702" width="25.75" style="1" customWidth="1"/>
    <col min="8703" max="8703" width="19.625" style="1" customWidth="1"/>
    <col min="8704" max="8705" width="9" style="1" hidden="1" customWidth="1"/>
    <col min="8706" max="8707" width="9" style="1"/>
    <col min="8708" max="8708" width="14.125" style="1" customWidth="1"/>
    <col min="8709" max="8709" width="13.125" style="1" customWidth="1"/>
    <col min="8710" max="8710" width="12.625" style="1" customWidth="1"/>
    <col min="8711" max="8711" width="12" style="1" customWidth="1"/>
    <col min="8712" max="8712" width="12.375" style="1" customWidth="1"/>
    <col min="8713" max="8713" width="15.75" style="1" customWidth="1"/>
    <col min="8714" max="8716" width="9" style="1"/>
    <col min="8717" max="8722" width="9" style="1" hidden="1" customWidth="1"/>
    <col min="8723" max="8723" width="10.375" style="1" customWidth="1"/>
    <col min="8724" max="8950" width="9" style="1"/>
    <col min="8951" max="8951" width="15.875" style="1" customWidth="1"/>
    <col min="8952" max="8952" width="12.25" style="1" customWidth="1"/>
    <col min="8953" max="8953" width="13.75" style="1" customWidth="1"/>
    <col min="8954" max="8954" width="9" style="1"/>
    <col min="8955" max="8957" width="9" style="1" hidden="1" customWidth="1"/>
    <col min="8958" max="8958" width="25.75" style="1" customWidth="1"/>
    <col min="8959" max="8959" width="19.625" style="1" customWidth="1"/>
    <col min="8960" max="8961" width="9" style="1" hidden="1" customWidth="1"/>
    <col min="8962" max="8963" width="9" style="1"/>
    <col min="8964" max="8964" width="14.125" style="1" customWidth="1"/>
    <col min="8965" max="8965" width="13.125" style="1" customWidth="1"/>
    <col min="8966" max="8966" width="12.625" style="1" customWidth="1"/>
    <col min="8967" max="8967" width="12" style="1" customWidth="1"/>
    <col min="8968" max="8968" width="12.375" style="1" customWidth="1"/>
    <col min="8969" max="8969" width="15.75" style="1" customWidth="1"/>
    <col min="8970" max="8972" width="9" style="1"/>
    <col min="8973" max="8978" width="9" style="1" hidden="1" customWidth="1"/>
    <col min="8979" max="8979" width="10.375" style="1" customWidth="1"/>
    <col min="8980" max="9206" width="9" style="1"/>
    <col min="9207" max="9207" width="15.875" style="1" customWidth="1"/>
    <col min="9208" max="9208" width="12.25" style="1" customWidth="1"/>
    <col min="9209" max="9209" width="13.75" style="1" customWidth="1"/>
    <col min="9210" max="9210" width="9" style="1"/>
    <col min="9211" max="9213" width="9" style="1" hidden="1" customWidth="1"/>
    <col min="9214" max="9214" width="25.75" style="1" customWidth="1"/>
    <col min="9215" max="9215" width="19.625" style="1" customWidth="1"/>
    <col min="9216" max="9217" width="9" style="1" hidden="1" customWidth="1"/>
    <col min="9218" max="9219" width="9" style="1"/>
    <col min="9220" max="9220" width="14.125" style="1" customWidth="1"/>
    <col min="9221" max="9221" width="13.125" style="1" customWidth="1"/>
    <col min="9222" max="9222" width="12.625" style="1" customWidth="1"/>
    <col min="9223" max="9223" width="12" style="1" customWidth="1"/>
    <col min="9224" max="9224" width="12.375" style="1" customWidth="1"/>
    <col min="9225" max="9225" width="15.75" style="1" customWidth="1"/>
    <col min="9226" max="9228" width="9" style="1"/>
    <col min="9229" max="9234" width="9" style="1" hidden="1" customWidth="1"/>
    <col min="9235" max="9235" width="10.375" style="1" customWidth="1"/>
    <col min="9236" max="9462" width="9" style="1"/>
    <col min="9463" max="9463" width="15.875" style="1" customWidth="1"/>
    <col min="9464" max="9464" width="12.25" style="1" customWidth="1"/>
    <col min="9465" max="9465" width="13.75" style="1" customWidth="1"/>
    <col min="9466" max="9466" width="9" style="1"/>
    <col min="9467" max="9469" width="9" style="1" hidden="1" customWidth="1"/>
    <col min="9470" max="9470" width="25.75" style="1" customWidth="1"/>
    <col min="9471" max="9471" width="19.625" style="1" customWidth="1"/>
    <col min="9472" max="9473" width="9" style="1" hidden="1" customWidth="1"/>
    <col min="9474" max="9475" width="9" style="1"/>
    <col min="9476" max="9476" width="14.125" style="1" customWidth="1"/>
    <col min="9477" max="9477" width="13.125" style="1" customWidth="1"/>
    <col min="9478" max="9478" width="12.625" style="1" customWidth="1"/>
    <col min="9479" max="9479" width="12" style="1" customWidth="1"/>
    <col min="9480" max="9480" width="12.375" style="1" customWidth="1"/>
    <col min="9481" max="9481" width="15.75" style="1" customWidth="1"/>
    <col min="9482" max="9484" width="9" style="1"/>
    <col min="9485" max="9490" width="9" style="1" hidden="1" customWidth="1"/>
    <col min="9491" max="9491" width="10.375" style="1" customWidth="1"/>
    <col min="9492" max="9718" width="9" style="1"/>
    <col min="9719" max="9719" width="15.875" style="1" customWidth="1"/>
    <col min="9720" max="9720" width="12.25" style="1" customWidth="1"/>
    <col min="9721" max="9721" width="13.75" style="1" customWidth="1"/>
    <col min="9722" max="9722" width="9" style="1"/>
    <col min="9723" max="9725" width="9" style="1" hidden="1" customWidth="1"/>
    <col min="9726" max="9726" width="25.75" style="1" customWidth="1"/>
    <col min="9727" max="9727" width="19.625" style="1" customWidth="1"/>
    <col min="9728" max="9729" width="9" style="1" hidden="1" customWidth="1"/>
    <col min="9730" max="9731" width="9" style="1"/>
    <col min="9732" max="9732" width="14.125" style="1" customWidth="1"/>
    <col min="9733" max="9733" width="13.125" style="1" customWidth="1"/>
    <col min="9734" max="9734" width="12.625" style="1" customWidth="1"/>
    <col min="9735" max="9735" width="12" style="1" customWidth="1"/>
    <col min="9736" max="9736" width="12.375" style="1" customWidth="1"/>
    <col min="9737" max="9737" width="15.75" style="1" customWidth="1"/>
    <col min="9738" max="9740" width="9" style="1"/>
    <col min="9741" max="9746" width="9" style="1" hidden="1" customWidth="1"/>
    <col min="9747" max="9747" width="10.375" style="1" customWidth="1"/>
    <col min="9748" max="9974" width="9" style="1"/>
    <col min="9975" max="9975" width="15.875" style="1" customWidth="1"/>
    <col min="9976" max="9976" width="12.25" style="1" customWidth="1"/>
    <col min="9977" max="9977" width="13.75" style="1" customWidth="1"/>
    <col min="9978" max="9978" width="9" style="1"/>
    <col min="9979" max="9981" width="9" style="1" hidden="1" customWidth="1"/>
    <col min="9982" max="9982" width="25.75" style="1" customWidth="1"/>
    <col min="9983" max="9983" width="19.625" style="1" customWidth="1"/>
    <col min="9984" max="9985" width="9" style="1" hidden="1" customWidth="1"/>
    <col min="9986" max="9987" width="9" style="1"/>
    <col min="9988" max="9988" width="14.125" style="1" customWidth="1"/>
    <col min="9989" max="9989" width="13.125" style="1" customWidth="1"/>
    <col min="9990" max="9990" width="12.625" style="1" customWidth="1"/>
    <col min="9991" max="9991" width="12" style="1" customWidth="1"/>
    <col min="9992" max="9992" width="12.375" style="1" customWidth="1"/>
    <col min="9993" max="9993" width="15.75" style="1" customWidth="1"/>
    <col min="9994" max="9996" width="9" style="1"/>
    <col min="9997" max="10002" width="9" style="1" hidden="1" customWidth="1"/>
    <col min="10003" max="10003" width="10.375" style="1" customWidth="1"/>
    <col min="10004" max="10230" width="9" style="1"/>
    <col min="10231" max="10231" width="15.875" style="1" customWidth="1"/>
    <col min="10232" max="10232" width="12.25" style="1" customWidth="1"/>
    <col min="10233" max="10233" width="13.75" style="1" customWidth="1"/>
    <col min="10234" max="10234" width="9" style="1"/>
    <col min="10235" max="10237" width="9" style="1" hidden="1" customWidth="1"/>
    <col min="10238" max="10238" width="25.75" style="1" customWidth="1"/>
    <col min="10239" max="10239" width="19.625" style="1" customWidth="1"/>
    <col min="10240" max="10241" width="9" style="1" hidden="1" customWidth="1"/>
    <col min="10242" max="10243" width="9" style="1"/>
    <col min="10244" max="10244" width="14.125" style="1" customWidth="1"/>
    <col min="10245" max="10245" width="13.125" style="1" customWidth="1"/>
    <col min="10246" max="10246" width="12.625" style="1" customWidth="1"/>
    <col min="10247" max="10247" width="12" style="1" customWidth="1"/>
    <col min="10248" max="10248" width="12.375" style="1" customWidth="1"/>
    <col min="10249" max="10249" width="15.75" style="1" customWidth="1"/>
    <col min="10250" max="10252" width="9" style="1"/>
    <col min="10253" max="10258" width="9" style="1" hidden="1" customWidth="1"/>
    <col min="10259" max="10259" width="10.375" style="1" customWidth="1"/>
    <col min="10260" max="10486" width="9" style="1"/>
    <col min="10487" max="10487" width="15.875" style="1" customWidth="1"/>
    <col min="10488" max="10488" width="12.25" style="1" customWidth="1"/>
    <col min="10489" max="10489" width="13.75" style="1" customWidth="1"/>
    <col min="10490" max="10490" width="9" style="1"/>
    <col min="10491" max="10493" width="9" style="1" hidden="1" customWidth="1"/>
    <col min="10494" max="10494" width="25.75" style="1" customWidth="1"/>
    <col min="10495" max="10495" width="19.625" style="1" customWidth="1"/>
    <col min="10496" max="10497" width="9" style="1" hidden="1" customWidth="1"/>
    <col min="10498" max="10499" width="9" style="1"/>
    <col min="10500" max="10500" width="14.125" style="1" customWidth="1"/>
    <col min="10501" max="10501" width="13.125" style="1" customWidth="1"/>
    <col min="10502" max="10502" width="12.625" style="1" customWidth="1"/>
    <col min="10503" max="10503" width="12" style="1" customWidth="1"/>
    <col min="10504" max="10504" width="12.375" style="1" customWidth="1"/>
    <col min="10505" max="10505" width="15.75" style="1" customWidth="1"/>
    <col min="10506" max="10508" width="9" style="1"/>
    <col min="10509" max="10514" width="9" style="1" hidden="1" customWidth="1"/>
    <col min="10515" max="10515" width="10.375" style="1" customWidth="1"/>
    <col min="10516" max="10742" width="9" style="1"/>
    <col min="10743" max="10743" width="15.875" style="1" customWidth="1"/>
    <col min="10744" max="10744" width="12.25" style="1" customWidth="1"/>
    <col min="10745" max="10745" width="13.75" style="1" customWidth="1"/>
    <col min="10746" max="10746" width="9" style="1"/>
    <col min="10747" max="10749" width="9" style="1" hidden="1" customWidth="1"/>
    <col min="10750" max="10750" width="25.75" style="1" customWidth="1"/>
    <col min="10751" max="10751" width="19.625" style="1" customWidth="1"/>
    <col min="10752" max="10753" width="9" style="1" hidden="1" customWidth="1"/>
    <col min="10754" max="10755" width="9" style="1"/>
    <col min="10756" max="10756" width="14.125" style="1" customWidth="1"/>
    <col min="10757" max="10757" width="13.125" style="1" customWidth="1"/>
    <col min="10758" max="10758" width="12.625" style="1" customWidth="1"/>
    <col min="10759" max="10759" width="12" style="1" customWidth="1"/>
    <col min="10760" max="10760" width="12.375" style="1" customWidth="1"/>
    <col min="10761" max="10761" width="15.75" style="1" customWidth="1"/>
    <col min="10762" max="10764" width="9" style="1"/>
    <col min="10765" max="10770" width="9" style="1" hidden="1" customWidth="1"/>
    <col min="10771" max="10771" width="10.375" style="1" customWidth="1"/>
    <col min="10772" max="10998" width="9" style="1"/>
    <col min="10999" max="10999" width="15.875" style="1" customWidth="1"/>
    <col min="11000" max="11000" width="12.25" style="1" customWidth="1"/>
    <col min="11001" max="11001" width="13.75" style="1" customWidth="1"/>
    <col min="11002" max="11002" width="9" style="1"/>
    <col min="11003" max="11005" width="9" style="1" hidden="1" customWidth="1"/>
    <col min="11006" max="11006" width="25.75" style="1" customWidth="1"/>
    <col min="11007" max="11007" width="19.625" style="1" customWidth="1"/>
    <col min="11008" max="11009" width="9" style="1" hidden="1" customWidth="1"/>
    <col min="11010" max="11011" width="9" style="1"/>
    <col min="11012" max="11012" width="14.125" style="1" customWidth="1"/>
    <col min="11013" max="11013" width="13.125" style="1" customWidth="1"/>
    <col min="11014" max="11014" width="12.625" style="1" customWidth="1"/>
    <col min="11015" max="11015" width="12" style="1" customWidth="1"/>
    <col min="11016" max="11016" width="12.375" style="1" customWidth="1"/>
    <col min="11017" max="11017" width="15.75" style="1" customWidth="1"/>
    <col min="11018" max="11020" width="9" style="1"/>
    <col min="11021" max="11026" width="9" style="1" hidden="1" customWidth="1"/>
    <col min="11027" max="11027" width="10.375" style="1" customWidth="1"/>
    <col min="11028" max="11254" width="9" style="1"/>
    <col min="11255" max="11255" width="15.875" style="1" customWidth="1"/>
    <col min="11256" max="11256" width="12.25" style="1" customWidth="1"/>
    <col min="11257" max="11257" width="13.75" style="1" customWidth="1"/>
    <col min="11258" max="11258" width="9" style="1"/>
    <col min="11259" max="11261" width="9" style="1" hidden="1" customWidth="1"/>
    <col min="11262" max="11262" width="25.75" style="1" customWidth="1"/>
    <col min="11263" max="11263" width="19.625" style="1" customWidth="1"/>
    <col min="11264" max="11265" width="9" style="1" hidden="1" customWidth="1"/>
    <col min="11266" max="11267" width="9" style="1"/>
    <col min="11268" max="11268" width="14.125" style="1" customWidth="1"/>
    <col min="11269" max="11269" width="13.125" style="1" customWidth="1"/>
    <col min="11270" max="11270" width="12.625" style="1" customWidth="1"/>
    <col min="11271" max="11271" width="12" style="1" customWidth="1"/>
    <col min="11272" max="11272" width="12.375" style="1" customWidth="1"/>
    <col min="11273" max="11273" width="15.75" style="1" customWidth="1"/>
    <col min="11274" max="11276" width="9" style="1"/>
    <col min="11277" max="11282" width="9" style="1" hidden="1" customWidth="1"/>
    <col min="11283" max="11283" width="10.375" style="1" customWidth="1"/>
    <col min="11284" max="11510" width="9" style="1"/>
    <col min="11511" max="11511" width="15.875" style="1" customWidth="1"/>
    <col min="11512" max="11512" width="12.25" style="1" customWidth="1"/>
    <col min="11513" max="11513" width="13.75" style="1" customWidth="1"/>
    <col min="11514" max="11514" width="9" style="1"/>
    <col min="11515" max="11517" width="9" style="1" hidden="1" customWidth="1"/>
    <col min="11518" max="11518" width="25.75" style="1" customWidth="1"/>
    <col min="11519" max="11519" width="19.625" style="1" customWidth="1"/>
    <col min="11520" max="11521" width="9" style="1" hidden="1" customWidth="1"/>
    <col min="11522" max="11523" width="9" style="1"/>
    <col min="11524" max="11524" width="14.125" style="1" customWidth="1"/>
    <col min="11525" max="11525" width="13.125" style="1" customWidth="1"/>
    <col min="11526" max="11526" width="12.625" style="1" customWidth="1"/>
    <col min="11527" max="11527" width="12" style="1" customWidth="1"/>
    <col min="11528" max="11528" width="12.375" style="1" customWidth="1"/>
    <col min="11529" max="11529" width="15.75" style="1" customWidth="1"/>
    <col min="11530" max="11532" width="9" style="1"/>
    <col min="11533" max="11538" width="9" style="1" hidden="1" customWidth="1"/>
    <col min="11539" max="11539" width="10.375" style="1" customWidth="1"/>
    <col min="11540" max="11766" width="9" style="1"/>
    <col min="11767" max="11767" width="15.875" style="1" customWidth="1"/>
    <col min="11768" max="11768" width="12.25" style="1" customWidth="1"/>
    <col min="11769" max="11769" width="13.75" style="1" customWidth="1"/>
    <col min="11770" max="11770" width="9" style="1"/>
    <col min="11771" max="11773" width="9" style="1" hidden="1" customWidth="1"/>
    <col min="11774" max="11774" width="25.75" style="1" customWidth="1"/>
    <col min="11775" max="11775" width="19.625" style="1" customWidth="1"/>
    <col min="11776" max="11777" width="9" style="1" hidden="1" customWidth="1"/>
    <col min="11778" max="11779" width="9" style="1"/>
    <col min="11780" max="11780" width="14.125" style="1" customWidth="1"/>
    <col min="11781" max="11781" width="13.125" style="1" customWidth="1"/>
    <col min="11782" max="11782" width="12.625" style="1" customWidth="1"/>
    <col min="11783" max="11783" width="12" style="1" customWidth="1"/>
    <col min="11784" max="11784" width="12.375" style="1" customWidth="1"/>
    <col min="11785" max="11785" width="15.75" style="1" customWidth="1"/>
    <col min="11786" max="11788" width="9" style="1"/>
    <col min="11789" max="11794" width="9" style="1" hidden="1" customWidth="1"/>
    <col min="11795" max="11795" width="10.375" style="1" customWidth="1"/>
    <col min="11796" max="12022" width="9" style="1"/>
    <col min="12023" max="12023" width="15.875" style="1" customWidth="1"/>
    <col min="12024" max="12024" width="12.25" style="1" customWidth="1"/>
    <col min="12025" max="12025" width="13.75" style="1" customWidth="1"/>
    <col min="12026" max="12026" width="9" style="1"/>
    <col min="12027" max="12029" width="9" style="1" hidden="1" customWidth="1"/>
    <col min="12030" max="12030" width="25.75" style="1" customWidth="1"/>
    <col min="12031" max="12031" width="19.625" style="1" customWidth="1"/>
    <col min="12032" max="12033" width="9" style="1" hidden="1" customWidth="1"/>
    <col min="12034" max="12035" width="9" style="1"/>
    <col min="12036" max="12036" width="14.125" style="1" customWidth="1"/>
    <col min="12037" max="12037" width="13.125" style="1" customWidth="1"/>
    <col min="12038" max="12038" width="12.625" style="1" customWidth="1"/>
    <col min="12039" max="12039" width="12" style="1" customWidth="1"/>
    <col min="12040" max="12040" width="12.375" style="1" customWidth="1"/>
    <col min="12041" max="12041" width="15.75" style="1" customWidth="1"/>
    <col min="12042" max="12044" width="9" style="1"/>
    <col min="12045" max="12050" width="9" style="1" hidden="1" customWidth="1"/>
    <col min="12051" max="12051" width="10.375" style="1" customWidth="1"/>
    <col min="12052" max="12278" width="9" style="1"/>
    <col min="12279" max="12279" width="15.875" style="1" customWidth="1"/>
    <col min="12280" max="12280" width="12.25" style="1" customWidth="1"/>
    <col min="12281" max="12281" width="13.75" style="1" customWidth="1"/>
    <col min="12282" max="12282" width="9" style="1"/>
    <col min="12283" max="12285" width="9" style="1" hidden="1" customWidth="1"/>
    <col min="12286" max="12286" width="25.75" style="1" customWidth="1"/>
    <col min="12287" max="12287" width="19.625" style="1" customWidth="1"/>
    <col min="12288" max="12289" width="9" style="1" hidden="1" customWidth="1"/>
    <col min="12290" max="12291" width="9" style="1"/>
    <col min="12292" max="12292" width="14.125" style="1" customWidth="1"/>
    <col min="12293" max="12293" width="13.125" style="1" customWidth="1"/>
    <col min="12294" max="12294" width="12.625" style="1" customWidth="1"/>
    <col min="12295" max="12295" width="12" style="1" customWidth="1"/>
    <col min="12296" max="12296" width="12.375" style="1" customWidth="1"/>
    <col min="12297" max="12297" width="15.75" style="1" customWidth="1"/>
    <col min="12298" max="12300" width="9" style="1"/>
    <col min="12301" max="12306" width="9" style="1" hidden="1" customWidth="1"/>
    <col min="12307" max="12307" width="10.375" style="1" customWidth="1"/>
    <col min="12308" max="12534" width="9" style="1"/>
    <col min="12535" max="12535" width="15.875" style="1" customWidth="1"/>
    <col min="12536" max="12536" width="12.25" style="1" customWidth="1"/>
    <col min="12537" max="12537" width="13.75" style="1" customWidth="1"/>
    <col min="12538" max="12538" width="9" style="1"/>
    <col min="12539" max="12541" width="9" style="1" hidden="1" customWidth="1"/>
    <col min="12542" max="12542" width="25.75" style="1" customWidth="1"/>
    <col min="12543" max="12543" width="19.625" style="1" customWidth="1"/>
    <col min="12544" max="12545" width="9" style="1" hidden="1" customWidth="1"/>
    <col min="12546" max="12547" width="9" style="1"/>
    <col min="12548" max="12548" width="14.125" style="1" customWidth="1"/>
    <col min="12549" max="12549" width="13.125" style="1" customWidth="1"/>
    <col min="12550" max="12550" width="12.625" style="1" customWidth="1"/>
    <col min="12551" max="12551" width="12" style="1" customWidth="1"/>
    <col min="12552" max="12552" width="12.375" style="1" customWidth="1"/>
    <col min="12553" max="12553" width="15.75" style="1" customWidth="1"/>
    <col min="12554" max="12556" width="9" style="1"/>
    <col min="12557" max="12562" width="9" style="1" hidden="1" customWidth="1"/>
    <col min="12563" max="12563" width="10.375" style="1" customWidth="1"/>
    <col min="12564" max="12790" width="9" style="1"/>
    <col min="12791" max="12791" width="15.875" style="1" customWidth="1"/>
    <col min="12792" max="12792" width="12.25" style="1" customWidth="1"/>
    <col min="12793" max="12793" width="13.75" style="1" customWidth="1"/>
    <col min="12794" max="12794" width="9" style="1"/>
    <col min="12795" max="12797" width="9" style="1" hidden="1" customWidth="1"/>
    <col min="12798" max="12798" width="25.75" style="1" customWidth="1"/>
    <col min="12799" max="12799" width="19.625" style="1" customWidth="1"/>
    <col min="12800" max="12801" width="9" style="1" hidden="1" customWidth="1"/>
    <col min="12802" max="12803" width="9" style="1"/>
    <col min="12804" max="12804" width="14.125" style="1" customWidth="1"/>
    <col min="12805" max="12805" width="13.125" style="1" customWidth="1"/>
    <col min="12806" max="12806" width="12.625" style="1" customWidth="1"/>
    <col min="12807" max="12807" width="12" style="1" customWidth="1"/>
    <col min="12808" max="12808" width="12.375" style="1" customWidth="1"/>
    <col min="12809" max="12809" width="15.75" style="1" customWidth="1"/>
    <col min="12810" max="12812" width="9" style="1"/>
    <col min="12813" max="12818" width="9" style="1" hidden="1" customWidth="1"/>
    <col min="12819" max="12819" width="10.375" style="1" customWidth="1"/>
    <col min="12820" max="13046" width="9" style="1"/>
    <col min="13047" max="13047" width="15.875" style="1" customWidth="1"/>
    <col min="13048" max="13048" width="12.25" style="1" customWidth="1"/>
    <col min="13049" max="13049" width="13.75" style="1" customWidth="1"/>
    <col min="13050" max="13050" width="9" style="1"/>
    <col min="13051" max="13053" width="9" style="1" hidden="1" customWidth="1"/>
    <col min="13054" max="13054" width="25.75" style="1" customWidth="1"/>
    <col min="13055" max="13055" width="19.625" style="1" customWidth="1"/>
    <col min="13056" max="13057" width="9" style="1" hidden="1" customWidth="1"/>
    <col min="13058" max="13059" width="9" style="1"/>
    <col min="13060" max="13060" width="14.125" style="1" customWidth="1"/>
    <col min="13061" max="13061" width="13.125" style="1" customWidth="1"/>
    <col min="13062" max="13062" width="12.625" style="1" customWidth="1"/>
    <col min="13063" max="13063" width="12" style="1" customWidth="1"/>
    <col min="13064" max="13064" width="12.375" style="1" customWidth="1"/>
    <col min="13065" max="13065" width="15.75" style="1" customWidth="1"/>
    <col min="13066" max="13068" width="9" style="1"/>
    <col min="13069" max="13074" width="9" style="1" hidden="1" customWidth="1"/>
    <col min="13075" max="13075" width="10.375" style="1" customWidth="1"/>
    <col min="13076" max="13302" width="9" style="1"/>
    <col min="13303" max="13303" width="15.875" style="1" customWidth="1"/>
    <col min="13304" max="13304" width="12.25" style="1" customWidth="1"/>
    <col min="13305" max="13305" width="13.75" style="1" customWidth="1"/>
    <col min="13306" max="13306" width="9" style="1"/>
    <col min="13307" max="13309" width="9" style="1" hidden="1" customWidth="1"/>
    <col min="13310" max="13310" width="25.75" style="1" customWidth="1"/>
    <col min="13311" max="13311" width="19.625" style="1" customWidth="1"/>
    <col min="13312" max="13313" width="9" style="1" hidden="1" customWidth="1"/>
    <col min="13314" max="13315" width="9" style="1"/>
    <col min="13316" max="13316" width="14.125" style="1" customWidth="1"/>
    <col min="13317" max="13317" width="13.125" style="1" customWidth="1"/>
    <col min="13318" max="13318" width="12.625" style="1" customWidth="1"/>
    <col min="13319" max="13319" width="12" style="1" customWidth="1"/>
    <col min="13320" max="13320" width="12.375" style="1" customWidth="1"/>
    <col min="13321" max="13321" width="15.75" style="1" customWidth="1"/>
    <col min="13322" max="13324" width="9" style="1"/>
    <col min="13325" max="13330" width="9" style="1" hidden="1" customWidth="1"/>
    <col min="13331" max="13331" width="10.375" style="1" customWidth="1"/>
    <col min="13332" max="13558" width="9" style="1"/>
    <col min="13559" max="13559" width="15.875" style="1" customWidth="1"/>
    <col min="13560" max="13560" width="12.25" style="1" customWidth="1"/>
    <col min="13561" max="13561" width="13.75" style="1" customWidth="1"/>
    <col min="13562" max="13562" width="9" style="1"/>
    <col min="13563" max="13565" width="9" style="1" hidden="1" customWidth="1"/>
    <col min="13566" max="13566" width="25.75" style="1" customWidth="1"/>
    <col min="13567" max="13567" width="19.625" style="1" customWidth="1"/>
    <col min="13568" max="13569" width="9" style="1" hidden="1" customWidth="1"/>
    <col min="13570" max="13571" width="9" style="1"/>
    <col min="13572" max="13572" width="14.125" style="1" customWidth="1"/>
    <col min="13573" max="13573" width="13.125" style="1" customWidth="1"/>
    <col min="13574" max="13574" width="12.625" style="1" customWidth="1"/>
    <col min="13575" max="13575" width="12" style="1" customWidth="1"/>
    <col min="13576" max="13576" width="12.375" style="1" customWidth="1"/>
    <col min="13577" max="13577" width="15.75" style="1" customWidth="1"/>
    <col min="13578" max="13580" width="9" style="1"/>
    <col min="13581" max="13586" width="9" style="1" hidden="1" customWidth="1"/>
    <col min="13587" max="13587" width="10.375" style="1" customWidth="1"/>
    <col min="13588" max="13814" width="9" style="1"/>
    <col min="13815" max="13815" width="15.875" style="1" customWidth="1"/>
    <col min="13816" max="13816" width="12.25" style="1" customWidth="1"/>
    <col min="13817" max="13817" width="13.75" style="1" customWidth="1"/>
    <col min="13818" max="13818" width="9" style="1"/>
    <col min="13819" max="13821" width="9" style="1" hidden="1" customWidth="1"/>
    <col min="13822" max="13822" width="25.75" style="1" customWidth="1"/>
    <col min="13823" max="13823" width="19.625" style="1" customWidth="1"/>
    <col min="13824" max="13825" width="9" style="1" hidden="1" customWidth="1"/>
    <col min="13826" max="13827" width="9" style="1"/>
    <col min="13828" max="13828" width="14.125" style="1" customWidth="1"/>
    <col min="13829" max="13829" width="13.125" style="1" customWidth="1"/>
    <col min="13830" max="13830" width="12.625" style="1" customWidth="1"/>
    <col min="13831" max="13831" width="12" style="1" customWidth="1"/>
    <col min="13832" max="13832" width="12.375" style="1" customWidth="1"/>
    <col min="13833" max="13833" width="15.75" style="1" customWidth="1"/>
    <col min="13834" max="13836" width="9" style="1"/>
    <col min="13837" max="13842" width="9" style="1" hidden="1" customWidth="1"/>
    <col min="13843" max="13843" width="10.375" style="1" customWidth="1"/>
    <col min="13844" max="14070" width="9" style="1"/>
    <col min="14071" max="14071" width="15.875" style="1" customWidth="1"/>
    <col min="14072" max="14072" width="12.25" style="1" customWidth="1"/>
    <col min="14073" max="14073" width="13.75" style="1" customWidth="1"/>
    <col min="14074" max="14074" width="9" style="1"/>
    <col min="14075" max="14077" width="9" style="1" hidden="1" customWidth="1"/>
    <col min="14078" max="14078" width="25.75" style="1" customWidth="1"/>
    <col min="14079" max="14079" width="19.625" style="1" customWidth="1"/>
    <col min="14080" max="14081" width="9" style="1" hidden="1" customWidth="1"/>
    <col min="14082" max="14083" width="9" style="1"/>
    <col min="14084" max="14084" width="14.125" style="1" customWidth="1"/>
    <col min="14085" max="14085" width="13.125" style="1" customWidth="1"/>
    <col min="14086" max="14086" width="12.625" style="1" customWidth="1"/>
    <col min="14087" max="14087" width="12" style="1" customWidth="1"/>
    <col min="14088" max="14088" width="12.375" style="1" customWidth="1"/>
    <col min="14089" max="14089" width="15.75" style="1" customWidth="1"/>
    <col min="14090" max="14092" width="9" style="1"/>
    <col min="14093" max="14098" width="9" style="1" hidden="1" customWidth="1"/>
    <col min="14099" max="14099" width="10.375" style="1" customWidth="1"/>
    <col min="14100" max="14326" width="9" style="1"/>
    <col min="14327" max="14327" width="15.875" style="1" customWidth="1"/>
    <col min="14328" max="14328" width="12.25" style="1" customWidth="1"/>
    <col min="14329" max="14329" width="13.75" style="1" customWidth="1"/>
    <col min="14330" max="14330" width="9" style="1"/>
    <col min="14331" max="14333" width="9" style="1" hidden="1" customWidth="1"/>
    <col min="14334" max="14334" width="25.75" style="1" customWidth="1"/>
    <col min="14335" max="14335" width="19.625" style="1" customWidth="1"/>
    <col min="14336" max="14337" width="9" style="1" hidden="1" customWidth="1"/>
    <col min="14338" max="14339" width="9" style="1"/>
    <col min="14340" max="14340" width="14.125" style="1" customWidth="1"/>
    <col min="14341" max="14341" width="13.125" style="1" customWidth="1"/>
    <col min="14342" max="14342" width="12.625" style="1" customWidth="1"/>
    <col min="14343" max="14343" width="12" style="1" customWidth="1"/>
    <col min="14344" max="14344" width="12.375" style="1" customWidth="1"/>
    <col min="14345" max="14345" width="15.75" style="1" customWidth="1"/>
    <col min="14346" max="14348" width="9" style="1"/>
    <col min="14349" max="14354" width="9" style="1" hidden="1" customWidth="1"/>
    <col min="14355" max="14355" width="10.375" style="1" customWidth="1"/>
    <col min="14356" max="14582" width="9" style="1"/>
    <col min="14583" max="14583" width="15.875" style="1" customWidth="1"/>
    <col min="14584" max="14584" width="12.25" style="1" customWidth="1"/>
    <col min="14585" max="14585" width="13.75" style="1" customWidth="1"/>
    <col min="14586" max="14586" width="9" style="1"/>
    <col min="14587" max="14589" width="9" style="1" hidden="1" customWidth="1"/>
    <col min="14590" max="14590" width="25.75" style="1" customWidth="1"/>
    <col min="14591" max="14591" width="19.625" style="1" customWidth="1"/>
    <col min="14592" max="14593" width="9" style="1" hidden="1" customWidth="1"/>
    <col min="14594" max="14595" width="9" style="1"/>
    <col min="14596" max="14596" width="14.125" style="1" customWidth="1"/>
    <col min="14597" max="14597" width="13.125" style="1" customWidth="1"/>
    <col min="14598" max="14598" width="12.625" style="1" customWidth="1"/>
    <col min="14599" max="14599" width="12" style="1" customWidth="1"/>
    <col min="14600" max="14600" width="12.375" style="1" customWidth="1"/>
    <col min="14601" max="14601" width="15.75" style="1" customWidth="1"/>
    <col min="14602" max="14604" width="9" style="1"/>
    <col min="14605" max="14610" width="9" style="1" hidden="1" customWidth="1"/>
    <col min="14611" max="14611" width="10.375" style="1" customWidth="1"/>
    <col min="14612" max="14838" width="9" style="1"/>
    <col min="14839" max="14839" width="15.875" style="1" customWidth="1"/>
    <col min="14840" max="14840" width="12.25" style="1" customWidth="1"/>
    <col min="14841" max="14841" width="13.75" style="1" customWidth="1"/>
    <col min="14842" max="14842" width="9" style="1"/>
    <col min="14843" max="14845" width="9" style="1" hidden="1" customWidth="1"/>
    <col min="14846" max="14846" width="25.75" style="1" customWidth="1"/>
    <col min="14847" max="14847" width="19.625" style="1" customWidth="1"/>
    <col min="14848" max="14849" width="9" style="1" hidden="1" customWidth="1"/>
    <col min="14850" max="14851" width="9" style="1"/>
    <col min="14852" max="14852" width="14.125" style="1" customWidth="1"/>
    <col min="14853" max="14853" width="13.125" style="1" customWidth="1"/>
    <col min="14854" max="14854" width="12.625" style="1" customWidth="1"/>
    <col min="14855" max="14855" width="12" style="1" customWidth="1"/>
    <col min="14856" max="14856" width="12.375" style="1" customWidth="1"/>
    <col min="14857" max="14857" width="15.75" style="1" customWidth="1"/>
    <col min="14858" max="14860" width="9" style="1"/>
    <col min="14861" max="14866" width="9" style="1" hidden="1" customWidth="1"/>
    <col min="14867" max="14867" width="10.375" style="1" customWidth="1"/>
    <col min="14868" max="15094" width="9" style="1"/>
    <col min="15095" max="15095" width="15.875" style="1" customWidth="1"/>
    <col min="15096" max="15096" width="12.25" style="1" customWidth="1"/>
    <col min="15097" max="15097" width="13.75" style="1" customWidth="1"/>
    <col min="15098" max="15098" width="9" style="1"/>
    <col min="15099" max="15101" width="9" style="1" hidden="1" customWidth="1"/>
    <col min="15102" max="15102" width="25.75" style="1" customWidth="1"/>
    <col min="15103" max="15103" width="19.625" style="1" customWidth="1"/>
    <col min="15104" max="15105" width="9" style="1" hidden="1" customWidth="1"/>
    <col min="15106" max="15107" width="9" style="1"/>
    <col min="15108" max="15108" width="14.125" style="1" customWidth="1"/>
    <col min="15109" max="15109" width="13.125" style="1" customWidth="1"/>
    <col min="15110" max="15110" width="12.625" style="1" customWidth="1"/>
    <col min="15111" max="15111" width="12" style="1" customWidth="1"/>
    <col min="15112" max="15112" width="12.375" style="1" customWidth="1"/>
    <col min="15113" max="15113" width="15.75" style="1" customWidth="1"/>
    <col min="15114" max="15116" width="9" style="1"/>
    <col min="15117" max="15122" width="9" style="1" hidden="1" customWidth="1"/>
    <col min="15123" max="15123" width="10.375" style="1" customWidth="1"/>
    <col min="15124" max="15350" width="9" style="1"/>
    <col min="15351" max="15351" width="15.875" style="1" customWidth="1"/>
    <col min="15352" max="15352" width="12.25" style="1" customWidth="1"/>
    <col min="15353" max="15353" width="13.75" style="1" customWidth="1"/>
    <col min="15354" max="15354" width="9" style="1"/>
    <col min="15355" max="15357" width="9" style="1" hidden="1" customWidth="1"/>
    <col min="15358" max="15358" width="25.75" style="1" customWidth="1"/>
    <col min="15359" max="15359" width="19.625" style="1" customWidth="1"/>
    <col min="15360" max="15361" width="9" style="1" hidden="1" customWidth="1"/>
    <col min="15362" max="15363" width="9" style="1"/>
    <col min="15364" max="15364" width="14.125" style="1" customWidth="1"/>
    <col min="15365" max="15365" width="13.125" style="1" customWidth="1"/>
    <col min="15366" max="15366" width="12.625" style="1" customWidth="1"/>
    <col min="15367" max="15367" width="12" style="1" customWidth="1"/>
    <col min="15368" max="15368" width="12.375" style="1" customWidth="1"/>
    <col min="15369" max="15369" width="15.75" style="1" customWidth="1"/>
    <col min="15370" max="15372" width="9" style="1"/>
    <col min="15373" max="15378" width="9" style="1" hidden="1" customWidth="1"/>
    <col min="15379" max="15379" width="10.375" style="1" customWidth="1"/>
    <col min="15380" max="15606" width="9" style="1"/>
    <col min="15607" max="15607" width="15.875" style="1" customWidth="1"/>
    <col min="15608" max="15608" width="12.25" style="1" customWidth="1"/>
    <col min="15609" max="15609" width="13.75" style="1" customWidth="1"/>
    <col min="15610" max="15610" width="9" style="1"/>
    <col min="15611" max="15613" width="9" style="1" hidden="1" customWidth="1"/>
    <col min="15614" max="15614" width="25.75" style="1" customWidth="1"/>
    <col min="15615" max="15615" width="19.625" style="1" customWidth="1"/>
    <col min="15616" max="15617" width="9" style="1" hidden="1" customWidth="1"/>
    <col min="15618" max="15619" width="9" style="1"/>
    <col min="15620" max="15620" width="14.125" style="1" customWidth="1"/>
    <col min="15621" max="15621" width="13.125" style="1" customWidth="1"/>
    <col min="15622" max="15622" width="12.625" style="1" customWidth="1"/>
    <col min="15623" max="15623" width="12" style="1" customWidth="1"/>
    <col min="15624" max="15624" width="12.375" style="1" customWidth="1"/>
    <col min="15625" max="15625" width="15.75" style="1" customWidth="1"/>
    <col min="15626" max="15628" width="9" style="1"/>
    <col min="15629" max="15634" width="9" style="1" hidden="1" customWidth="1"/>
    <col min="15635" max="15635" width="10.375" style="1" customWidth="1"/>
    <col min="15636" max="15862" width="9" style="1"/>
    <col min="15863" max="15863" width="15.875" style="1" customWidth="1"/>
    <col min="15864" max="15864" width="12.25" style="1" customWidth="1"/>
    <col min="15865" max="15865" width="13.75" style="1" customWidth="1"/>
    <col min="15866" max="15866" width="9" style="1"/>
    <col min="15867" max="15869" width="9" style="1" hidden="1" customWidth="1"/>
    <col min="15870" max="15870" width="25.75" style="1" customWidth="1"/>
    <col min="15871" max="15871" width="19.625" style="1" customWidth="1"/>
    <col min="15872" max="15873" width="9" style="1" hidden="1" customWidth="1"/>
    <col min="15874" max="15875" width="9" style="1"/>
    <col min="15876" max="15876" width="14.125" style="1" customWidth="1"/>
    <col min="15877" max="15877" width="13.125" style="1" customWidth="1"/>
    <col min="15878" max="15878" width="12.625" style="1" customWidth="1"/>
    <col min="15879" max="15879" width="12" style="1" customWidth="1"/>
    <col min="15880" max="15880" width="12.375" style="1" customWidth="1"/>
    <col min="15881" max="15881" width="15.75" style="1" customWidth="1"/>
    <col min="15882" max="15884" width="9" style="1"/>
    <col min="15885" max="15890" width="9" style="1" hidden="1" customWidth="1"/>
    <col min="15891" max="15891" width="10.375" style="1" customWidth="1"/>
    <col min="15892" max="16118" width="9" style="1"/>
    <col min="16119" max="16119" width="15.875" style="1" customWidth="1"/>
    <col min="16120" max="16120" width="12.25" style="1" customWidth="1"/>
    <col min="16121" max="16121" width="13.75" style="1" customWidth="1"/>
    <col min="16122" max="16122" width="9" style="1"/>
    <col min="16123" max="16125" width="9" style="1" hidden="1" customWidth="1"/>
    <col min="16126" max="16126" width="25.75" style="1" customWidth="1"/>
    <col min="16127" max="16127" width="19.625" style="1" customWidth="1"/>
    <col min="16128" max="16129" width="9" style="1" hidden="1" customWidth="1"/>
    <col min="16130" max="16131" width="9" style="1"/>
    <col min="16132" max="16132" width="14.125" style="1" customWidth="1"/>
    <col min="16133" max="16133" width="13.125" style="1" customWidth="1"/>
    <col min="16134" max="16134" width="12.625" style="1" customWidth="1"/>
    <col min="16135" max="16135" width="12" style="1" customWidth="1"/>
    <col min="16136" max="16136" width="12.375" style="1" customWidth="1"/>
    <col min="16137" max="16137" width="15.75" style="1" customWidth="1"/>
    <col min="16138" max="16140" width="9" style="1"/>
    <col min="16141" max="16146" width="9" style="1" hidden="1" customWidth="1"/>
    <col min="16147" max="16147" width="10.375" style="1" customWidth="1"/>
    <col min="16148" max="16384" width="9" style="1"/>
  </cols>
  <sheetData>
    <row r="1" ht="19.5" customHeight="1" spans="3:3">
      <c r="C1" s="5" t="s">
        <v>438</v>
      </c>
    </row>
    <row r="2" ht="25.9" customHeight="1" spans="1:34">
      <c r="A2" s="6" t="s">
        <v>439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</row>
    <row r="3" ht="15.75" customHeight="1" spans="1:3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ht="35.25" customHeight="1" spans="1:34">
      <c r="A4" s="7" t="s">
        <v>15</v>
      </c>
      <c r="B4" s="7" t="s">
        <v>440</v>
      </c>
      <c r="C4" s="8" t="s">
        <v>2</v>
      </c>
      <c r="D4" s="9"/>
      <c r="E4" s="9"/>
      <c r="F4" s="16"/>
      <c r="G4" s="17" t="s">
        <v>3</v>
      </c>
      <c r="H4" s="18" t="s">
        <v>441</v>
      </c>
      <c r="I4" s="18" t="s">
        <v>442</v>
      </c>
      <c r="J4" s="24" t="s">
        <v>443</v>
      </c>
      <c r="K4" s="17" t="s">
        <v>293</v>
      </c>
      <c r="L4" s="17" t="s">
        <v>444</v>
      </c>
      <c r="M4" s="17" t="s">
        <v>445</v>
      </c>
      <c r="N4" s="17" t="s">
        <v>446</v>
      </c>
      <c r="O4" s="17" t="s">
        <v>447</v>
      </c>
      <c r="P4" s="17" t="s">
        <v>448</v>
      </c>
      <c r="Q4" s="28" t="s">
        <v>312</v>
      </c>
      <c r="R4" s="29"/>
      <c r="S4" s="30" t="s">
        <v>449</v>
      </c>
      <c r="T4" s="30"/>
      <c r="U4" s="30"/>
      <c r="V4" s="30"/>
      <c r="W4" s="35" t="s">
        <v>450</v>
      </c>
      <c r="X4" s="35" t="s">
        <v>451</v>
      </c>
      <c r="Y4" s="35" t="s">
        <v>452</v>
      </c>
      <c r="Z4" s="41" t="s">
        <v>453</v>
      </c>
      <c r="AA4" s="41"/>
      <c r="AB4" s="41"/>
      <c r="AC4" s="41"/>
      <c r="AD4" s="41"/>
      <c r="AE4" s="43" t="s">
        <v>454</v>
      </c>
      <c r="AF4" s="44"/>
      <c r="AG4" s="48"/>
      <c r="AH4" s="40" t="s">
        <v>14</v>
      </c>
    </row>
    <row r="5" ht="33" customHeight="1" spans="1:34">
      <c r="A5" s="10"/>
      <c r="B5" s="10"/>
      <c r="C5" s="11" t="s">
        <v>276</v>
      </c>
      <c r="D5" s="11" t="s">
        <v>277</v>
      </c>
      <c r="E5" s="11" t="s">
        <v>344</v>
      </c>
      <c r="F5" s="19" t="s">
        <v>455</v>
      </c>
      <c r="G5" s="20"/>
      <c r="H5" s="21"/>
      <c r="I5" s="21"/>
      <c r="J5" s="25"/>
      <c r="K5" s="20"/>
      <c r="L5" s="20"/>
      <c r="M5" s="20"/>
      <c r="N5" s="20"/>
      <c r="O5" s="20"/>
      <c r="P5" s="20"/>
      <c r="Q5" s="31" t="s">
        <v>316</v>
      </c>
      <c r="R5" s="28" t="s">
        <v>317</v>
      </c>
      <c r="S5" s="30" t="s">
        <v>456</v>
      </c>
      <c r="T5" s="32" t="s">
        <v>298</v>
      </c>
      <c r="U5" s="32" t="s">
        <v>457</v>
      </c>
      <c r="V5" s="32" t="s">
        <v>458</v>
      </c>
      <c r="W5" s="36"/>
      <c r="X5" s="37"/>
      <c r="Y5" s="37"/>
      <c r="Z5" s="41" t="s">
        <v>459</v>
      </c>
      <c r="AA5" s="41" t="s">
        <v>460</v>
      </c>
      <c r="AB5" s="41" t="s">
        <v>461</v>
      </c>
      <c r="AC5" s="41" t="s">
        <v>462</v>
      </c>
      <c r="AD5" s="45" t="s">
        <v>463</v>
      </c>
      <c r="AE5" s="45" t="s">
        <v>464</v>
      </c>
      <c r="AF5" s="40" t="s">
        <v>465</v>
      </c>
      <c r="AG5" s="40" t="s">
        <v>466</v>
      </c>
      <c r="AH5" s="40"/>
    </row>
    <row r="6" ht="30" customHeight="1" spans="1:34">
      <c r="A6" s="12"/>
      <c r="B6" s="12"/>
      <c r="C6" s="13" t="s">
        <v>356</v>
      </c>
      <c r="D6" s="13"/>
      <c r="E6" s="13"/>
      <c r="F6" s="13"/>
      <c r="G6" s="22"/>
      <c r="H6" s="23"/>
      <c r="I6" s="23"/>
      <c r="J6" s="23"/>
      <c r="K6" s="23"/>
      <c r="L6" s="22"/>
      <c r="M6" s="22"/>
      <c r="N6" s="22"/>
      <c r="O6" s="22"/>
      <c r="P6" s="27">
        <f>SUBTOTAL(9,P7:P59)</f>
        <v>642.031</v>
      </c>
      <c r="Q6" s="15"/>
      <c r="R6" s="33"/>
      <c r="S6" s="34"/>
      <c r="T6" s="34"/>
      <c r="U6" s="34"/>
      <c r="V6" s="34"/>
      <c r="W6" s="38"/>
      <c r="X6" s="38"/>
      <c r="Y6" s="38"/>
      <c r="Z6" s="42">
        <f t="shared" ref="Z6:AF6" si="0">SUBTOTAL(9,Z7:Z59)</f>
        <v>24.443</v>
      </c>
      <c r="AA6" s="42">
        <f t="shared" si="0"/>
        <v>38.552</v>
      </c>
      <c r="AB6" s="42">
        <f t="shared" si="0"/>
        <v>76.85</v>
      </c>
      <c r="AC6" s="42">
        <f t="shared" si="0"/>
        <v>126.88</v>
      </c>
      <c r="AD6" s="38">
        <f t="shared" si="0"/>
        <v>375.306</v>
      </c>
      <c r="AE6" s="46">
        <f t="shared" si="0"/>
        <v>327.256</v>
      </c>
      <c r="AF6" s="46">
        <f t="shared" si="0"/>
        <v>328.556</v>
      </c>
      <c r="AG6" s="46">
        <f t="shared" ref="AG6" si="1">SUBTOTAL(9,AG7:AG59)</f>
        <v>49530</v>
      </c>
      <c r="AH6" s="49"/>
    </row>
    <row r="7" ht="30" customHeight="1" outlineLevel="1" spans="1:34">
      <c r="A7" s="14"/>
      <c r="B7" s="14"/>
      <c r="C7" s="13" t="s">
        <v>363</v>
      </c>
      <c r="D7" s="13"/>
      <c r="E7" s="13"/>
      <c r="F7" s="13"/>
      <c r="G7" s="13"/>
      <c r="H7" s="15"/>
      <c r="I7" s="15"/>
      <c r="J7" s="15"/>
      <c r="K7" s="15"/>
      <c r="L7" s="13"/>
      <c r="M7" s="13"/>
      <c r="N7" s="13"/>
      <c r="O7" s="13"/>
      <c r="P7" s="27">
        <f>SUBTOTAL(9,P8:P8)</f>
        <v>4.45</v>
      </c>
      <c r="Q7" s="15"/>
      <c r="R7" s="15"/>
      <c r="S7" s="15"/>
      <c r="T7" s="15"/>
      <c r="U7" s="15"/>
      <c r="V7" s="15"/>
      <c r="W7" s="38"/>
      <c r="X7" s="39"/>
      <c r="Y7" s="39"/>
      <c r="Z7" s="42">
        <f t="shared" ref="Z7:AG7" si="2">SUBTOTAL(9,Z8:Z8)</f>
        <v>0</v>
      </c>
      <c r="AA7" s="42">
        <f t="shared" si="2"/>
        <v>0</v>
      </c>
      <c r="AB7" s="42">
        <f t="shared" si="2"/>
        <v>0</v>
      </c>
      <c r="AC7" s="42">
        <f t="shared" si="2"/>
        <v>0</v>
      </c>
      <c r="AD7" s="38">
        <f t="shared" si="2"/>
        <v>4.45</v>
      </c>
      <c r="AE7" s="46">
        <f t="shared" si="2"/>
        <v>4.45</v>
      </c>
      <c r="AF7" s="46">
        <f t="shared" si="2"/>
        <v>4.45</v>
      </c>
      <c r="AG7" s="46">
        <f t="shared" si="2"/>
        <v>569</v>
      </c>
      <c r="AH7" s="49"/>
    </row>
    <row r="8" ht="30" customHeight="1" outlineLevel="2" spans="1:34">
      <c r="A8" s="14">
        <v>10670</v>
      </c>
      <c r="B8" s="14" t="s">
        <v>467</v>
      </c>
      <c r="C8" s="15" t="s">
        <v>44</v>
      </c>
      <c r="D8" s="15" t="s">
        <v>45</v>
      </c>
      <c r="E8" s="15" t="s">
        <v>468</v>
      </c>
      <c r="F8" s="15" t="e">
        <f>_xlfn.XLOOKUP(D8,#REF!,#REF!)</f>
        <v>#REF!</v>
      </c>
      <c r="G8" s="15" t="s">
        <v>469</v>
      </c>
      <c r="H8" s="15" t="s">
        <v>470</v>
      </c>
      <c r="I8" s="15" t="s">
        <v>34</v>
      </c>
      <c r="J8" s="15" t="s">
        <v>471</v>
      </c>
      <c r="K8" s="15" t="s">
        <v>472</v>
      </c>
      <c r="L8" s="15" t="s">
        <v>468</v>
      </c>
      <c r="M8" s="15" t="s">
        <v>473</v>
      </c>
      <c r="N8" s="15" t="s">
        <v>474</v>
      </c>
      <c r="O8" s="15" t="s">
        <v>475</v>
      </c>
      <c r="P8" s="15">
        <v>4.45</v>
      </c>
      <c r="Q8" s="15" t="s">
        <v>476</v>
      </c>
      <c r="R8" s="15" t="s">
        <v>477</v>
      </c>
      <c r="S8" s="15">
        <v>3115</v>
      </c>
      <c r="T8" s="15">
        <v>0</v>
      </c>
      <c r="U8" s="15">
        <v>0</v>
      </c>
      <c r="V8" s="15">
        <v>3115</v>
      </c>
      <c r="W8" s="33" t="s">
        <v>478</v>
      </c>
      <c r="X8" s="40" t="s">
        <v>479</v>
      </c>
      <c r="Y8" s="40" t="s">
        <v>480</v>
      </c>
      <c r="Z8" s="42"/>
      <c r="AA8" s="42"/>
      <c r="AB8" s="42"/>
      <c r="AC8" s="42"/>
      <c r="AD8" s="38">
        <f t="shared" ref="AD8:AD26" si="3">P8-Z8-AA8-AB8-AC8</f>
        <v>4.45</v>
      </c>
      <c r="AE8" s="47">
        <v>4.45</v>
      </c>
      <c r="AF8" s="47">
        <f t="shared" ref="AF8:AF31" si="4">AD8</f>
        <v>4.45</v>
      </c>
      <c r="AG8" s="47">
        <f>ROUND(AF8*240*0.533,0)</f>
        <v>569</v>
      </c>
      <c r="AH8" s="41"/>
    </row>
    <row r="9" ht="30" customHeight="1" outlineLevel="1" spans="1:34">
      <c r="A9" s="14"/>
      <c r="B9" s="14"/>
      <c r="C9" s="13" t="s">
        <v>481</v>
      </c>
      <c r="D9" s="13"/>
      <c r="E9" s="13"/>
      <c r="F9" s="13"/>
      <c r="G9" s="13"/>
      <c r="H9" s="15"/>
      <c r="I9" s="15"/>
      <c r="J9" s="15"/>
      <c r="K9" s="15"/>
      <c r="L9" s="13"/>
      <c r="M9" s="13"/>
      <c r="N9" s="13"/>
      <c r="O9" s="13"/>
      <c r="P9" s="27">
        <f>SUBTOTAL(9,P10:P11)</f>
        <v>22.11</v>
      </c>
      <c r="Q9" s="15"/>
      <c r="R9" s="15"/>
      <c r="S9" s="15"/>
      <c r="T9" s="15"/>
      <c r="U9" s="15"/>
      <c r="V9" s="15"/>
      <c r="W9" s="38"/>
      <c r="X9" s="39"/>
      <c r="Y9" s="39"/>
      <c r="Z9" s="42">
        <f t="shared" ref="Z9:AG9" si="5">SUBTOTAL(9,Z10:Z11)</f>
        <v>0</v>
      </c>
      <c r="AA9" s="42">
        <f t="shared" si="5"/>
        <v>0</v>
      </c>
      <c r="AB9" s="42">
        <f t="shared" si="5"/>
        <v>0</v>
      </c>
      <c r="AC9" s="42">
        <f t="shared" si="5"/>
        <v>22.028</v>
      </c>
      <c r="AD9" s="38">
        <f t="shared" si="5"/>
        <v>0.0819999999999999</v>
      </c>
      <c r="AE9" s="46">
        <f t="shared" si="5"/>
        <v>0.0819999999999999</v>
      </c>
      <c r="AF9" s="46">
        <f t="shared" si="5"/>
        <v>0.0819999999999999</v>
      </c>
      <c r="AG9" s="46">
        <f t="shared" si="5"/>
        <v>316</v>
      </c>
      <c r="AH9" s="41"/>
    </row>
    <row r="10" ht="30" customHeight="1" outlineLevel="2" spans="1:34">
      <c r="A10" s="14">
        <v>10671</v>
      </c>
      <c r="B10" s="14" t="s">
        <v>482</v>
      </c>
      <c r="C10" s="15" t="s">
        <v>54</v>
      </c>
      <c r="D10" s="15" t="s">
        <v>483</v>
      </c>
      <c r="E10" s="15" t="s">
        <v>484</v>
      </c>
      <c r="F10" s="15" t="e">
        <f>_xlfn.XLOOKUP(D10,#REF!,#REF!)</f>
        <v>#REF!</v>
      </c>
      <c r="G10" s="15" t="s">
        <v>485</v>
      </c>
      <c r="H10" s="15" t="s">
        <v>470</v>
      </c>
      <c r="I10" s="15" t="s">
        <v>34</v>
      </c>
      <c r="J10" s="15" t="s">
        <v>471</v>
      </c>
      <c r="K10" s="15" t="s">
        <v>472</v>
      </c>
      <c r="L10" s="15" t="s">
        <v>484</v>
      </c>
      <c r="M10" s="15" t="s">
        <v>473</v>
      </c>
      <c r="N10" s="15" t="s">
        <v>474</v>
      </c>
      <c r="O10" s="15" t="s">
        <v>486</v>
      </c>
      <c r="P10" s="15">
        <v>5.61</v>
      </c>
      <c r="Q10" s="15" t="s">
        <v>476</v>
      </c>
      <c r="R10" s="15" t="s">
        <v>476</v>
      </c>
      <c r="S10" s="15">
        <v>1570.8</v>
      </c>
      <c r="T10" s="15">
        <v>0</v>
      </c>
      <c r="U10" s="15">
        <v>0</v>
      </c>
      <c r="V10" s="15">
        <v>1570.8</v>
      </c>
      <c r="W10" s="33" t="s">
        <v>487</v>
      </c>
      <c r="X10" s="40" t="s">
        <v>479</v>
      </c>
      <c r="Y10" s="40" t="s">
        <v>480</v>
      </c>
      <c r="Z10" s="42">
        <v>0</v>
      </c>
      <c r="AA10" s="42">
        <v>0</v>
      </c>
      <c r="AB10" s="42">
        <v>0</v>
      </c>
      <c r="AC10" s="42">
        <v>8</v>
      </c>
      <c r="AD10" s="38">
        <f t="shared" ref="AD10" si="6">P10-Z10-AA10-AB10-AC10</f>
        <v>-2.39</v>
      </c>
      <c r="AE10" s="47">
        <v>-2.39</v>
      </c>
      <c r="AF10" s="47">
        <f t="shared" si="4"/>
        <v>-2.39</v>
      </c>
      <c r="AG10" s="47"/>
      <c r="AH10" s="41"/>
    </row>
    <row r="11" ht="30" customHeight="1" outlineLevel="2" spans="1:34">
      <c r="A11" s="14">
        <v>10702</v>
      </c>
      <c r="B11" s="14" t="s">
        <v>488</v>
      </c>
      <c r="C11" s="15" t="s">
        <v>54</v>
      </c>
      <c r="D11" s="15" t="s">
        <v>235</v>
      </c>
      <c r="E11" s="15" t="s">
        <v>489</v>
      </c>
      <c r="F11" s="15" t="e">
        <f>_xlfn.XLOOKUP(D11,#REF!,#REF!)</f>
        <v>#REF!</v>
      </c>
      <c r="G11" s="15" t="s">
        <v>490</v>
      </c>
      <c r="H11" s="15" t="s">
        <v>470</v>
      </c>
      <c r="I11" s="15" t="s">
        <v>34</v>
      </c>
      <c r="J11" s="15" t="s">
        <v>471</v>
      </c>
      <c r="K11" s="15" t="s">
        <v>472</v>
      </c>
      <c r="L11" s="15" t="s">
        <v>489</v>
      </c>
      <c r="M11" s="15" t="s">
        <v>473</v>
      </c>
      <c r="N11" s="15" t="s">
        <v>474</v>
      </c>
      <c r="O11" s="15" t="s">
        <v>491</v>
      </c>
      <c r="P11" s="15">
        <v>16.5</v>
      </c>
      <c r="Q11" s="15" t="s">
        <v>476</v>
      </c>
      <c r="R11" s="15" t="s">
        <v>476</v>
      </c>
      <c r="S11" s="15">
        <v>7062.6</v>
      </c>
      <c r="T11" s="15">
        <v>5650.08</v>
      </c>
      <c r="U11" s="15">
        <v>0</v>
      </c>
      <c r="V11" s="15">
        <v>1412.52</v>
      </c>
      <c r="W11" s="33" t="s">
        <v>487</v>
      </c>
      <c r="X11" s="40" t="s">
        <v>479</v>
      </c>
      <c r="Y11" s="40" t="s">
        <v>480</v>
      </c>
      <c r="Z11" s="42">
        <v>0</v>
      </c>
      <c r="AA11" s="42">
        <v>0</v>
      </c>
      <c r="AB11" s="42">
        <v>0</v>
      </c>
      <c r="AC11" s="42">
        <v>14.028</v>
      </c>
      <c r="AD11" s="38">
        <f t="shared" si="3"/>
        <v>2.472</v>
      </c>
      <c r="AE11" s="47">
        <v>2.472</v>
      </c>
      <c r="AF11" s="47">
        <f t="shared" si="4"/>
        <v>2.472</v>
      </c>
      <c r="AG11" s="47">
        <f>ROUND(AF11*240*0.533,0)</f>
        <v>316</v>
      </c>
      <c r="AH11" s="41"/>
    </row>
    <row r="12" ht="30" customHeight="1" outlineLevel="1" spans="1:34">
      <c r="A12" s="14"/>
      <c r="B12" s="14"/>
      <c r="C12" s="13" t="s">
        <v>381</v>
      </c>
      <c r="D12" s="13"/>
      <c r="E12" s="13"/>
      <c r="F12" s="13"/>
      <c r="G12" s="13"/>
      <c r="H12" s="15"/>
      <c r="I12" s="15"/>
      <c r="J12" s="15"/>
      <c r="K12" s="15"/>
      <c r="L12" s="13"/>
      <c r="M12" s="13"/>
      <c r="N12" s="13"/>
      <c r="O12" s="13"/>
      <c r="P12" s="27">
        <f>SUBTOTAL(9,P13:P18)</f>
        <v>102.97</v>
      </c>
      <c r="Q12" s="15"/>
      <c r="R12" s="15"/>
      <c r="S12" s="15"/>
      <c r="T12" s="15"/>
      <c r="U12" s="15"/>
      <c r="V12" s="15"/>
      <c r="W12" s="38"/>
      <c r="X12" s="39"/>
      <c r="Y12" s="39"/>
      <c r="Z12" s="42">
        <f t="shared" ref="Z12:AG12" si="7">SUBTOTAL(9,Z13:Z18)</f>
        <v>0</v>
      </c>
      <c r="AA12" s="42">
        <f t="shared" si="7"/>
        <v>0</v>
      </c>
      <c r="AB12" s="42">
        <f t="shared" si="7"/>
        <v>0</v>
      </c>
      <c r="AC12" s="42">
        <f t="shared" si="7"/>
        <v>20.023</v>
      </c>
      <c r="AD12" s="38">
        <f t="shared" si="7"/>
        <v>82.947</v>
      </c>
      <c r="AE12" s="46">
        <f t="shared" si="7"/>
        <v>82.947</v>
      </c>
      <c r="AF12" s="46">
        <f t="shared" si="7"/>
        <v>82.947</v>
      </c>
      <c r="AG12" s="46">
        <f t="shared" si="7"/>
        <v>11531</v>
      </c>
      <c r="AH12" s="41"/>
    </row>
    <row r="13" ht="30" customHeight="1" outlineLevel="2" spans="1:34">
      <c r="A13" s="14">
        <v>10708</v>
      </c>
      <c r="B13" s="14" t="s">
        <v>492</v>
      </c>
      <c r="C13" s="15" t="s">
        <v>61</v>
      </c>
      <c r="D13" s="15" t="s">
        <v>62</v>
      </c>
      <c r="E13" s="15" t="s">
        <v>493</v>
      </c>
      <c r="F13" s="15" t="e">
        <f>_xlfn.XLOOKUP(D13,#REF!,#REF!)</f>
        <v>#REF!</v>
      </c>
      <c r="G13" s="15" t="s">
        <v>494</v>
      </c>
      <c r="H13" s="15" t="s">
        <v>495</v>
      </c>
      <c r="I13" s="15" t="s">
        <v>496</v>
      </c>
      <c r="J13" s="15" t="s">
        <v>471</v>
      </c>
      <c r="K13" s="15" t="s">
        <v>306</v>
      </c>
      <c r="L13" s="15" t="s">
        <v>493</v>
      </c>
      <c r="M13" s="15" t="s">
        <v>473</v>
      </c>
      <c r="N13" s="15" t="s">
        <v>474</v>
      </c>
      <c r="O13" s="15" t="s">
        <v>497</v>
      </c>
      <c r="P13" s="15">
        <v>26.091</v>
      </c>
      <c r="Q13" s="15" t="s">
        <v>476</v>
      </c>
      <c r="R13" s="15" t="s">
        <v>477</v>
      </c>
      <c r="S13" s="15">
        <v>12000</v>
      </c>
      <c r="T13" s="15">
        <v>0</v>
      </c>
      <c r="U13" s="15">
        <v>0</v>
      </c>
      <c r="V13" s="15">
        <v>12000</v>
      </c>
      <c r="W13" s="33" t="s">
        <v>478</v>
      </c>
      <c r="X13" s="40" t="s">
        <v>498</v>
      </c>
      <c r="Y13" s="40" t="s">
        <v>499</v>
      </c>
      <c r="Z13" s="42"/>
      <c r="AA13" s="42"/>
      <c r="AB13" s="42"/>
      <c r="AC13" s="42"/>
      <c r="AD13" s="38">
        <f t="shared" si="3"/>
        <v>26.091</v>
      </c>
      <c r="AE13" s="47">
        <v>26.091</v>
      </c>
      <c r="AF13" s="47">
        <f t="shared" si="4"/>
        <v>26.091</v>
      </c>
      <c r="AG13" s="47">
        <f>ROUND(AF13*264*0.533,0)</f>
        <v>3671</v>
      </c>
      <c r="AH13" s="41"/>
    </row>
    <row r="14" ht="30" customHeight="1" outlineLevel="2" spans="1:34">
      <c r="A14" s="14">
        <v>10714</v>
      </c>
      <c r="B14" s="14" t="s">
        <v>500</v>
      </c>
      <c r="C14" s="15" t="s">
        <v>61</v>
      </c>
      <c r="D14" s="15" t="s">
        <v>246</v>
      </c>
      <c r="E14" s="15" t="s">
        <v>501</v>
      </c>
      <c r="F14" s="15" t="e">
        <f>_xlfn.XLOOKUP(D14,#REF!,#REF!)</f>
        <v>#REF!</v>
      </c>
      <c r="G14" s="15" t="s">
        <v>502</v>
      </c>
      <c r="H14" s="15" t="s">
        <v>495</v>
      </c>
      <c r="I14" s="15" t="s">
        <v>496</v>
      </c>
      <c r="J14" s="15" t="s">
        <v>471</v>
      </c>
      <c r="K14" s="15" t="s">
        <v>503</v>
      </c>
      <c r="L14" s="15" t="s">
        <v>501</v>
      </c>
      <c r="M14" s="15" t="s">
        <v>473</v>
      </c>
      <c r="N14" s="15" t="s">
        <v>474</v>
      </c>
      <c r="O14" s="15" t="s">
        <v>504</v>
      </c>
      <c r="P14" s="15">
        <v>17.261</v>
      </c>
      <c r="Q14" s="15" t="s">
        <v>505</v>
      </c>
      <c r="R14" s="15" t="s">
        <v>476</v>
      </c>
      <c r="S14" s="15">
        <v>8600</v>
      </c>
      <c r="T14" s="15">
        <v>0</v>
      </c>
      <c r="U14" s="15">
        <v>0</v>
      </c>
      <c r="V14" s="15">
        <v>8600</v>
      </c>
      <c r="W14" s="33" t="s">
        <v>506</v>
      </c>
      <c r="X14" s="40" t="s">
        <v>479</v>
      </c>
      <c r="Y14" s="40" t="s">
        <v>480</v>
      </c>
      <c r="Z14" s="42">
        <v>0</v>
      </c>
      <c r="AA14" s="42">
        <v>0</v>
      </c>
      <c r="AB14" s="42">
        <v>0</v>
      </c>
      <c r="AC14" s="42">
        <v>0</v>
      </c>
      <c r="AD14" s="38">
        <f t="shared" si="3"/>
        <v>17.261</v>
      </c>
      <c r="AE14" s="47">
        <v>17.261</v>
      </c>
      <c r="AF14" s="47">
        <f t="shared" si="4"/>
        <v>17.261</v>
      </c>
      <c r="AG14" s="47">
        <f t="shared" ref="AG14:AG17" si="8">ROUND(AF14*264*0.533,0)</f>
        <v>2429</v>
      </c>
      <c r="AH14" s="41"/>
    </row>
    <row r="15" ht="30" customHeight="1" outlineLevel="2" spans="1:34">
      <c r="A15" s="14">
        <v>10728</v>
      </c>
      <c r="B15" s="14" t="s">
        <v>507</v>
      </c>
      <c r="C15" s="15" t="s">
        <v>61</v>
      </c>
      <c r="D15" s="15" t="s">
        <v>287</v>
      </c>
      <c r="E15" s="15" t="s">
        <v>508</v>
      </c>
      <c r="F15" s="15" t="e">
        <f>_xlfn.XLOOKUP(D15,#REF!,#REF!)</f>
        <v>#REF!</v>
      </c>
      <c r="G15" s="15" t="s">
        <v>509</v>
      </c>
      <c r="H15" s="15" t="s">
        <v>495</v>
      </c>
      <c r="I15" s="15" t="s">
        <v>496</v>
      </c>
      <c r="J15" s="15" t="s">
        <v>471</v>
      </c>
      <c r="K15" s="15" t="s">
        <v>472</v>
      </c>
      <c r="L15" s="15" t="s">
        <v>508</v>
      </c>
      <c r="M15" s="15" t="s">
        <v>473</v>
      </c>
      <c r="N15" s="15" t="s">
        <v>474</v>
      </c>
      <c r="O15" s="15" t="s">
        <v>510</v>
      </c>
      <c r="P15" s="15">
        <v>11.797</v>
      </c>
      <c r="Q15" s="15" t="s">
        <v>511</v>
      </c>
      <c r="R15" s="15" t="s">
        <v>477</v>
      </c>
      <c r="S15" s="15">
        <v>5000</v>
      </c>
      <c r="T15" s="15">
        <v>0</v>
      </c>
      <c r="U15" s="15">
        <v>0</v>
      </c>
      <c r="V15" s="15">
        <v>5000</v>
      </c>
      <c r="W15" s="33" t="s">
        <v>487</v>
      </c>
      <c r="X15" s="40" t="s">
        <v>479</v>
      </c>
      <c r="Y15" s="40" t="s">
        <v>480</v>
      </c>
      <c r="Z15" s="42">
        <v>0</v>
      </c>
      <c r="AA15" s="42">
        <v>0</v>
      </c>
      <c r="AB15" s="42">
        <v>0</v>
      </c>
      <c r="AC15" s="42">
        <v>8.198</v>
      </c>
      <c r="AD15" s="38">
        <f t="shared" si="3"/>
        <v>3.599</v>
      </c>
      <c r="AE15" s="47">
        <v>3.599</v>
      </c>
      <c r="AF15" s="47">
        <f t="shared" si="4"/>
        <v>3.599</v>
      </c>
      <c r="AG15" s="47">
        <f t="shared" si="8"/>
        <v>506</v>
      </c>
      <c r="AH15" s="41"/>
    </row>
    <row r="16" ht="30" customHeight="1" outlineLevel="2" spans="1:34">
      <c r="A16" s="14">
        <v>10729</v>
      </c>
      <c r="B16" s="14" t="s">
        <v>512</v>
      </c>
      <c r="C16" s="15" t="s">
        <v>61</v>
      </c>
      <c r="D16" s="15" t="s">
        <v>287</v>
      </c>
      <c r="E16" s="15" t="s">
        <v>513</v>
      </c>
      <c r="F16" s="15" t="e">
        <f>_xlfn.XLOOKUP(D16,#REF!,#REF!)</f>
        <v>#REF!</v>
      </c>
      <c r="G16" s="15" t="s">
        <v>514</v>
      </c>
      <c r="H16" s="15" t="s">
        <v>495</v>
      </c>
      <c r="I16" s="15" t="s">
        <v>496</v>
      </c>
      <c r="J16" s="15" t="s">
        <v>471</v>
      </c>
      <c r="K16" s="15" t="s">
        <v>472</v>
      </c>
      <c r="L16" s="15" t="s">
        <v>513</v>
      </c>
      <c r="M16" s="15" t="s">
        <v>473</v>
      </c>
      <c r="N16" s="15" t="s">
        <v>474</v>
      </c>
      <c r="O16" s="15" t="s">
        <v>515</v>
      </c>
      <c r="P16" s="15">
        <v>14.91</v>
      </c>
      <c r="Q16" s="15" t="s">
        <v>477</v>
      </c>
      <c r="R16" s="15" t="s">
        <v>477</v>
      </c>
      <c r="S16" s="15">
        <v>7455</v>
      </c>
      <c r="T16" s="15">
        <v>0</v>
      </c>
      <c r="U16" s="15">
        <v>0</v>
      </c>
      <c r="V16" s="15">
        <v>7455</v>
      </c>
      <c r="W16" s="33" t="s">
        <v>487</v>
      </c>
      <c r="X16" s="40" t="s">
        <v>479</v>
      </c>
      <c r="Y16" s="40" t="s">
        <v>480</v>
      </c>
      <c r="Z16" s="42">
        <v>0</v>
      </c>
      <c r="AA16" s="42">
        <v>0</v>
      </c>
      <c r="AB16" s="42">
        <v>0</v>
      </c>
      <c r="AC16" s="42">
        <v>11.825</v>
      </c>
      <c r="AD16" s="38">
        <f t="shared" si="3"/>
        <v>3.085</v>
      </c>
      <c r="AE16" s="47">
        <v>3.085</v>
      </c>
      <c r="AF16" s="47">
        <f t="shared" si="4"/>
        <v>3.085</v>
      </c>
      <c r="AG16" s="47">
        <f>ROUND(AF16*264*0.533,0)+1</f>
        <v>435</v>
      </c>
      <c r="AH16" s="41"/>
    </row>
    <row r="17" ht="30" customHeight="1" outlineLevel="2" spans="1:34">
      <c r="A17" s="14">
        <v>10732</v>
      </c>
      <c r="B17" s="14" t="s">
        <v>516</v>
      </c>
      <c r="C17" s="15" t="s">
        <v>61</v>
      </c>
      <c r="D17" s="15" t="s">
        <v>382</v>
      </c>
      <c r="E17" s="15" t="s">
        <v>517</v>
      </c>
      <c r="F17" s="15" t="e">
        <f>_xlfn.XLOOKUP(D17,#REF!,#REF!)</f>
        <v>#REF!</v>
      </c>
      <c r="G17" s="15" t="s">
        <v>518</v>
      </c>
      <c r="H17" s="15" t="s">
        <v>495</v>
      </c>
      <c r="I17" s="15" t="s">
        <v>496</v>
      </c>
      <c r="J17" s="15" t="s">
        <v>471</v>
      </c>
      <c r="K17" s="15"/>
      <c r="L17" s="15" t="s">
        <v>517</v>
      </c>
      <c r="M17" s="15" t="s">
        <v>473</v>
      </c>
      <c r="N17" s="15" t="s">
        <v>474</v>
      </c>
      <c r="O17" s="15" t="s">
        <v>519</v>
      </c>
      <c r="P17" s="15">
        <v>21.871</v>
      </c>
      <c r="Q17" s="15"/>
      <c r="R17" s="15"/>
      <c r="S17" s="15">
        <v>0</v>
      </c>
      <c r="T17" s="15">
        <v>0</v>
      </c>
      <c r="U17" s="15">
        <v>0</v>
      </c>
      <c r="V17" s="15">
        <v>0</v>
      </c>
      <c r="W17" s="33" t="s">
        <v>506</v>
      </c>
      <c r="X17" s="40" t="s">
        <v>479</v>
      </c>
      <c r="Y17" s="40" t="s">
        <v>480</v>
      </c>
      <c r="Z17" s="42">
        <v>0</v>
      </c>
      <c r="AA17" s="42">
        <v>0</v>
      </c>
      <c r="AB17" s="42">
        <v>0</v>
      </c>
      <c r="AC17" s="42">
        <v>0</v>
      </c>
      <c r="AD17" s="38">
        <f t="shared" si="3"/>
        <v>21.871</v>
      </c>
      <c r="AE17" s="47">
        <v>21.871</v>
      </c>
      <c r="AF17" s="47">
        <f t="shared" si="4"/>
        <v>21.871</v>
      </c>
      <c r="AG17" s="47">
        <f t="shared" si="8"/>
        <v>3078</v>
      </c>
      <c r="AH17" s="41"/>
    </row>
    <row r="18" ht="30" customHeight="1" outlineLevel="2" spans="1:34">
      <c r="A18" s="14">
        <v>10743</v>
      </c>
      <c r="B18" s="14" t="s">
        <v>520</v>
      </c>
      <c r="C18" s="15" t="s">
        <v>61</v>
      </c>
      <c r="D18" s="15" t="s">
        <v>67</v>
      </c>
      <c r="E18" s="15" t="s">
        <v>521</v>
      </c>
      <c r="F18" s="15" t="e">
        <f>_xlfn.XLOOKUP(D18,#REF!,#REF!)</f>
        <v>#REF!</v>
      </c>
      <c r="G18" s="15" t="s">
        <v>522</v>
      </c>
      <c r="H18" s="15" t="s">
        <v>523</v>
      </c>
      <c r="I18" s="15" t="s">
        <v>34</v>
      </c>
      <c r="J18" s="15" t="s">
        <v>471</v>
      </c>
      <c r="K18" s="15" t="s">
        <v>306</v>
      </c>
      <c r="L18" s="15" t="s">
        <v>521</v>
      </c>
      <c r="M18" s="15" t="s">
        <v>473</v>
      </c>
      <c r="N18" s="15" t="s">
        <v>474</v>
      </c>
      <c r="O18" s="15" t="s">
        <v>524</v>
      </c>
      <c r="P18" s="15">
        <v>11.04</v>
      </c>
      <c r="Q18" s="15" t="s">
        <v>476</v>
      </c>
      <c r="R18" s="15" t="s">
        <v>477</v>
      </c>
      <c r="S18" s="15">
        <v>4269</v>
      </c>
      <c r="T18" s="15">
        <v>0</v>
      </c>
      <c r="U18" s="15">
        <v>0</v>
      </c>
      <c r="V18" s="15">
        <v>4269</v>
      </c>
      <c r="W18" s="33" t="s">
        <v>478</v>
      </c>
      <c r="X18" s="40" t="s">
        <v>479</v>
      </c>
      <c r="Y18" s="40" t="s">
        <v>480</v>
      </c>
      <c r="Z18" s="42"/>
      <c r="AA18" s="42"/>
      <c r="AB18" s="42"/>
      <c r="AC18" s="42"/>
      <c r="AD18" s="38">
        <f t="shared" si="3"/>
        <v>11.04</v>
      </c>
      <c r="AE18" s="47">
        <v>11.04</v>
      </c>
      <c r="AF18" s="47">
        <f t="shared" si="4"/>
        <v>11.04</v>
      </c>
      <c r="AG18" s="47">
        <f>ROUND(AF18*240*0.533,0)</f>
        <v>1412</v>
      </c>
      <c r="AH18" s="41"/>
    </row>
    <row r="19" ht="30" customHeight="1" outlineLevel="1" spans="1:34">
      <c r="A19" s="14"/>
      <c r="B19" s="14"/>
      <c r="C19" s="13" t="s">
        <v>388</v>
      </c>
      <c r="D19" s="13"/>
      <c r="E19" s="13"/>
      <c r="F19" s="13"/>
      <c r="G19" s="13"/>
      <c r="H19" s="15"/>
      <c r="I19" s="15"/>
      <c r="J19" s="15"/>
      <c r="K19" s="15"/>
      <c r="L19" s="13"/>
      <c r="M19" s="13"/>
      <c r="N19" s="13"/>
      <c r="O19" s="13"/>
      <c r="P19" s="27">
        <f>SUBTOTAL(9,P20:P23)</f>
        <v>26.233</v>
      </c>
      <c r="Q19" s="15"/>
      <c r="R19" s="15"/>
      <c r="S19" s="15"/>
      <c r="T19" s="15"/>
      <c r="U19" s="15"/>
      <c r="V19" s="15"/>
      <c r="W19" s="38"/>
      <c r="X19" s="39"/>
      <c r="Y19" s="39"/>
      <c r="Z19" s="42">
        <f t="shared" ref="Z19:AG19" si="9">SUBTOTAL(9,Z20:Z23)</f>
        <v>0</v>
      </c>
      <c r="AA19" s="42">
        <f t="shared" si="9"/>
        <v>0</v>
      </c>
      <c r="AB19" s="42">
        <f t="shared" si="9"/>
        <v>0</v>
      </c>
      <c r="AC19" s="42">
        <f t="shared" si="9"/>
        <v>0</v>
      </c>
      <c r="AD19" s="38">
        <f t="shared" si="9"/>
        <v>26.233</v>
      </c>
      <c r="AE19" s="46">
        <f t="shared" si="9"/>
        <v>26.233</v>
      </c>
      <c r="AF19" s="46">
        <f t="shared" si="9"/>
        <v>26.233</v>
      </c>
      <c r="AG19" s="46">
        <f t="shared" si="9"/>
        <v>3356</v>
      </c>
      <c r="AH19" s="41"/>
    </row>
    <row r="20" ht="30" customHeight="1" outlineLevel="2" spans="1:34">
      <c r="A20" s="14">
        <v>10744</v>
      </c>
      <c r="B20" s="14" t="s">
        <v>525</v>
      </c>
      <c r="C20" s="15" t="s">
        <v>72</v>
      </c>
      <c r="D20" s="15" t="s">
        <v>77</v>
      </c>
      <c r="E20" s="15" t="s">
        <v>526</v>
      </c>
      <c r="F20" s="15" t="e">
        <f>_xlfn.XLOOKUP(D20,#REF!,#REF!)</f>
        <v>#REF!</v>
      </c>
      <c r="G20" s="15" t="s">
        <v>527</v>
      </c>
      <c r="H20" s="15" t="s">
        <v>470</v>
      </c>
      <c r="I20" s="15" t="s">
        <v>34</v>
      </c>
      <c r="J20" s="15" t="s">
        <v>528</v>
      </c>
      <c r="K20" s="15" t="s">
        <v>503</v>
      </c>
      <c r="L20" s="15" t="s">
        <v>526</v>
      </c>
      <c r="M20" s="15" t="s">
        <v>473</v>
      </c>
      <c r="N20" s="15" t="s">
        <v>474</v>
      </c>
      <c r="O20" s="15" t="s">
        <v>529</v>
      </c>
      <c r="P20" s="15">
        <v>8.34</v>
      </c>
      <c r="Q20" s="15" t="s">
        <v>505</v>
      </c>
      <c r="R20" s="15" t="s">
        <v>505</v>
      </c>
      <c r="S20" s="15">
        <v>6152</v>
      </c>
      <c r="T20" s="15">
        <v>0</v>
      </c>
      <c r="U20" s="15">
        <v>0</v>
      </c>
      <c r="V20" s="15">
        <v>6152</v>
      </c>
      <c r="W20" s="33" t="s">
        <v>506</v>
      </c>
      <c r="X20" s="40" t="s">
        <v>479</v>
      </c>
      <c r="Y20" s="40" t="s">
        <v>480</v>
      </c>
      <c r="Z20" s="42">
        <v>0</v>
      </c>
      <c r="AA20" s="42">
        <v>0</v>
      </c>
      <c r="AB20" s="42">
        <v>0</v>
      </c>
      <c r="AC20" s="42">
        <v>0</v>
      </c>
      <c r="AD20" s="38">
        <f t="shared" si="3"/>
        <v>8.34</v>
      </c>
      <c r="AE20" s="47">
        <v>8.34</v>
      </c>
      <c r="AF20" s="47">
        <f t="shared" si="4"/>
        <v>8.34</v>
      </c>
      <c r="AG20" s="47">
        <f t="shared" ref="AG20:AG23" si="10">ROUND(AF20*240*0.533,0)</f>
        <v>1067</v>
      </c>
      <c r="AH20" s="41"/>
    </row>
    <row r="21" ht="30" customHeight="1" outlineLevel="2" spans="1:34">
      <c r="A21" s="14">
        <v>10746</v>
      </c>
      <c r="B21" s="14" t="s">
        <v>530</v>
      </c>
      <c r="C21" s="15" t="s">
        <v>72</v>
      </c>
      <c r="D21" s="15" t="s">
        <v>89</v>
      </c>
      <c r="E21" s="15" t="s">
        <v>531</v>
      </c>
      <c r="F21" s="15" t="e">
        <f>_xlfn.XLOOKUP(D21,#REF!,#REF!)</f>
        <v>#REF!</v>
      </c>
      <c r="G21" s="15" t="s">
        <v>532</v>
      </c>
      <c r="H21" s="15" t="s">
        <v>470</v>
      </c>
      <c r="I21" s="15" t="s">
        <v>34</v>
      </c>
      <c r="J21" s="15" t="s">
        <v>471</v>
      </c>
      <c r="K21" s="15" t="s">
        <v>472</v>
      </c>
      <c r="L21" s="15" t="s">
        <v>531</v>
      </c>
      <c r="M21" s="15" t="s">
        <v>533</v>
      </c>
      <c r="N21" s="15" t="s">
        <v>474</v>
      </c>
      <c r="O21" s="15" t="s">
        <v>534</v>
      </c>
      <c r="P21" s="15">
        <v>12.913</v>
      </c>
      <c r="Q21" s="15" t="s">
        <v>476</v>
      </c>
      <c r="R21" s="15" t="s">
        <v>477</v>
      </c>
      <c r="S21" s="15">
        <v>5700</v>
      </c>
      <c r="T21" s="15">
        <v>0</v>
      </c>
      <c r="U21" s="15">
        <v>0</v>
      </c>
      <c r="V21" s="15">
        <v>5700</v>
      </c>
      <c r="W21" s="33" t="s">
        <v>478</v>
      </c>
      <c r="X21" s="40" t="s">
        <v>479</v>
      </c>
      <c r="Y21" s="40" t="s">
        <v>480</v>
      </c>
      <c r="Z21" s="42"/>
      <c r="AA21" s="42"/>
      <c r="AB21" s="42"/>
      <c r="AC21" s="42"/>
      <c r="AD21" s="38">
        <f t="shared" si="3"/>
        <v>12.913</v>
      </c>
      <c r="AE21" s="47">
        <v>12.913</v>
      </c>
      <c r="AF21" s="47">
        <f t="shared" si="4"/>
        <v>12.913</v>
      </c>
      <c r="AG21" s="47">
        <f t="shared" si="10"/>
        <v>1652</v>
      </c>
      <c r="AH21" s="41"/>
    </row>
    <row r="22" ht="30" customHeight="1" outlineLevel="2" spans="1:34">
      <c r="A22" s="14">
        <v>10750</v>
      </c>
      <c r="B22" s="14" t="s">
        <v>535</v>
      </c>
      <c r="C22" s="15" t="s">
        <v>72</v>
      </c>
      <c r="D22" s="15" t="s">
        <v>93</v>
      </c>
      <c r="E22" s="15" t="s">
        <v>536</v>
      </c>
      <c r="F22" s="15" t="e">
        <f>_xlfn.XLOOKUP(D22,#REF!,#REF!)</f>
        <v>#REF!</v>
      </c>
      <c r="G22" s="15" t="s">
        <v>537</v>
      </c>
      <c r="H22" s="15" t="s">
        <v>470</v>
      </c>
      <c r="I22" s="15" t="s">
        <v>34</v>
      </c>
      <c r="J22" s="15" t="s">
        <v>528</v>
      </c>
      <c r="K22" s="15"/>
      <c r="L22" s="15" t="s">
        <v>536</v>
      </c>
      <c r="M22" s="15" t="s">
        <v>473</v>
      </c>
      <c r="N22" s="15" t="s">
        <v>474</v>
      </c>
      <c r="O22" s="15" t="s">
        <v>538</v>
      </c>
      <c r="P22" s="15">
        <v>1.5</v>
      </c>
      <c r="Q22" s="15"/>
      <c r="R22" s="15"/>
      <c r="S22" s="15">
        <v>0</v>
      </c>
      <c r="T22" s="15">
        <v>0</v>
      </c>
      <c r="U22" s="15">
        <v>0</v>
      </c>
      <c r="V22" s="15">
        <v>0</v>
      </c>
      <c r="W22" s="33" t="s">
        <v>506</v>
      </c>
      <c r="X22" s="40" t="s">
        <v>479</v>
      </c>
      <c r="Y22" s="40" t="s">
        <v>480</v>
      </c>
      <c r="Z22" s="42">
        <v>0</v>
      </c>
      <c r="AA22" s="42">
        <v>0</v>
      </c>
      <c r="AB22" s="42">
        <v>0</v>
      </c>
      <c r="AC22" s="42">
        <v>0</v>
      </c>
      <c r="AD22" s="38">
        <f t="shared" si="3"/>
        <v>1.5</v>
      </c>
      <c r="AE22" s="47">
        <v>1.5</v>
      </c>
      <c r="AF22" s="47">
        <f t="shared" si="4"/>
        <v>1.5</v>
      </c>
      <c r="AG22" s="47">
        <f t="shared" si="10"/>
        <v>192</v>
      </c>
      <c r="AH22" s="41"/>
    </row>
    <row r="23" ht="30" customHeight="1" outlineLevel="2" spans="1:34">
      <c r="A23" s="14">
        <v>10751</v>
      </c>
      <c r="B23" s="14" t="s">
        <v>539</v>
      </c>
      <c r="C23" s="15" t="s">
        <v>72</v>
      </c>
      <c r="D23" s="15" t="s">
        <v>93</v>
      </c>
      <c r="E23" s="15" t="s">
        <v>540</v>
      </c>
      <c r="F23" s="15" t="e">
        <f>_xlfn.XLOOKUP(D23,#REF!,#REF!)</f>
        <v>#REF!</v>
      </c>
      <c r="G23" s="15" t="s">
        <v>541</v>
      </c>
      <c r="H23" s="15" t="s">
        <v>470</v>
      </c>
      <c r="I23" s="15" t="s">
        <v>34</v>
      </c>
      <c r="J23" s="15" t="s">
        <v>528</v>
      </c>
      <c r="K23" s="15" t="s">
        <v>503</v>
      </c>
      <c r="L23" s="15" t="s">
        <v>540</v>
      </c>
      <c r="M23" s="15" t="s">
        <v>473</v>
      </c>
      <c r="N23" s="15" t="s">
        <v>474</v>
      </c>
      <c r="O23" s="15" t="s">
        <v>542</v>
      </c>
      <c r="P23" s="15">
        <v>3.48</v>
      </c>
      <c r="Q23" s="15" t="s">
        <v>476</v>
      </c>
      <c r="R23" s="15" t="s">
        <v>476</v>
      </c>
      <c r="S23" s="15">
        <v>820</v>
      </c>
      <c r="T23" s="15">
        <v>0</v>
      </c>
      <c r="U23" s="15">
        <v>0</v>
      </c>
      <c r="V23" s="15">
        <v>820</v>
      </c>
      <c r="W23" s="33" t="s">
        <v>506</v>
      </c>
      <c r="X23" s="40" t="s">
        <v>479</v>
      </c>
      <c r="Y23" s="40" t="s">
        <v>480</v>
      </c>
      <c r="Z23" s="42">
        <v>0</v>
      </c>
      <c r="AA23" s="42">
        <v>0</v>
      </c>
      <c r="AB23" s="42">
        <v>0</v>
      </c>
      <c r="AC23" s="42">
        <v>0</v>
      </c>
      <c r="AD23" s="38">
        <f t="shared" si="3"/>
        <v>3.48</v>
      </c>
      <c r="AE23" s="47">
        <v>3.48</v>
      </c>
      <c r="AF23" s="47">
        <f t="shared" si="4"/>
        <v>3.48</v>
      </c>
      <c r="AG23" s="47">
        <f t="shared" si="10"/>
        <v>445</v>
      </c>
      <c r="AH23" s="41"/>
    </row>
    <row r="24" ht="30" customHeight="1" outlineLevel="1" spans="1:34">
      <c r="A24" s="14"/>
      <c r="B24" s="14"/>
      <c r="C24" s="13" t="s">
        <v>543</v>
      </c>
      <c r="D24" s="13"/>
      <c r="E24" s="13"/>
      <c r="F24" s="13"/>
      <c r="G24" s="13"/>
      <c r="H24" s="15"/>
      <c r="I24" s="15"/>
      <c r="J24" s="15"/>
      <c r="K24" s="15"/>
      <c r="L24" s="13"/>
      <c r="M24" s="13"/>
      <c r="N24" s="13"/>
      <c r="O24" s="13"/>
      <c r="P24" s="27">
        <f>SUBTOTAL(9,P25:P26)</f>
        <v>17.086</v>
      </c>
      <c r="Q24" s="15"/>
      <c r="R24" s="15"/>
      <c r="S24" s="15"/>
      <c r="T24" s="15"/>
      <c r="U24" s="15"/>
      <c r="V24" s="15"/>
      <c r="W24" s="38"/>
      <c r="X24" s="39"/>
      <c r="Y24" s="39"/>
      <c r="Z24" s="42">
        <f t="shared" ref="Z24:AG24" si="11">SUBTOTAL(9,Z25:Z26)</f>
        <v>0</v>
      </c>
      <c r="AA24" s="42">
        <f t="shared" si="11"/>
        <v>0</v>
      </c>
      <c r="AB24" s="42">
        <f t="shared" si="11"/>
        <v>0</v>
      </c>
      <c r="AC24" s="42">
        <f t="shared" si="11"/>
        <v>0</v>
      </c>
      <c r="AD24" s="38">
        <f t="shared" si="11"/>
        <v>17.086</v>
      </c>
      <c r="AE24" s="46">
        <f t="shared" si="11"/>
        <v>17.086</v>
      </c>
      <c r="AF24" s="46">
        <f t="shared" si="11"/>
        <v>17.086</v>
      </c>
      <c r="AG24" s="46">
        <f t="shared" si="11"/>
        <v>2186</v>
      </c>
      <c r="AH24" s="41"/>
    </row>
    <row r="25" ht="30" customHeight="1" outlineLevel="2" spans="1:34">
      <c r="A25" s="14">
        <v>10764</v>
      </c>
      <c r="B25" s="14" t="s">
        <v>544</v>
      </c>
      <c r="C25" s="15" t="s">
        <v>113</v>
      </c>
      <c r="D25" s="15" t="s">
        <v>545</v>
      </c>
      <c r="E25" s="15" t="s">
        <v>546</v>
      </c>
      <c r="F25" s="15" t="e">
        <f>_xlfn.XLOOKUP(D25,#REF!,#REF!)</f>
        <v>#REF!</v>
      </c>
      <c r="G25" s="15" t="s">
        <v>547</v>
      </c>
      <c r="H25" s="15" t="s">
        <v>470</v>
      </c>
      <c r="I25" s="15" t="s">
        <v>34</v>
      </c>
      <c r="J25" s="15" t="s">
        <v>471</v>
      </c>
      <c r="K25" s="15" t="s">
        <v>472</v>
      </c>
      <c r="L25" s="15" t="s">
        <v>546</v>
      </c>
      <c r="M25" s="15" t="s">
        <v>473</v>
      </c>
      <c r="N25" s="15" t="s">
        <v>474</v>
      </c>
      <c r="O25" s="15" t="s">
        <v>548</v>
      </c>
      <c r="P25" s="15">
        <v>10.07</v>
      </c>
      <c r="Q25" s="15" t="s">
        <v>511</v>
      </c>
      <c r="R25" s="15" t="s">
        <v>505</v>
      </c>
      <c r="S25" s="15">
        <v>3000</v>
      </c>
      <c r="T25" s="15">
        <v>0</v>
      </c>
      <c r="U25" s="15">
        <v>0</v>
      </c>
      <c r="V25" s="15">
        <v>3000</v>
      </c>
      <c r="W25" s="33" t="s">
        <v>487</v>
      </c>
      <c r="X25" s="40" t="s">
        <v>479</v>
      </c>
      <c r="Y25" s="40" t="s">
        <v>480</v>
      </c>
      <c r="Z25" s="42">
        <v>0</v>
      </c>
      <c r="AA25" s="42">
        <v>0</v>
      </c>
      <c r="AB25" s="42">
        <v>0</v>
      </c>
      <c r="AC25" s="42">
        <v>0</v>
      </c>
      <c r="AD25" s="38">
        <f t="shared" si="3"/>
        <v>10.07</v>
      </c>
      <c r="AE25" s="47">
        <v>10.07</v>
      </c>
      <c r="AF25" s="47">
        <f t="shared" si="4"/>
        <v>10.07</v>
      </c>
      <c r="AG25" s="47">
        <f>ROUND(AF25*240*0.533,0)+1</f>
        <v>1289</v>
      </c>
      <c r="AH25" s="41"/>
    </row>
    <row r="26" ht="30" customHeight="1" outlineLevel="2" spans="1:34">
      <c r="A26" s="14">
        <v>10765</v>
      </c>
      <c r="B26" s="14" t="s">
        <v>549</v>
      </c>
      <c r="C26" s="15" t="s">
        <v>113</v>
      </c>
      <c r="D26" s="15" t="s">
        <v>545</v>
      </c>
      <c r="E26" s="15" t="s">
        <v>550</v>
      </c>
      <c r="F26" s="15" t="e">
        <f>_xlfn.XLOOKUP(D26,#REF!,#REF!)</f>
        <v>#REF!</v>
      </c>
      <c r="G26" s="15" t="s">
        <v>551</v>
      </c>
      <c r="H26" s="15" t="s">
        <v>470</v>
      </c>
      <c r="I26" s="15" t="s">
        <v>34</v>
      </c>
      <c r="J26" s="15" t="s">
        <v>471</v>
      </c>
      <c r="K26" s="15"/>
      <c r="L26" s="15" t="s">
        <v>550</v>
      </c>
      <c r="M26" s="15" t="s">
        <v>473</v>
      </c>
      <c r="N26" s="15" t="s">
        <v>474</v>
      </c>
      <c r="O26" s="15" t="s">
        <v>552</v>
      </c>
      <c r="P26" s="15">
        <v>7.016</v>
      </c>
      <c r="Q26" s="15"/>
      <c r="R26" s="15"/>
      <c r="S26" s="15">
        <v>0</v>
      </c>
      <c r="T26" s="15">
        <v>0</v>
      </c>
      <c r="U26" s="15">
        <v>0</v>
      </c>
      <c r="V26" s="15">
        <v>0</v>
      </c>
      <c r="W26" s="33" t="s">
        <v>506</v>
      </c>
      <c r="X26" s="40" t="s">
        <v>479</v>
      </c>
      <c r="Y26" s="40" t="s">
        <v>480</v>
      </c>
      <c r="Z26" s="42">
        <v>0</v>
      </c>
      <c r="AA26" s="42">
        <v>0</v>
      </c>
      <c r="AB26" s="42">
        <v>0</v>
      </c>
      <c r="AC26" s="42">
        <v>0</v>
      </c>
      <c r="AD26" s="38">
        <f t="shared" si="3"/>
        <v>7.016</v>
      </c>
      <c r="AE26" s="47">
        <v>7.016</v>
      </c>
      <c r="AF26" s="47">
        <f t="shared" si="4"/>
        <v>7.016</v>
      </c>
      <c r="AG26" s="47">
        <f t="shared" ref="AG26" si="12">ROUND(AF26*240*0.533,0)</f>
        <v>897</v>
      </c>
      <c r="AH26" s="41"/>
    </row>
    <row r="27" ht="30" customHeight="1" outlineLevel="1" spans="1:34">
      <c r="A27" s="14"/>
      <c r="B27" s="14"/>
      <c r="C27" s="13" t="s">
        <v>553</v>
      </c>
      <c r="D27" s="13"/>
      <c r="E27" s="13"/>
      <c r="F27" s="13"/>
      <c r="G27" s="13"/>
      <c r="H27" s="15"/>
      <c r="I27" s="15"/>
      <c r="J27" s="15"/>
      <c r="K27" s="15"/>
      <c r="L27" s="13"/>
      <c r="M27" s="13"/>
      <c r="N27" s="13"/>
      <c r="O27" s="13"/>
      <c r="P27" s="27">
        <f>SUBTOTAL(9,P28:P29)</f>
        <v>55.709</v>
      </c>
      <c r="Q27" s="15"/>
      <c r="R27" s="15"/>
      <c r="S27" s="15"/>
      <c r="T27" s="15"/>
      <c r="U27" s="15"/>
      <c r="V27" s="15"/>
      <c r="W27" s="38"/>
      <c r="X27" s="39"/>
      <c r="Y27" s="39"/>
      <c r="Z27" s="42">
        <f t="shared" ref="Z27:AG27" si="13">SUBTOTAL(9,Z28:Z29)</f>
        <v>0</v>
      </c>
      <c r="AA27" s="42">
        <f t="shared" si="13"/>
        <v>0</v>
      </c>
      <c r="AB27" s="42">
        <f t="shared" si="13"/>
        <v>20</v>
      </c>
      <c r="AC27" s="42">
        <f t="shared" si="13"/>
        <v>20.79</v>
      </c>
      <c r="AD27" s="38">
        <f t="shared" si="13"/>
        <v>14.919</v>
      </c>
      <c r="AE27" s="38">
        <f t="shared" si="13"/>
        <v>14.919</v>
      </c>
      <c r="AF27" s="46">
        <f t="shared" si="13"/>
        <v>14.919</v>
      </c>
      <c r="AG27" s="46">
        <f t="shared" si="13"/>
        <v>2250</v>
      </c>
      <c r="AH27" s="41"/>
    </row>
    <row r="28" ht="30" customHeight="1" outlineLevel="2" spans="1:34">
      <c r="A28" s="14">
        <v>10786</v>
      </c>
      <c r="B28" s="14" t="s">
        <v>554</v>
      </c>
      <c r="C28" s="15" t="s">
        <v>133</v>
      </c>
      <c r="D28" s="15" t="s">
        <v>134</v>
      </c>
      <c r="E28" s="15" t="s">
        <v>555</v>
      </c>
      <c r="F28" s="15" t="e">
        <f>_xlfn.XLOOKUP(D28,#REF!,#REF!)</f>
        <v>#REF!</v>
      </c>
      <c r="G28" s="15" t="s">
        <v>556</v>
      </c>
      <c r="H28" s="15" t="s">
        <v>495</v>
      </c>
      <c r="I28" s="15" t="s">
        <v>496</v>
      </c>
      <c r="J28" s="15" t="s">
        <v>471</v>
      </c>
      <c r="K28" s="15" t="s">
        <v>472</v>
      </c>
      <c r="L28" s="15" t="s">
        <v>555</v>
      </c>
      <c r="M28" s="15" t="s">
        <v>473</v>
      </c>
      <c r="N28" s="15" t="s">
        <v>474</v>
      </c>
      <c r="O28" s="15" t="s">
        <v>557</v>
      </c>
      <c r="P28" s="15">
        <v>39.72</v>
      </c>
      <c r="Q28" s="15" t="s">
        <v>511</v>
      </c>
      <c r="R28" s="15" t="s">
        <v>477</v>
      </c>
      <c r="S28" s="15">
        <v>22512</v>
      </c>
      <c r="T28" s="15">
        <v>0</v>
      </c>
      <c r="U28" s="15">
        <v>0</v>
      </c>
      <c r="V28" s="15">
        <v>22512</v>
      </c>
      <c r="W28" s="33" t="s">
        <v>487</v>
      </c>
      <c r="X28" s="40" t="s">
        <v>479</v>
      </c>
      <c r="Y28" s="40" t="s">
        <v>480</v>
      </c>
      <c r="Z28" s="42">
        <v>0</v>
      </c>
      <c r="AA28" s="42">
        <v>0</v>
      </c>
      <c r="AB28" s="42">
        <v>20</v>
      </c>
      <c r="AC28" s="42">
        <v>20.79</v>
      </c>
      <c r="AD28" s="38">
        <f t="shared" ref="AD28:AD29" si="14">P28-Z28-AA28-AB28-AC28</f>
        <v>-1.07</v>
      </c>
      <c r="AE28" s="47">
        <v>-1.07</v>
      </c>
      <c r="AF28" s="47">
        <f t="shared" si="4"/>
        <v>-1.07</v>
      </c>
      <c r="AG28" s="47"/>
      <c r="AH28" s="41"/>
    </row>
    <row r="29" ht="30" customHeight="1" outlineLevel="2" spans="1:34">
      <c r="A29" s="14">
        <v>10787</v>
      </c>
      <c r="B29" s="14" t="s">
        <v>558</v>
      </c>
      <c r="C29" s="15" t="s">
        <v>133</v>
      </c>
      <c r="D29" s="15" t="s">
        <v>134</v>
      </c>
      <c r="E29" s="15" t="s">
        <v>559</v>
      </c>
      <c r="F29" s="15" t="e">
        <f>_xlfn.XLOOKUP(D29,#REF!,#REF!)</f>
        <v>#REF!</v>
      </c>
      <c r="G29" s="15" t="s">
        <v>560</v>
      </c>
      <c r="H29" s="15" t="s">
        <v>495</v>
      </c>
      <c r="I29" s="15" t="s">
        <v>496</v>
      </c>
      <c r="J29" s="15" t="s">
        <v>471</v>
      </c>
      <c r="K29" s="15" t="s">
        <v>472</v>
      </c>
      <c r="L29" s="15" t="s">
        <v>559</v>
      </c>
      <c r="M29" s="15" t="s">
        <v>473</v>
      </c>
      <c r="N29" s="15" t="s">
        <v>474</v>
      </c>
      <c r="O29" s="15" t="s">
        <v>561</v>
      </c>
      <c r="P29" s="15">
        <v>15.989</v>
      </c>
      <c r="Q29" s="15" t="s">
        <v>476</v>
      </c>
      <c r="R29" s="15" t="s">
        <v>477</v>
      </c>
      <c r="S29" s="15">
        <v>13500</v>
      </c>
      <c r="T29" s="15">
        <v>0</v>
      </c>
      <c r="U29" s="15">
        <v>0</v>
      </c>
      <c r="V29" s="15">
        <v>13500</v>
      </c>
      <c r="W29" s="33" t="s">
        <v>478</v>
      </c>
      <c r="X29" s="40" t="s">
        <v>498</v>
      </c>
      <c r="Y29" s="40" t="s">
        <v>480</v>
      </c>
      <c r="Z29" s="42"/>
      <c r="AA29" s="42"/>
      <c r="AB29" s="42"/>
      <c r="AC29" s="42"/>
      <c r="AD29" s="38">
        <f t="shared" si="14"/>
        <v>15.989</v>
      </c>
      <c r="AE29" s="47">
        <v>15.989</v>
      </c>
      <c r="AF29" s="47">
        <f t="shared" si="4"/>
        <v>15.989</v>
      </c>
      <c r="AG29" s="47">
        <f>ROUND(AF29*264*0.533,0)</f>
        <v>2250</v>
      </c>
      <c r="AH29" s="41"/>
    </row>
    <row r="30" ht="30" customHeight="1" outlineLevel="1" spans="1:34">
      <c r="A30" s="14"/>
      <c r="B30" s="14"/>
      <c r="C30" s="13" t="s">
        <v>562</v>
      </c>
      <c r="D30" s="13"/>
      <c r="E30" s="13"/>
      <c r="F30" s="13"/>
      <c r="G30" s="13"/>
      <c r="H30" s="15"/>
      <c r="I30" s="15"/>
      <c r="J30" s="15"/>
      <c r="K30" s="15"/>
      <c r="L30" s="13"/>
      <c r="M30" s="13"/>
      <c r="N30" s="13"/>
      <c r="O30" s="13"/>
      <c r="P30" s="27">
        <f>SUBTOTAL(9,P31:P36)</f>
        <v>36.122</v>
      </c>
      <c r="Q30" s="15"/>
      <c r="R30" s="15"/>
      <c r="S30" s="15"/>
      <c r="T30" s="15"/>
      <c r="U30" s="15"/>
      <c r="V30" s="15"/>
      <c r="W30" s="38"/>
      <c r="X30" s="39"/>
      <c r="Y30" s="39"/>
      <c r="Z30" s="42">
        <f t="shared" ref="Z30:AG30" si="15">SUBTOTAL(9,Z31:Z36)</f>
        <v>0</v>
      </c>
      <c r="AA30" s="42">
        <f t="shared" si="15"/>
        <v>24</v>
      </c>
      <c r="AB30" s="42">
        <f t="shared" si="15"/>
        <v>3.35</v>
      </c>
      <c r="AC30" s="42">
        <f t="shared" si="15"/>
        <v>8.585</v>
      </c>
      <c r="AD30" s="38">
        <f t="shared" si="15"/>
        <v>0.187</v>
      </c>
      <c r="AE30" s="46">
        <f t="shared" si="15"/>
        <v>-1.428</v>
      </c>
      <c r="AF30" s="46">
        <f t="shared" si="15"/>
        <v>-0.127999999999999</v>
      </c>
      <c r="AG30" s="46">
        <f t="shared" si="15"/>
        <v>1359</v>
      </c>
      <c r="AH30" s="41"/>
    </row>
    <row r="31" ht="30" customHeight="1" outlineLevel="2" spans="1:34">
      <c r="A31" s="14">
        <v>10794</v>
      </c>
      <c r="B31" s="14" t="s">
        <v>563</v>
      </c>
      <c r="C31" s="15" t="s">
        <v>262</v>
      </c>
      <c r="D31" s="15" t="s">
        <v>564</v>
      </c>
      <c r="E31" s="15" t="s">
        <v>565</v>
      </c>
      <c r="F31" s="15" t="e">
        <f>_xlfn.XLOOKUP(D31,#REF!,#REF!)</f>
        <v>#REF!</v>
      </c>
      <c r="G31" s="15" t="s">
        <v>566</v>
      </c>
      <c r="H31" s="15" t="s">
        <v>470</v>
      </c>
      <c r="I31" s="15" t="s">
        <v>34</v>
      </c>
      <c r="J31" s="15" t="s">
        <v>471</v>
      </c>
      <c r="K31" s="15" t="s">
        <v>472</v>
      </c>
      <c r="L31" s="15" t="s">
        <v>565</v>
      </c>
      <c r="M31" s="15" t="s">
        <v>473</v>
      </c>
      <c r="N31" s="15" t="s">
        <v>474</v>
      </c>
      <c r="O31" s="15" t="s">
        <v>567</v>
      </c>
      <c r="P31" s="15">
        <v>11</v>
      </c>
      <c r="Q31" s="15" t="s">
        <v>476</v>
      </c>
      <c r="R31" s="15" t="s">
        <v>477</v>
      </c>
      <c r="S31" s="15">
        <v>11000</v>
      </c>
      <c r="T31" s="15">
        <v>0</v>
      </c>
      <c r="U31" s="15">
        <v>0</v>
      </c>
      <c r="V31" s="15">
        <v>11000</v>
      </c>
      <c r="W31" s="33" t="s">
        <v>487</v>
      </c>
      <c r="X31" s="40" t="s">
        <v>479</v>
      </c>
      <c r="Y31" s="40" t="s">
        <v>480</v>
      </c>
      <c r="Z31" s="42">
        <v>0</v>
      </c>
      <c r="AA31" s="42">
        <v>21</v>
      </c>
      <c r="AB31" s="42">
        <v>0</v>
      </c>
      <c r="AC31" s="42">
        <v>0</v>
      </c>
      <c r="AD31" s="38">
        <f t="shared" ref="AD31:AD36" si="16">P31-Z31-AA31-AB31-AC31</f>
        <v>-10</v>
      </c>
      <c r="AE31" s="47">
        <v>-10</v>
      </c>
      <c r="AF31" s="47">
        <f t="shared" si="4"/>
        <v>-10</v>
      </c>
      <c r="AG31" s="47"/>
      <c r="AH31" s="41"/>
    </row>
    <row r="32" ht="30" customHeight="1" outlineLevel="2" spans="1:34">
      <c r="A32" s="14">
        <v>10795</v>
      </c>
      <c r="B32" s="14" t="s">
        <v>568</v>
      </c>
      <c r="C32" s="15" t="s">
        <v>262</v>
      </c>
      <c r="D32" s="15" t="s">
        <v>564</v>
      </c>
      <c r="E32" s="15" t="s">
        <v>569</v>
      </c>
      <c r="F32" s="15" t="e">
        <f>_xlfn.XLOOKUP(D32,#REF!,#REF!)</f>
        <v>#REF!</v>
      </c>
      <c r="G32" s="15" t="s">
        <v>570</v>
      </c>
      <c r="H32" s="15" t="s">
        <v>470</v>
      </c>
      <c r="I32" s="15" t="s">
        <v>34</v>
      </c>
      <c r="J32" s="15" t="s">
        <v>471</v>
      </c>
      <c r="K32" s="15" t="s">
        <v>306</v>
      </c>
      <c r="L32" s="15" t="s">
        <v>569</v>
      </c>
      <c r="M32" s="15" t="s">
        <v>571</v>
      </c>
      <c r="N32" s="15" t="s">
        <v>474</v>
      </c>
      <c r="O32" s="15" t="s">
        <v>497</v>
      </c>
      <c r="P32" s="15">
        <v>3.8</v>
      </c>
      <c r="Q32" s="15" t="s">
        <v>572</v>
      </c>
      <c r="R32" s="15" t="s">
        <v>476</v>
      </c>
      <c r="S32" s="15">
        <v>3800</v>
      </c>
      <c r="T32" s="15">
        <v>0</v>
      </c>
      <c r="U32" s="15">
        <v>0</v>
      </c>
      <c r="V32" s="15">
        <v>3800</v>
      </c>
      <c r="W32" s="33" t="s">
        <v>487</v>
      </c>
      <c r="X32" s="40" t="s">
        <v>479</v>
      </c>
      <c r="Y32" s="40" t="s">
        <v>480</v>
      </c>
      <c r="Z32" s="42">
        <v>0</v>
      </c>
      <c r="AA32" s="42">
        <v>3</v>
      </c>
      <c r="AB32" s="42">
        <v>0</v>
      </c>
      <c r="AC32" s="42">
        <v>0</v>
      </c>
      <c r="AD32" s="38">
        <f t="shared" si="16"/>
        <v>0.8</v>
      </c>
      <c r="AE32" s="47"/>
      <c r="AF32" s="47">
        <v>0.8</v>
      </c>
      <c r="AG32" s="47">
        <f>ROUND(AF32*240*0.533,0)</f>
        <v>102</v>
      </c>
      <c r="AH32" s="41"/>
    </row>
    <row r="33" ht="30" customHeight="1" outlineLevel="2" spans="1:34">
      <c r="A33" s="14">
        <v>10798</v>
      </c>
      <c r="B33" s="14" t="s">
        <v>573</v>
      </c>
      <c r="C33" s="15" t="s">
        <v>262</v>
      </c>
      <c r="D33" s="15" t="s">
        <v>267</v>
      </c>
      <c r="E33" s="15" t="s">
        <v>574</v>
      </c>
      <c r="F33" s="15" t="e">
        <f>_xlfn.XLOOKUP(D33,#REF!,#REF!)</f>
        <v>#REF!</v>
      </c>
      <c r="G33" s="15" t="s">
        <v>575</v>
      </c>
      <c r="H33" s="15" t="s">
        <v>495</v>
      </c>
      <c r="I33" s="15" t="s">
        <v>496</v>
      </c>
      <c r="J33" s="15" t="s">
        <v>471</v>
      </c>
      <c r="K33" s="15" t="s">
        <v>503</v>
      </c>
      <c r="L33" s="15" t="s">
        <v>574</v>
      </c>
      <c r="M33" s="15" t="s">
        <v>473</v>
      </c>
      <c r="N33" s="15" t="s">
        <v>474</v>
      </c>
      <c r="O33" s="15" t="s">
        <v>576</v>
      </c>
      <c r="P33" s="15">
        <v>2.4</v>
      </c>
      <c r="Q33" s="15" t="s">
        <v>511</v>
      </c>
      <c r="R33" s="15" t="s">
        <v>505</v>
      </c>
      <c r="S33" s="15">
        <v>5000</v>
      </c>
      <c r="T33" s="15">
        <v>4000</v>
      </c>
      <c r="U33" s="15">
        <v>0</v>
      </c>
      <c r="V33" s="15">
        <v>1000</v>
      </c>
      <c r="W33" s="33" t="s">
        <v>506</v>
      </c>
      <c r="X33" s="40" t="s">
        <v>479</v>
      </c>
      <c r="Y33" s="40" t="s">
        <v>480</v>
      </c>
      <c r="Z33" s="42">
        <v>0</v>
      </c>
      <c r="AA33" s="42">
        <v>0</v>
      </c>
      <c r="AB33" s="42">
        <v>0</v>
      </c>
      <c r="AC33" s="42">
        <v>2.085</v>
      </c>
      <c r="AD33" s="38">
        <f t="shared" si="16"/>
        <v>0.315</v>
      </c>
      <c r="AE33" s="47"/>
      <c r="AF33" s="47"/>
      <c r="AG33" s="47">
        <f t="shared" ref="AG33:AG34" si="17">ROUND(AF33*240*0.533,0)</f>
        <v>0</v>
      </c>
      <c r="AH33" s="41"/>
    </row>
    <row r="34" ht="30" customHeight="1" outlineLevel="2" spans="1:34">
      <c r="A34" s="14">
        <v>10805</v>
      </c>
      <c r="B34" s="14" t="s">
        <v>577</v>
      </c>
      <c r="C34" s="15" t="s">
        <v>262</v>
      </c>
      <c r="D34" s="15" t="s">
        <v>263</v>
      </c>
      <c r="E34" s="15" t="s">
        <v>578</v>
      </c>
      <c r="F34" s="15" t="e">
        <f>_xlfn.XLOOKUP(D34,#REF!,#REF!)</f>
        <v>#REF!</v>
      </c>
      <c r="G34" s="15" t="s">
        <v>579</v>
      </c>
      <c r="H34" s="15" t="s">
        <v>470</v>
      </c>
      <c r="I34" s="15" t="s">
        <v>34</v>
      </c>
      <c r="J34" s="15" t="s">
        <v>471</v>
      </c>
      <c r="K34" s="15" t="s">
        <v>472</v>
      </c>
      <c r="L34" s="15" t="s">
        <v>578</v>
      </c>
      <c r="M34" s="15" t="s">
        <v>473</v>
      </c>
      <c r="N34" s="15" t="s">
        <v>474</v>
      </c>
      <c r="O34" s="15" t="s">
        <v>580</v>
      </c>
      <c r="P34" s="15">
        <v>4.95</v>
      </c>
      <c r="Q34" s="15" t="s">
        <v>476</v>
      </c>
      <c r="R34" s="15" t="s">
        <v>476</v>
      </c>
      <c r="S34" s="15">
        <v>1675</v>
      </c>
      <c r="T34" s="15">
        <v>0</v>
      </c>
      <c r="U34" s="15">
        <v>0</v>
      </c>
      <c r="V34" s="15">
        <v>1675</v>
      </c>
      <c r="W34" s="33" t="s">
        <v>487</v>
      </c>
      <c r="X34" s="40" t="s">
        <v>479</v>
      </c>
      <c r="Y34" s="40" t="s">
        <v>480</v>
      </c>
      <c r="Z34" s="42">
        <v>0</v>
      </c>
      <c r="AA34" s="42">
        <v>0</v>
      </c>
      <c r="AB34" s="42">
        <v>3.35</v>
      </c>
      <c r="AC34" s="42">
        <v>0</v>
      </c>
      <c r="AD34" s="38">
        <f t="shared" si="16"/>
        <v>1.6</v>
      </c>
      <c r="AE34" s="47">
        <v>1.6</v>
      </c>
      <c r="AF34" s="47">
        <f t="shared" ref="AF34:AF51" si="18">AD34</f>
        <v>1.6</v>
      </c>
      <c r="AG34" s="47">
        <f t="shared" si="17"/>
        <v>205</v>
      </c>
      <c r="AH34" s="41"/>
    </row>
    <row r="35" ht="30" customHeight="1" outlineLevel="2" spans="1:34">
      <c r="A35" s="14">
        <v>10819</v>
      </c>
      <c r="B35" s="14" t="s">
        <v>581</v>
      </c>
      <c r="C35" s="15" t="s">
        <v>262</v>
      </c>
      <c r="D35" s="15" t="s">
        <v>582</v>
      </c>
      <c r="E35" s="15" t="s">
        <v>583</v>
      </c>
      <c r="F35" s="15" t="e">
        <f>_xlfn.XLOOKUP(D35,#REF!,#REF!)</f>
        <v>#REF!</v>
      </c>
      <c r="G35" s="15" t="s">
        <v>584</v>
      </c>
      <c r="H35" s="15" t="s">
        <v>495</v>
      </c>
      <c r="I35" s="15" t="s">
        <v>496</v>
      </c>
      <c r="J35" s="15" t="s">
        <v>471</v>
      </c>
      <c r="K35" s="15" t="s">
        <v>472</v>
      </c>
      <c r="L35" s="15" t="s">
        <v>583</v>
      </c>
      <c r="M35" s="15" t="s">
        <v>473</v>
      </c>
      <c r="N35" s="15" t="s">
        <v>474</v>
      </c>
      <c r="O35" s="15" t="s">
        <v>585</v>
      </c>
      <c r="P35" s="15">
        <v>7</v>
      </c>
      <c r="Q35" s="15" t="s">
        <v>477</v>
      </c>
      <c r="R35" s="15" t="s">
        <v>477</v>
      </c>
      <c r="S35" s="15">
        <v>5000</v>
      </c>
      <c r="T35" s="15">
        <v>0</v>
      </c>
      <c r="U35" s="15">
        <v>0</v>
      </c>
      <c r="V35" s="15">
        <v>5000</v>
      </c>
      <c r="W35" s="33" t="s">
        <v>478</v>
      </c>
      <c r="X35" s="40" t="s">
        <v>498</v>
      </c>
      <c r="Y35" s="40" t="s">
        <v>480</v>
      </c>
      <c r="Z35" s="42"/>
      <c r="AA35" s="42"/>
      <c r="AB35" s="42"/>
      <c r="AC35" s="42">
        <v>6.5</v>
      </c>
      <c r="AD35" s="38">
        <f t="shared" si="16"/>
        <v>0.5</v>
      </c>
      <c r="AE35" s="47"/>
      <c r="AF35" s="47">
        <v>0.5</v>
      </c>
      <c r="AG35" s="47">
        <f t="shared" ref="AG35" si="19">ROUND(AF35*264*0.533,0)</f>
        <v>70</v>
      </c>
      <c r="AH35" s="41"/>
    </row>
    <row r="36" ht="30" customHeight="1" outlineLevel="2" spans="1:34">
      <c r="A36" s="14">
        <v>10821</v>
      </c>
      <c r="B36" s="14" t="s">
        <v>586</v>
      </c>
      <c r="C36" s="15" t="s">
        <v>262</v>
      </c>
      <c r="D36" s="15" t="s">
        <v>582</v>
      </c>
      <c r="E36" s="15" t="s">
        <v>587</v>
      </c>
      <c r="F36" s="15" t="e">
        <f>_xlfn.XLOOKUP(D36,#REF!,#REF!)</f>
        <v>#REF!</v>
      </c>
      <c r="G36" s="15" t="s">
        <v>588</v>
      </c>
      <c r="H36" s="15" t="s">
        <v>495</v>
      </c>
      <c r="I36" s="15" t="s">
        <v>496</v>
      </c>
      <c r="J36" s="15" t="s">
        <v>471</v>
      </c>
      <c r="K36" s="15" t="s">
        <v>306</v>
      </c>
      <c r="L36" s="15" t="s">
        <v>587</v>
      </c>
      <c r="M36" s="15" t="s">
        <v>473</v>
      </c>
      <c r="N36" s="15" t="s">
        <v>474</v>
      </c>
      <c r="O36" s="15" t="s">
        <v>589</v>
      </c>
      <c r="P36" s="15">
        <v>6.972</v>
      </c>
      <c r="Q36" s="15" t="s">
        <v>476</v>
      </c>
      <c r="R36" s="15" t="s">
        <v>477</v>
      </c>
      <c r="S36" s="15">
        <v>4000</v>
      </c>
      <c r="T36" s="15">
        <v>0</v>
      </c>
      <c r="U36" s="15">
        <v>0</v>
      </c>
      <c r="V36" s="15">
        <v>4000</v>
      </c>
      <c r="W36" s="33" t="s">
        <v>478</v>
      </c>
      <c r="X36" s="40" t="s">
        <v>498</v>
      </c>
      <c r="Y36" s="40" t="s">
        <v>480</v>
      </c>
      <c r="Z36" s="42"/>
      <c r="AA36" s="42"/>
      <c r="AB36" s="42"/>
      <c r="AC36" s="42"/>
      <c r="AD36" s="38">
        <f t="shared" si="16"/>
        <v>6.972</v>
      </c>
      <c r="AE36" s="47">
        <v>6.972</v>
      </c>
      <c r="AF36" s="47">
        <f t="shared" si="18"/>
        <v>6.972</v>
      </c>
      <c r="AG36" s="47">
        <f>ROUND(AF36*264*0.533,0)+1</f>
        <v>982</v>
      </c>
      <c r="AH36" s="41"/>
    </row>
    <row r="37" ht="30" customHeight="1" outlineLevel="1" spans="1:34">
      <c r="A37" s="14"/>
      <c r="B37" s="14"/>
      <c r="C37" s="13" t="s">
        <v>406</v>
      </c>
      <c r="D37" s="13"/>
      <c r="E37" s="13"/>
      <c r="F37" s="13"/>
      <c r="G37" s="13"/>
      <c r="H37" s="15"/>
      <c r="I37" s="15"/>
      <c r="J37" s="15"/>
      <c r="K37" s="15"/>
      <c r="L37" s="13"/>
      <c r="M37" s="13"/>
      <c r="N37" s="13"/>
      <c r="O37" s="13"/>
      <c r="P37" s="27">
        <f>SUBTOTAL(9,P38:P43)</f>
        <v>123.916</v>
      </c>
      <c r="Q37" s="15"/>
      <c r="R37" s="15"/>
      <c r="S37" s="15"/>
      <c r="T37" s="15"/>
      <c r="U37" s="15"/>
      <c r="V37" s="15"/>
      <c r="W37" s="38"/>
      <c r="X37" s="39"/>
      <c r="Y37" s="39"/>
      <c r="Z37" s="42">
        <f t="shared" ref="Z37:AG37" si="20">SUBTOTAL(9,Z38:Z43)</f>
        <v>0</v>
      </c>
      <c r="AA37" s="42">
        <f t="shared" si="20"/>
        <v>0</v>
      </c>
      <c r="AB37" s="42">
        <f t="shared" si="20"/>
        <v>43.5</v>
      </c>
      <c r="AC37" s="42">
        <f t="shared" si="20"/>
        <v>11</v>
      </c>
      <c r="AD37" s="38">
        <f t="shared" si="20"/>
        <v>69.416</v>
      </c>
      <c r="AE37" s="46">
        <f t="shared" si="20"/>
        <v>69.416</v>
      </c>
      <c r="AF37" s="46">
        <f t="shared" si="20"/>
        <v>69.416</v>
      </c>
      <c r="AG37" s="46">
        <f t="shared" si="20"/>
        <v>9583</v>
      </c>
      <c r="AH37" s="41"/>
    </row>
    <row r="38" ht="30" customHeight="1" outlineLevel="2" spans="1:34">
      <c r="A38" s="14">
        <v>10832</v>
      </c>
      <c r="B38" s="14" t="s">
        <v>590</v>
      </c>
      <c r="C38" s="15" t="s">
        <v>155</v>
      </c>
      <c r="D38" s="15" t="s">
        <v>411</v>
      </c>
      <c r="E38" s="15" t="s">
        <v>591</v>
      </c>
      <c r="F38" s="15" t="e">
        <f>_xlfn.XLOOKUP(D38,#REF!,#REF!)</f>
        <v>#REF!</v>
      </c>
      <c r="G38" s="15" t="s">
        <v>592</v>
      </c>
      <c r="H38" s="15" t="s">
        <v>470</v>
      </c>
      <c r="I38" s="15" t="s">
        <v>34</v>
      </c>
      <c r="J38" s="15" t="s">
        <v>471</v>
      </c>
      <c r="K38" s="15" t="s">
        <v>503</v>
      </c>
      <c r="L38" s="15" t="s">
        <v>591</v>
      </c>
      <c r="M38" s="15" t="s">
        <v>473</v>
      </c>
      <c r="N38" s="15" t="s">
        <v>474</v>
      </c>
      <c r="O38" s="15" t="s">
        <v>593</v>
      </c>
      <c r="P38" s="15">
        <v>15.83</v>
      </c>
      <c r="Q38" s="15" t="s">
        <v>511</v>
      </c>
      <c r="R38" s="15" t="s">
        <v>505</v>
      </c>
      <c r="S38" s="15">
        <v>7998</v>
      </c>
      <c r="T38" s="15">
        <v>0</v>
      </c>
      <c r="U38" s="15">
        <v>0</v>
      </c>
      <c r="V38" s="15">
        <v>7998</v>
      </c>
      <c r="W38" s="33" t="s">
        <v>506</v>
      </c>
      <c r="X38" s="40" t="s">
        <v>479</v>
      </c>
      <c r="Y38" s="40" t="s">
        <v>480</v>
      </c>
      <c r="Z38" s="42">
        <v>0</v>
      </c>
      <c r="AA38" s="42">
        <v>0</v>
      </c>
      <c r="AB38" s="42">
        <v>12</v>
      </c>
      <c r="AC38" s="42">
        <v>0</v>
      </c>
      <c r="AD38" s="38">
        <f t="shared" ref="AD38:AD59" si="21">P38-Z38-AA38-AB38-AC38</f>
        <v>3.83</v>
      </c>
      <c r="AE38" s="47">
        <v>3.83</v>
      </c>
      <c r="AF38" s="47">
        <f t="shared" si="18"/>
        <v>3.83</v>
      </c>
      <c r="AG38" s="47">
        <f>ROUND(AF38*240*0.533,0)-1</f>
        <v>489</v>
      </c>
      <c r="AH38" s="41"/>
    </row>
    <row r="39" ht="30" customHeight="1" outlineLevel="2" spans="1:34">
      <c r="A39" s="14">
        <v>10833</v>
      </c>
      <c r="B39" s="14" t="s">
        <v>594</v>
      </c>
      <c r="C39" s="15" t="s">
        <v>155</v>
      </c>
      <c r="D39" s="15" t="s">
        <v>411</v>
      </c>
      <c r="E39" s="15" t="s">
        <v>595</v>
      </c>
      <c r="F39" s="15" t="e">
        <f>_xlfn.XLOOKUP(D39,#REF!,#REF!)</f>
        <v>#REF!</v>
      </c>
      <c r="G39" s="15" t="s">
        <v>596</v>
      </c>
      <c r="H39" s="15" t="s">
        <v>470</v>
      </c>
      <c r="I39" s="15" t="s">
        <v>34</v>
      </c>
      <c r="J39" s="15" t="s">
        <v>471</v>
      </c>
      <c r="K39" s="15" t="s">
        <v>503</v>
      </c>
      <c r="L39" s="15" t="s">
        <v>595</v>
      </c>
      <c r="M39" s="15" t="s">
        <v>473</v>
      </c>
      <c r="N39" s="15" t="s">
        <v>474</v>
      </c>
      <c r="O39" s="15" t="s">
        <v>597</v>
      </c>
      <c r="P39" s="15">
        <v>15.43</v>
      </c>
      <c r="Q39" s="15" t="s">
        <v>511</v>
      </c>
      <c r="R39" s="15" t="s">
        <v>572</v>
      </c>
      <c r="S39" s="15">
        <v>9258</v>
      </c>
      <c r="T39" s="15">
        <v>0</v>
      </c>
      <c r="U39" s="15">
        <v>0</v>
      </c>
      <c r="V39" s="15">
        <v>9258</v>
      </c>
      <c r="W39" s="33" t="s">
        <v>506</v>
      </c>
      <c r="X39" s="40" t="s">
        <v>479</v>
      </c>
      <c r="Y39" s="40" t="s">
        <v>480</v>
      </c>
      <c r="Z39" s="42">
        <v>0</v>
      </c>
      <c r="AA39" s="42">
        <v>0</v>
      </c>
      <c r="AB39" s="42">
        <v>13.9</v>
      </c>
      <c r="AC39" s="42">
        <v>0</v>
      </c>
      <c r="AD39" s="38">
        <f t="shared" si="21"/>
        <v>1.53</v>
      </c>
      <c r="AE39" s="47">
        <v>1.53</v>
      </c>
      <c r="AF39" s="47">
        <f t="shared" si="18"/>
        <v>1.53</v>
      </c>
      <c r="AG39" s="47">
        <f t="shared" ref="AG39" si="22">ROUND(AF39*240*0.533,0)</f>
        <v>196</v>
      </c>
      <c r="AH39" s="41"/>
    </row>
    <row r="40" ht="30" customHeight="1" outlineLevel="2" spans="1:34">
      <c r="A40" s="14">
        <v>10838</v>
      </c>
      <c r="B40" s="14" t="s">
        <v>598</v>
      </c>
      <c r="C40" s="15" t="s">
        <v>155</v>
      </c>
      <c r="D40" s="15" t="s">
        <v>599</v>
      </c>
      <c r="E40" s="15" t="s">
        <v>600</v>
      </c>
      <c r="F40" s="15" t="e">
        <f>_xlfn.XLOOKUP(D40,#REF!,#REF!)</f>
        <v>#REF!</v>
      </c>
      <c r="G40" s="15" t="s">
        <v>601</v>
      </c>
      <c r="H40" s="15" t="s">
        <v>523</v>
      </c>
      <c r="I40" s="15" t="s">
        <v>602</v>
      </c>
      <c r="J40" s="15" t="s">
        <v>471</v>
      </c>
      <c r="K40" s="15" t="s">
        <v>472</v>
      </c>
      <c r="L40" s="15" t="s">
        <v>600</v>
      </c>
      <c r="M40" s="15" t="s">
        <v>473</v>
      </c>
      <c r="N40" s="15" t="s">
        <v>474</v>
      </c>
      <c r="O40" s="15" t="s">
        <v>603</v>
      </c>
      <c r="P40" s="15">
        <v>41.664</v>
      </c>
      <c r="Q40" s="15" t="s">
        <v>477</v>
      </c>
      <c r="R40" s="15" t="s">
        <v>477</v>
      </c>
      <c r="S40" s="15">
        <v>17000</v>
      </c>
      <c r="T40" s="15">
        <v>0</v>
      </c>
      <c r="U40" s="15">
        <v>0</v>
      </c>
      <c r="V40" s="15">
        <v>17000</v>
      </c>
      <c r="W40" s="33" t="s">
        <v>478</v>
      </c>
      <c r="X40" s="40" t="s">
        <v>479</v>
      </c>
      <c r="Y40" s="40" t="s">
        <v>480</v>
      </c>
      <c r="Z40" s="42"/>
      <c r="AA40" s="42"/>
      <c r="AB40" s="42"/>
      <c r="AC40" s="42"/>
      <c r="AD40" s="38">
        <f t="shared" si="21"/>
        <v>41.664</v>
      </c>
      <c r="AE40" s="47">
        <v>41.664</v>
      </c>
      <c r="AF40" s="47">
        <f t="shared" si="18"/>
        <v>41.664</v>
      </c>
      <c r="AG40" s="47">
        <f>ROUND(AF40*264*0.533,0)-1</f>
        <v>5862</v>
      </c>
      <c r="AH40" s="41"/>
    </row>
    <row r="41" ht="30" customHeight="1" outlineLevel="2" spans="1:34">
      <c r="A41" s="14">
        <v>10855</v>
      </c>
      <c r="B41" s="14" t="s">
        <v>604</v>
      </c>
      <c r="C41" s="15" t="s">
        <v>155</v>
      </c>
      <c r="D41" s="15" t="s">
        <v>605</v>
      </c>
      <c r="E41" s="15" t="s">
        <v>606</v>
      </c>
      <c r="F41" s="15" t="e">
        <f>_xlfn.XLOOKUP(D41,#REF!,#REF!)</f>
        <v>#REF!</v>
      </c>
      <c r="G41" s="15" t="s">
        <v>607</v>
      </c>
      <c r="H41" s="15" t="s">
        <v>470</v>
      </c>
      <c r="I41" s="15" t="s">
        <v>34</v>
      </c>
      <c r="J41" s="15" t="s">
        <v>471</v>
      </c>
      <c r="K41" s="15" t="s">
        <v>503</v>
      </c>
      <c r="L41" s="15" t="s">
        <v>606</v>
      </c>
      <c r="M41" s="15" t="s">
        <v>473</v>
      </c>
      <c r="N41" s="15" t="s">
        <v>474</v>
      </c>
      <c r="O41" s="15" t="s">
        <v>608</v>
      </c>
      <c r="P41" s="15">
        <v>23.077</v>
      </c>
      <c r="Q41" s="15" t="s">
        <v>511</v>
      </c>
      <c r="R41" s="15" t="s">
        <v>505</v>
      </c>
      <c r="S41" s="15">
        <v>13846.2</v>
      </c>
      <c r="T41" s="15">
        <v>0</v>
      </c>
      <c r="U41" s="15">
        <v>0</v>
      </c>
      <c r="V41" s="15">
        <v>13846.2</v>
      </c>
      <c r="W41" s="33" t="s">
        <v>506</v>
      </c>
      <c r="X41" s="40" t="s">
        <v>479</v>
      </c>
      <c r="Y41" s="40" t="s">
        <v>480</v>
      </c>
      <c r="Z41" s="42">
        <v>0</v>
      </c>
      <c r="AA41" s="42">
        <v>0</v>
      </c>
      <c r="AB41" s="42">
        <v>0</v>
      </c>
      <c r="AC41" s="42">
        <v>11</v>
      </c>
      <c r="AD41" s="38">
        <f t="shared" si="21"/>
        <v>12.077</v>
      </c>
      <c r="AE41" s="47">
        <v>12.077</v>
      </c>
      <c r="AF41" s="47">
        <f t="shared" si="18"/>
        <v>12.077</v>
      </c>
      <c r="AG41" s="47">
        <f>ROUND(AF41*240*0.533,0)</f>
        <v>1545</v>
      </c>
      <c r="AH41" s="41"/>
    </row>
    <row r="42" ht="30" customHeight="1" outlineLevel="2" spans="1:34">
      <c r="A42" s="14">
        <v>10864</v>
      </c>
      <c r="B42" s="14" t="s">
        <v>609</v>
      </c>
      <c r="C42" s="15" t="s">
        <v>155</v>
      </c>
      <c r="D42" s="15" t="s">
        <v>407</v>
      </c>
      <c r="E42" s="15" t="s">
        <v>610</v>
      </c>
      <c r="F42" s="15" t="e">
        <f>_xlfn.XLOOKUP(D42,#REF!,#REF!)</f>
        <v>#REF!</v>
      </c>
      <c r="G42" s="15" t="s">
        <v>611</v>
      </c>
      <c r="H42" s="15" t="s">
        <v>495</v>
      </c>
      <c r="I42" s="15" t="s">
        <v>496</v>
      </c>
      <c r="J42" s="15" t="s">
        <v>471</v>
      </c>
      <c r="K42" s="15" t="s">
        <v>472</v>
      </c>
      <c r="L42" s="15" t="s">
        <v>610</v>
      </c>
      <c r="M42" s="15" t="s">
        <v>473</v>
      </c>
      <c r="N42" s="15" t="s">
        <v>474</v>
      </c>
      <c r="O42" s="15" t="s">
        <v>612</v>
      </c>
      <c r="P42" s="15">
        <v>10.6</v>
      </c>
      <c r="Q42" s="15" t="s">
        <v>476</v>
      </c>
      <c r="R42" s="15" t="s">
        <v>477</v>
      </c>
      <c r="S42" s="15">
        <v>6360</v>
      </c>
      <c r="T42" s="15">
        <v>0</v>
      </c>
      <c r="U42" s="15">
        <v>0</v>
      </c>
      <c r="V42" s="15">
        <v>6360</v>
      </c>
      <c r="W42" s="33" t="s">
        <v>478</v>
      </c>
      <c r="X42" s="40" t="s">
        <v>479</v>
      </c>
      <c r="Y42" s="40" t="s">
        <v>480</v>
      </c>
      <c r="Z42" s="42"/>
      <c r="AA42" s="42"/>
      <c r="AB42" s="42"/>
      <c r="AC42" s="42"/>
      <c r="AD42" s="38">
        <f t="shared" si="21"/>
        <v>10.6</v>
      </c>
      <c r="AE42" s="47">
        <v>10.6</v>
      </c>
      <c r="AF42" s="47">
        <f t="shared" si="18"/>
        <v>10.6</v>
      </c>
      <c r="AG42" s="47">
        <f>ROUND(AF42*264*0.533,0)-1</f>
        <v>1491</v>
      </c>
      <c r="AH42" s="41"/>
    </row>
    <row r="43" ht="30" customHeight="1" outlineLevel="2" spans="1:34">
      <c r="A43" s="14">
        <v>10867</v>
      </c>
      <c r="B43" s="14" t="s">
        <v>613</v>
      </c>
      <c r="C43" s="15" t="s">
        <v>155</v>
      </c>
      <c r="D43" s="15" t="s">
        <v>156</v>
      </c>
      <c r="E43" s="15" t="s">
        <v>614</v>
      </c>
      <c r="F43" s="15" t="e">
        <f>_xlfn.XLOOKUP(D43,#REF!,#REF!)</f>
        <v>#REF!</v>
      </c>
      <c r="G43" s="15" t="s">
        <v>615</v>
      </c>
      <c r="H43" s="15" t="s">
        <v>470</v>
      </c>
      <c r="I43" s="15" t="s">
        <v>34</v>
      </c>
      <c r="J43" s="15" t="s">
        <v>471</v>
      </c>
      <c r="K43" s="15" t="s">
        <v>472</v>
      </c>
      <c r="L43" s="15" t="s">
        <v>614</v>
      </c>
      <c r="M43" s="15" t="s">
        <v>473</v>
      </c>
      <c r="N43" s="15" t="s">
        <v>474</v>
      </c>
      <c r="O43" s="15" t="s">
        <v>497</v>
      </c>
      <c r="P43" s="15">
        <v>17.315</v>
      </c>
      <c r="Q43" s="15" t="s">
        <v>572</v>
      </c>
      <c r="R43" s="15" t="s">
        <v>476</v>
      </c>
      <c r="S43" s="15">
        <v>10389</v>
      </c>
      <c r="T43" s="15">
        <v>0</v>
      </c>
      <c r="U43" s="15">
        <v>0</v>
      </c>
      <c r="V43" s="15">
        <v>10389</v>
      </c>
      <c r="W43" s="33" t="s">
        <v>487</v>
      </c>
      <c r="X43" s="40" t="s">
        <v>479</v>
      </c>
      <c r="Y43" s="40" t="s">
        <v>480</v>
      </c>
      <c r="Z43" s="42">
        <v>0</v>
      </c>
      <c r="AA43" s="42">
        <v>0</v>
      </c>
      <c r="AB43" s="42">
        <v>17.6</v>
      </c>
      <c r="AC43" s="42">
        <v>0</v>
      </c>
      <c r="AD43" s="38">
        <f t="shared" si="21"/>
        <v>-0.285</v>
      </c>
      <c r="AE43" s="47">
        <v>-0.285</v>
      </c>
      <c r="AF43" s="47">
        <f t="shared" si="18"/>
        <v>-0.285</v>
      </c>
      <c r="AG43" s="47"/>
      <c r="AH43" s="41"/>
    </row>
    <row r="44" ht="30" customHeight="1" outlineLevel="1" spans="1:34">
      <c r="A44" s="14"/>
      <c r="B44" s="14"/>
      <c r="C44" s="13" t="s">
        <v>415</v>
      </c>
      <c r="D44" s="13"/>
      <c r="E44" s="13"/>
      <c r="F44" s="13"/>
      <c r="G44" s="13"/>
      <c r="H44" s="15"/>
      <c r="I44" s="15"/>
      <c r="J44" s="15"/>
      <c r="K44" s="15"/>
      <c r="L44" s="13"/>
      <c r="M44" s="13"/>
      <c r="N44" s="13"/>
      <c r="O44" s="13"/>
      <c r="P44" s="27">
        <f>SUBTOTAL(9,P45:P51)</f>
        <v>124.727</v>
      </c>
      <c r="Q44" s="15"/>
      <c r="R44" s="15"/>
      <c r="S44" s="15"/>
      <c r="T44" s="15"/>
      <c r="U44" s="15"/>
      <c r="V44" s="15"/>
      <c r="W44" s="38"/>
      <c r="X44" s="39"/>
      <c r="Y44" s="39"/>
      <c r="Z44" s="42">
        <f t="shared" ref="Z44:AG44" si="23">SUBTOTAL(9,Z45:Z51)</f>
        <v>16.825</v>
      </c>
      <c r="AA44" s="42">
        <f t="shared" si="23"/>
        <v>13.603</v>
      </c>
      <c r="AB44" s="42">
        <f t="shared" si="23"/>
        <v>10</v>
      </c>
      <c r="AC44" s="42">
        <f t="shared" si="23"/>
        <v>27.454</v>
      </c>
      <c r="AD44" s="38">
        <f t="shared" si="23"/>
        <v>56.845</v>
      </c>
      <c r="AE44" s="46">
        <f t="shared" si="23"/>
        <v>56.843</v>
      </c>
      <c r="AF44" s="46">
        <f t="shared" si="23"/>
        <v>56.843</v>
      </c>
      <c r="AG44" s="46">
        <f t="shared" si="23"/>
        <v>7999</v>
      </c>
      <c r="AH44" s="41"/>
    </row>
    <row r="45" ht="30" customHeight="1" outlineLevel="2" spans="1:34">
      <c r="A45" s="14">
        <v>10880</v>
      </c>
      <c r="B45" s="14" t="s">
        <v>616</v>
      </c>
      <c r="C45" s="15" t="s">
        <v>166</v>
      </c>
      <c r="D45" s="15" t="s">
        <v>185</v>
      </c>
      <c r="E45" s="15" t="s">
        <v>617</v>
      </c>
      <c r="F45" s="15" t="e">
        <f>_xlfn.XLOOKUP(D45,#REF!,#REF!)</f>
        <v>#REF!</v>
      </c>
      <c r="G45" s="15" t="s">
        <v>618</v>
      </c>
      <c r="H45" s="15" t="s">
        <v>495</v>
      </c>
      <c r="I45" s="15" t="s">
        <v>496</v>
      </c>
      <c r="J45" s="15" t="s">
        <v>471</v>
      </c>
      <c r="K45" s="15" t="s">
        <v>472</v>
      </c>
      <c r="L45" s="15" t="s">
        <v>617</v>
      </c>
      <c r="M45" s="15" t="s">
        <v>473</v>
      </c>
      <c r="N45" s="15" t="s">
        <v>474</v>
      </c>
      <c r="O45" s="15" t="s">
        <v>619</v>
      </c>
      <c r="P45" s="15">
        <v>24.925</v>
      </c>
      <c r="Q45" s="15" t="s">
        <v>511</v>
      </c>
      <c r="R45" s="15" t="s">
        <v>477</v>
      </c>
      <c r="S45" s="15">
        <v>9425.5</v>
      </c>
      <c r="T45" s="15">
        <v>5655.3</v>
      </c>
      <c r="U45" s="15">
        <v>0</v>
      </c>
      <c r="V45" s="15">
        <v>3770.2</v>
      </c>
      <c r="W45" s="33" t="s">
        <v>487</v>
      </c>
      <c r="X45" s="40" t="s">
        <v>479</v>
      </c>
      <c r="Y45" s="40" t="s">
        <v>480</v>
      </c>
      <c r="Z45" s="42">
        <v>0</v>
      </c>
      <c r="AA45" s="42">
        <v>0</v>
      </c>
      <c r="AB45" s="42">
        <v>5</v>
      </c>
      <c r="AC45" s="42">
        <v>13.851</v>
      </c>
      <c r="AD45" s="38">
        <f t="shared" si="21"/>
        <v>6.074</v>
      </c>
      <c r="AE45" s="47">
        <v>6.074</v>
      </c>
      <c r="AF45" s="47">
        <f t="shared" si="18"/>
        <v>6.074</v>
      </c>
      <c r="AG45" s="47">
        <f t="shared" ref="AG45:AG46" si="24">ROUND(AF45*264*0.533,0)</f>
        <v>855</v>
      </c>
      <c r="AH45" s="41"/>
    </row>
    <row r="46" ht="30" customHeight="1" outlineLevel="2" spans="1:34">
      <c r="A46" s="14">
        <v>10881</v>
      </c>
      <c r="B46" s="14" t="s">
        <v>620</v>
      </c>
      <c r="C46" s="15" t="s">
        <v>166</v>
      </c>
      <c r="D46" s="15" t="s">
        <v>185</v>
      </c>
      <c r="E46" s="15" t="s">
        <v>621</v>
      </c>
      <c r="F46" s="15" t="e">
        <f>_xlfn.XLOOKUP(D46,#REF!,#REF!)</f>
        <v>#REF!</v>
      </c>
      <c r="G46" s="15" t="s">
        <v>622</v>
      </c>
      <c r="H46" s="15" t="s">
        <v>495</v>
      </c>
      <c r="I46" s="15" t="s">
        <v>496</v>
      </c>
      <c r="J46" s="15" t="s">
        <v>471</v>
      </c>
      <c r="K46" s="15" t="s">
        <v>472</v>
      </c>
      <c r="L46" s="15" t="s">
        <v>621</v>
      </c>
      <c r="M46" s="15" t="s">
        <v>473</v>
      </c>
      <c r="N46" s="15" t="s">
        <v>474</v>
      </c>
      <c r="O46" s="15" t="s">
        <v>623</v>
      </c>
      <c r="P46" s="15">
        <v>20.603</v>
      </c>
      <c r="Q46" s="15" t="s">
        <v>511</v>
      </c>
      <c r="R46" s="15" t="s">
        <v>477</v>
      </c>
      <c r="S46" s="15">
        <v>9301.5</v>
      </c>
      <c r="T46" s="15">
        <v>5580.9</v>
      </c>
      <c r="U46" s="15">
        <v>0</v>
      </c>
      <c r="V46" s="15">
        <v>3720.6</v>
      </c>
      <c r="W46" s="33" t="s">
        <v>487</v>
      </c>
      <c r="X46" s="40" t="s">
        <v>498</v>
      </c>
      <c r="Y46" s="40" t="s">
        <v>480</v>
      </c>
      <c r="Z46" s="42">
        <v>0</v>
      </c>
      <c r="AA46" s="42">
        <v>0</v>
      </c>
      <c r="AB46" s="42">
        <v>5</v>
      </c>
      <c r="AC46" s="42">
        <v>13.603</v>
      </c>
      <c r="AD46" s="38">
        <f t="shared" si="21"/>
        <v>2</v>
      </c>
      <c r="AE46" s="47">
        <v>2</v>
      </c>
      <c r="AF46" s="47">
        <f t="shared" si="18"/>
        <v>2</v>
      </c>
      <c r="AG46" s="47">
        <f t="shared" si="24"/>
        <v>281</v>
      </c>
      <c r="AH46" s="41"/>
    </row>
    <row r="47" ht="30" customHeight="1" outlineLevel="2" spans="1:34">
      <c r="A47" s="14">
        <v>10885</v>
      </c>
      <c r="B47" s="14" t="s">
        <v>624</v>
      </c>
      <c r="C47" s="15" t="s">
        <v>166</v>
      </c>
      <c r="D47" s="15" t="s">
        <v>195</v>
      </c>
      <c r="E47" s="15" t="s">
        <v>625</v>
      </c>
      <c r="F47" s="15" t="e">
        <f>_xlfn.XLOOKUP(D47,#REF!,#REF!)</f>
        <v>#REF!</v>
      </c>
      <c r="G47" s="15" t="s">
        <v>626</v>
      </c>
      <c r="H47" s="15" t="s">
        <v>495</v>
      </c>
      <c r="I47" s="15" t="s">
        <v>496</v>
      </c>
      <c r="J47" s="15" t="s">
        <v>471</v>
      </c>
      <c r="K47" s="15"/>
      <c r="L47" s="15" t="s">
        <v>625</v>
      </c>
      <c r="M47" s="15" t="s">
        <v>473</v>
      </c>
      <c r="N47" s="15" t="s">
        <v>474</v>
      </c>
      <c r="O47" s="15" t="s">
        <v>627</v>
      </c>
      <c r="P47" s="15">
        <v>19</v>
      </c>
      <c r="Q47" s="15"/>
      <c r="R47" s="15"/>
      <c r="S47" s="15">
        <v>0</v>
      </c>
      <c r="T47" s="15">
        <v>0</v>
      </c>
      <c r="U47" s="15">
        <v>0</v>
      </c>
      <c r="V47" s="15">
        <v>0</v>
      </c>
      <c r="W47" s="33" t="s">
        <v>506</v>
      </c>
      <c r="X47" s="40" t="s">
        <v>479</v>
      </c>
      <c r="Y47" s="40" t="s">
        <v>480</v>
      </c>
      <c r="Z47" s="42">
        <v>10.698</v>
      </c>
      <c r="AA47" s="42">
        <v>8.3</v>
      </c>
      <c r="AB47" s="42">
        <v>0</v>
      </c>
      <c r="AC47" s="42">
        <v>0</v>
      </c>
      <c r="AD47" s="38">
        <f t="shared" si="21"/>
        <v>0.00199999999999889</v>
      </c>
      <c r="AE47" s="47"/>
      <c r="AF47" s="47">
        <v>0</v>
      </c>
      <c r="AG47" s="47">
        <f t="shared" ref="AG47" si="25">ROUND(AF47*240*0.533,0)</f>
        <v>0</v>
      </c>
      <c r="AH47" s="41"/>
    </row>
    <row r="48" ht="30" customHeight="1" outlineLevel="2" spans="1:34">
      <c r="A48" s="14">
        <v>10889</v>
      </c>
      <c r="B48" s="14" t="s">
        <v>628</v>
      </c>
      <c r="C48" s="15" t="s">
        <v>166</v>
      </c>
      <c r="D48" s="15" t="s">
        <v>195</v>
      </c>
      <c r="E48" s="15" t="s">
        <v>629</v>
      </c>
      <c r="F48" s="15" t="e">
        <f>_xlfn.XLOOKUP(D48,#REF!,#REF!)</f>
        <v>#REF!</v>
      </c>
      <c r="G48" s="15" t="s">
        <v>630</v>
      </c>
      <c r="H48" s="15" t="s">
        <v>495</v>
      </c>
      <c r="I48" s="15" t="s">
        <v>496</v>
      </c>
      <c r="J48" s="15" t="s">
        <v>471</v>
      </c>
      <c r="K48" s="15" t="s">
        <v>472</v>
      </c>
      <c r="L48" s="15" t="s">
        <v>629</v>
      </c>
      <c r="M48" s="15" t="s">
        <v>473</v>
      </c>
      <c r="N48" s="15" t="s">
        <v>474</v>
      </c>
      <c r="O48" s="15" t="s">
        <v>631</v>
      </c>
      <c r="P48" s="15">
        <v>8.2</v>
      </c>
      <c r="Q48" s="15" t="s">
        <v>572</v>
      </c>
      <c r="R48" s="15" t="s">
        <v>476</v>
      </c>
      <c r="S48" s="15">
        <v>4200</v>
      </c>
      <c r="T48" s="15">
        <v>2164.8</v>
      </c>
      <c r="U48" s="15">
        <v>0</v>
      </c>
      <c r="V48" s="15">
        <v>2035.2</v>
      </c>
      <c r="W48" s="33" t="s">
        <v>487</v>
      </c>
      <c r="X48" s="40" t="s">
        <v>479</v>
      </c>
      <c r="Y48" s="40" t="s">
        <v>480</v>
      </c>
      <c r="Z48" s="42">
        <v>0</v>
      </c>
      <c r="AA48" s="42">
        <v>3</v>
      </c>
      <c r="AB48" s="42">
        <v>0</v>
      </c>
      <c r="AC48" s="42">
        <v>0</v>
      </c>
      <c r="AD48" s="38">
        <f t="shared" si="21"/>
        <v>5.2</v>
      </c>
      <c r="AE48" s="47">
        <v>5.2</v>
      </c>
      <c r="AF48" s="47">
        <f t="shared" si="18"/>
        <v>5.2</v>
      </c>
      <c r="AG48" s="47">
        <f t="shared" ref="AG48:AG50" si="26">ROUND(AF48*264*0.533,0)</f>
        <v>732</v>
      </c>
      <c r="AH48" s="41"/>
    </row>
    <row r="49" ht="30" customHeight="1" outlineLevel="2" spans="1:34">
      <c r="A49" s="14">
        <v>10907</v>
      </c>
      <c r="B49" s="14" t="s">
        <v>632</v>
      </c>
      <c r="C49" s="15" t="s">
        <v>166</v>
      </c>
      <c r="D49" s="15" t="s">
        <v>189</v>
      </c>
      <c r="E49" s="15" t="s">
        <v>633</v>
      </c>
      <c r="F49" s="15" t="e">
        <f>_xlfn.XLOOKUP(D49,#REF!,#REF!)</f>
        <v>#REF!</v>
      </c>
      <c r="G49" s="15" t="s">
        <v>634</v>
      </c>
      <c r="H49" s="15" t="s">
        <v>495</v>
      </c>
      <c r="I49" s="15" t="s">
        <v>496</v>
      </c>
      <c r="J49" s="15" t="s">
        <v>471</v>
      </c>
      <c r="K49" s="15" t="s">
        <v>472</v>
      </c>
      <c r="L49" s="15" t="s">
        <v>633</v>
      </c>
      <c r="M49" s="15" t="s">
        <v>473</v>
      </c>
      <c r="N49" s="15" t="s">
        <v>474</v>
      </c>
      <c r="O49" s="15" t="s">
        <v>635</v>
      </c>
      <c r="P49" s="15">
        <v>14.97</v>
      </c>
      <c r="Q49" s="15" t="s">
        <v>505</v>
      </c>
      <c r="R49" s="15" t="s">
        <v>477</v>
      </c>
      <c r="S49" s="15">
        <v>13105.48</v>
      </c>
      <c r="T49" s="15">
        <v>0</v>
      </c>
      <c r="U49" s="15">
        <v>0</v>
      </c>
      <c r="V49" s="15">
        <v>13105.48</v>
      </c>
      <c r="W49" s="33" t="s">
        <v>487</v>
      </c>
      <c r="X49" s="40" t="s">
        <v>479</v>
      </c>
      <c r="Y49" s="40" t="s">
        <v>480</v>
      </c>
      <c r="Z49" s="42">
        <v>6.127</v>
      </c>
      <c r="AA49" s="42">
        <v>2.303</v>
      </c>
      <c r="AB49" s="42">
        <v>0</v>
      </c>
      <c r="AC49" s="42">
        <v>0</v>
      </c>
      <c r="AD49" s="38">
        <f t="shared" si="21"/>
        <v>6.54</v>
      </c>
      <c r="AE49" s="47">
        <v>6.54</v>
      </c>
      <c r="AF49" s="47">
        <f t="shared" si="18"/>
        <v>6.54</v>
      </c>
      <c r="AG49" s="47">
        <f t="shared" si="26"/>
        <v>920</v>
      </c>
      <c r="AH49" s="41"/>
    </row>
    <row r="50" ht="30" customHeight="1" outlineLevel="2" spans="1:34">
      <c r="A50" s="14">
        <v>10911</v>
      </c>
      <c r="B50" s="14" t="s">
        <v>636</v>
      </c>
      <c r="C50" s="15" t="s">
        <v>166</v>
      </c>
      <c r="D50" s="15" t="s">
        <v>637</v>
      </c>
      <c r="E50" s="15" t="s">
        <v>638</v>
      </c>
      <c r="F50" s="15" t="e">
        <f>_xlfn.XLOOKUP(D50,#REF!,#REF!)</f>
        <v>#REF!</v>
      </c>
      <c r="G50" s="15" t="s">
        <v>639</v>
      </c>
      <c r="H50" s="15" t="s">
        <v>495</v>
      </c>
      <c r="I50" s="15" t="s">
        <v>496</v>
      </c>
      <c r="J50" s="15" t="s">
        <v>471</v>
      </c>
      <c r="K50" s="15" t="s">
        <v>503</v>
      </c>
      <c r="L50" s="15" t="s">
        <v>638</v>
      </c>
      <c r="M50" s="15" t="s">
        <v>473</v>
      </c>
      <c r="N50" s="15" t="s">
        <v>474</v>
      </c>
      <c r="O50" s="15" t="s">
        <v>640</v>
      </c>
      <c r="P50" s="15">
        <v>18.5</v>
      </c>
      <c r="Q50" s="15" t="s">
        <v>572</v>
      </c>
      <c r="R50" s="15" t="s">
        <v>476</v>
      </c>
      <c r="S50" s="15">
        <v>12025</v>
      </c>
      <c r="T50" s="15">
        <v>0</v>
      </c>
      <c r="U50" s="15">
        <v>0</v>
      </c>
      <c r="V50" s="15">
        <v>12025</v>
      </c>
      <c r="W50" s="33" t="s">
        <v>506</v>
      </c>
      <c r="X50" s="40" t="s">
        <v>479</v>
      </c>
      <c r="Y50" s="40" t="s">
        <v>480</v>
      </c>
      <c r="Z50" s="42">
        <v>0</v>
      </c>
      <c r="AA50" s="42">
        <v>0</v>
      </c>
      <c r="AB50" s="42">
        <v>0</v>
      </c>
      <c r="AC50" s="42">
        <v>0</v>
      </c>
      <c r="AD50" s="38">
        <f t="shared" si="21"/>
        <v>18.5</v>
      </c>
      <c r="AE50" s="47">
        <v>18.5</v>
      </c>
      <c r="AF50" s="47">
        <f t="shared" si="18"/>
        <v>18.5</v>
      </c>
      <c r="AG50" s="47">
        <f t="shared" si="26"/>
        <v>2603</v>
      </c>
      <c r="AH50" s="41"/>
    </row>
    <row r="51" ht="30" customHeight="1" outlineLevel="2" spans="1:34">
      <c r="A51" s="14">
        <v>10913</v>
      </c>
      <c r="B51" s="14" t="s">
        <v>641</v>
      </c>
      <c r="C51" s="15" t="s">
        <v>166</v>
      </c>
      <c r="D51" s="15" t="s">
        <v>637</v>
      </c>
      <c r="E51" s="15" t="s">
        <v>642</v>
      </c>
      <c r="F51" s="15" t="e">
        <f>_xlfn.XLOOKUP(D51,#REF!,#REF!)</f>
        <v>#REF!</v>
      </c>
      <c r="G51" s="15" t="s">
        <v>643</v>
      </c>
      <c r="H51" s="15" t="s">
        <v>495</v>
      </c>
      <c r="I51" s="15" t="s">
        <v>496</v>
      </c>
      <c r="J51" s="15" t="s">
        <v>471</v>
      </c>
      <c r="K51" s="15" t="s">
        <v>503</v>
      </c>
      <c r="L51" s="15" t="s">
        <v>642</v>
      </c>
      <c r="M51" s="15" t="s">
        <v>473</v>
      </c>
      <c r="N51" s="15" t="s">
        <v>474</v>
      </c>
      <c r="O51" s="15" t="s">
        <v>644</v>
      </c>
      <c r="P51" s="15">
        <v>18.529</v>
      </c>
      <c r="Q51" s="15" t="s">
        <v>645</v>
      </c>
      <c r="R51" s="15" t="s">
        <v>511</v>
      </c>
      <c r="S51" s="15">
        <v>18.529</v>
      </c>
      <c r="T51" s="15">
        <v>0</v>
      </c>
      <c r="U51" s="15">
        <v>0</v>
      </c>
      <c r="V51" s="15">
        <v>18.529</v>
      </c>
      <c r="W51" s="33" t="s">
        <v>506</v>
      </c>
      <c r="X51" s="40" t="s">
        <v>479</v>
      </c>
      <c r="Y51" s="40" t="s">
        <v>480</v>
      </c>
      <c r="Z51" s="42">
        <v>0</v>
      </c>
      <c r="AA51" s="42">
        <v>0</v>
      </c>
      <c r="AB51" s="42">
        <v>0</v>
      </c>
      <c r="AC51" s="42">
        <v>0</v>
      </c>
      <c r="AD51" s="38">
        <f t="shared" si="21"/>
        <v>18.529</v>
      </c>
      <c r="AE51" s="47">
        <v>18.529</v>
      </c>
      <c r="AF51" s="47">
        <f t="shared" si="18"/>
        <v>18.529</v>
      </c>
      <c r="AG51" s="47">
        <f>ROUND(AF51*264*0.533,0)+1</f>
        <v>2608</v>
      </c>
      <c r="AH51" s="41"/>
    </row>
    <row r="52" ht="30" customHeight="1" outlineLevel="1" spans="1:34">
      <c r="A52" s="14"/>
      <c r="B52" s="14"/>
      <c r="C52" s="13" t="s">
        <v>646</v>
      </c>
      <c r="D52" s="13"/>
      <c r="E52" s="13"/>
      <c r="F52" s="13"/>
      <c r="G52" s="13"/>
      <c r="H52" s="15"/>
      <c r="I52" s="15"/>
      <c r="J52" s="15"/>
      <c r="K52" s="15"/>
      <c r="L52" s="13"/>
      <c r="M52" s="13"/>
      <c r="N52" s="13"/>
      <c r="O52" s="13"/>
      <c r="P52" s="27">
        <f>SUBTOTAL(9,P53:P59)</f>
        <v>128.708</v>
      </c>
      <c r="Q52" s="15"/>
      <c r="R52" s="15"/>
      <c r="S52" s="15"/>
      <c r="T52" s="15"/>
      <c r="U52" s="15"/>
      <c r="V52" s="15"/>
      <c r="W52" s="38"/>
      <c r="X52" s="39"/>
      <c r="Y52" s="39"/>
      <c r="Z52" s="42">
        <f t="shared" ref="Z52:AG52" si="27">SUBTOTAL(9,Z53:Z59)</f>
        <v>7.618</v>
      </c>
      <c r="AA52" s="42">
        <f t="shared" si="27"/>
        <v>0.949</v>
      </c>
      <c r="AB52" s="42">
        <f t="shared" si="27"/>
        <v>0</v>
      </c>
      <c r="AC52" s="42">
        <f t="shared" si="27"/>
        <v>17</v>
      </c>
      <c r="AD52" s="38">
        <f t="shared" si="27"/>
        <v>103.141</v>
      </c>
      <c r="AE52" s="46">
        <f t="shared" si="27"/>
        <v>56.708</v>
      </c>
      <c r="AF52" s="46">
        <f t="shared" si="27"/>
        <v>56.708</v>
      </c>
      <c r="AG52" s="46">
        <f t="shared" si="27"/>
        <v>10381</v>
      </c>
      <c r="AH52" s="41"/>
    </row>
    <row r="53" ht="30" customHeight="1" outlineLevel="2" spans="1:34">
      <c r="A53" s="14">
        <v>10935</v>
      </c>
      <c r="B53" s="14" t="s">
        <v>647</v>
      </c>
      <c r="C53" s="15" t="s">
        <v>217</v>
      </c>
      <c r="D53" s="15" t="s">
        <v>648</v>
      </c>
      <c r="E53" s="15" t="s">
        <v>649</v>
      </c>
      <c r="F53" s="15" t="e">
        <f>_xlfn.XLOOKUP(D53,#REF!,#REF!)</f>
        <v>#REF!</v>
      </c>
      <c r="G53" s="15" t="s">
        <v>650</v>
      </c>
      <c r="H53" s="15" t="s">
        <v>495</v>
      </c>
      <c r="I53" s="15" t="s">
        <v>496</v>
      </c>
      <c r="J53" s="15" t="s">
        <v>471</v>
      </c>
      <c r="K53" s="15" t="s">
        <v>306</v>
      </c>
      <c r="L53" s="15" t="s">
        <v>649</v>
      </c>
      <c r="M53" s="15" t="s">
        <v>473</v>
      </c>
      <c r="N53" s="15" t="s">
        <v>474</v>
      </c>
      <c r="O53" s="15" t="s">
        <v>497</v>
      </c>
      <c r="P53" s="15">
        <v>4.12</v>
      </c>
      <c r="Q53" s="15" t="s">
        <v>572</v>
      </c>
      <c r="R53" s="15" t="s">
        <v>476</v>
      </c>
      <c r="S53" s="15">
        <v>1624</v>
      </c>
      <c r="T53" s="15">
        <v>0</v>
      </c>
      <c r="U53" s="15">
        <v>0</v>
      </c>
      <c r="V53" s="15">
        <v>1624</v>
      </c>
      <c r="W53" s="33" t="s">
        <v>478</v>
      </c>
      <c r="X53" s="40" t="s">
        <v>479</v>
      </c>
      <c r="Y53" s="40" t="s">
        <v>480</v>
      </c>
      <c r="Z53" s="42"/>
      <c r="AA53" s="42"/>
      <c r="AB53" s="42"/>
      <c r="AC53" s="42"/>
      <c r="AD53" s="38">
        <f t="shared" si="21"/>
        <v>4.12</v>
      </c>
      <c r="AE53" s="47">
        <v>4.12</v>
      </c>
      <c r="AF53" s="47">
        <f t="shared" ref="AF53:AF59" si="28">AD53</f>
        <v>4.12</v>
      </c>
      <c r="AG53" s="47">
        <f t="shared" ref="AG53:AG54" si="29">ROUND(AF53*264*0.533,0)</f>
        <v>580</v>
      </c>
      <c r="AH53" s="41"/>
    </row>
    <row r="54" ht="30" customHeight="1" outlineLevel="2" spans="1:34">
      <c r="A54" s="14">
        <v>10937</v>
      </c>
      <c r="B54" s="14" t="s">
        <v>651</v>
      </c>
      <c r="C54" s="15" t="s">
        <v>217</v>
      </c>
      <c r="D54" s="15" t="s">
        <v>218</v>
      </c>
      <c r="E54" s="15" t="s">
        <v>652</v>
      </c>
      <c r="F54" s="15" t="e">
        <f>_xlfn.XLOOKUP(D54,#REF!,#REF!)</f>
        <v>#REF!</v>
      </c>
      <c r="G54" s="15" t="s">
        <v>653</v>
      </c>
      <c r="H54" s="15" t="s">
        <v>495</v>
      </c>
      <c r="I54" s="15" t="s">
        <v>496</v>
      </c>
      <c r="J54" s="15" t="s">
        <v>528</v>
      </c>
      <c r="K54" s="15" t="s">
        <v>306</v>
      </c>
      <c r="L54" s="15" t="s">
        <v>652</v>
      </c>
      <c r="M54" s="15" t="s">
        <v>473</v>
      </c>
      <c r="N54" s="15" t="s">
        <v>654</v>
      </c>
      <c r="O54" s="15" t="s">
        <v>655</v>
      </c>
      <c r="P54" s="15">
        <v>21</v>
      </c>
      <c r="Q54" s="15" t="s">
        <v>511</v>
      </c>
      <c r="R54" s="15" t="s">
        <v>477</v>
      </c>
      <c r="S54" s="15">
        <v>31500</v>
      </c>
      <c r="T54" s="15">
        <v>0</v>
      </c>
      <c r="U54" s="15">
        <v>0</v>
      </c>
      <c r="V54" s="15">
        <v>31500</v>
      </c>
      <c r="W54" s="33" t="s">
        <v>506</v>
      </c>
      <c r="X54" s="40" t="s">
        <v>479</v>
      </c>
      <c r="Y54" s="40" t="s">
        <v>480</v>
      </c>
      <c r="Z54" s="42">
        <v>0</v>
      </c>
      <c r="AA54" s="42">
        <v>0</v>
      </c>
      <c r="AB54" s="42">
        <v>0</v>
      </c>
      <c r="AC54" s="42">
        <v>0</v>
      </c>
      <c r="AD54" s="38">
        <f t="shared" si="21"/>
        <v>21</v>
      </c>
      <c r="AE54" s="47">
        <v>8</v>
      </c>
      <c r="AF54" s="47">
        <v>8</v>
      </c>
      <c r="AG54" s="47">
        <f t="shared" si="29"/>
        <v>1126</v>
      </c>
      <c r="AH54" s="41"/>
    </row>
    <row r="55" ht="30" customHeight="1" outlineLevel="2" spans="1:34">
      <c r="A55" s="14">
        <v>10938</v>
      </c>
      <c r="B55" s="14" t="s">
        <v>656</v>
      </c>
      <c r="C55" s="15" t="s">
        <v>217</v>
      </c>
      <c r="D55" s="15" t="s">
        <v>218</v>
      </c>
      <c r="E55" s="15" t="s">
        <v>657</v>
      </c>
      <c r="F55" s="15" t="e">
        <f>_xlfn.XLOOKUP(D55,#REF!,#REF!)</f>
        <v>#REF!</v>
      </c>
      <c r="G55" s="15" t="s">
        <v>658</v>
      </c>
      <c r="H55" s="15" t="s">
        <v>495</v>
      </c>
      <c r="I55" s="15" t="s">
        <v>496</v>
      </c>
      <c r="J55" s="15" t="s">
        <v>528</v>
      </c>
      <c r="K55" s="15" t="s">
        <v>472</v>
      </c>
      <c r="L55" s="15" t="s">
        <v>657</v>
      </c>
      <c r="M55" s="15" t="s">
        <v>473</v>
      </c>
      <c r="N55" s="15" t="s">
        <v>474</v>
      </c>
      <c r="O55" s="15" t="s">
        <v>659</v>
      </c>
      <c r="P55" s="15">
        <v>23</v>
      </c>
      <c r="Q55" s="15" t="s">
        <v>476</v>
      </c>
      <c r="R55" s="15" t="s">
        <v>477</v>
      </c>
      <c r="S55" s="15">
        <v>23000</v>
      </c>
      <c r="T55" s="15">
        <v>0</v>
      </c>
      <c r="U55" s="15">
        <v>0</v>
      </c>
      <c r="V55" s="15">
        <v>23000</v>
      </c>
      <c r="W55" s="33" t="s">
        <v>487</v>
      </c>
      <c r="X55" s="40" t="s">
        <v>479</v>
      </c>
      <c r="Y55" s="40" t="s">
        <v>480</v>
      </c>
      <c r="Z55" s="42">
        <v>0</v>
      </c>
      <c r="AA55" s="42">
        <v>0</v>
      </c>
      <c r="AB55" s="42">
        <v>0</v>
      </c>
      <c r="AC55" s="42">
        <v>17</v>
      </c>
      <c r="AD55" s="38">
        <f t="shared" si="21"/>
        <v>6</v>
      </c>
      <c r="AE55" s="47">
        <v>-17</v>
      </c>
      <c r="AF55" s="47">
        <v>-17</v>
      </c>
      <c r="AG55" s="47"/>
      <c r="AH55" s="41"/>
    </row>
    <row r="56" ht="30" customHeight="1" outlineLevel="2" spans="1:34">
      <c r="A56" s="14">
        <v>10941</v>
      </c>
      <c r="B56" s="14" t="s">
        <v>660</v>
      </c>
      <c r="C56" s="15" t="s">
        <v>217</v>
      </c>
      <c r="D56" s="15" t="s">
        <v>221</v>
      </c>
      <c r="E56" s="15" t="s">
        <v>661</v>
      </c>
      <c r="F56" s="15" t="e">
        <f>_xlfn.XLOOKUP(D56,#REF!,#REF!)</f>
        <v>#REF!</v>
      </c>
      <c r="G56" s="15" t="s">
        <v>662</v>
      </c>
      <c r="H56" s="15" t="s">
        <v>495</v>
      </c>
      <c r="I56" s="15" t="s">
        <v>496</v>
      </c>
      <c r="J56" s="15" t="s">
        <v>471</v>
      </c>
      <c r="K56" s="15" t="s">
        <v>503</v>
      </c>
      <c r="L56" s="15" t="s">
        <v>661</v>
      </c>
      <c r="M56" s="15" t="s">
        <v>473</v>
      </c>
      <c r="N56" s="15" t="s">
        <v>474</v>
      </c>
      <c r="O56" s="15" t="s">
        <v>663</v>
      </c>
      <c r="P56" s="15">
        <v>19</v>
      </c>
      <c r="Q56" s="15" t="s">
        <v>505</v>
      </c>
      <c r="R56" s="15" t="s">
        <v>572</v>
      </c>
      <c r="S56" s="15">
        <v>4000</v>
      </c>
      <c r="T56" s="15">
        <v>0</v>
      </c>
      <c r="U56" s="15">
        <v>0</v>
      </c>
      <c r="V56" s="15">
        <v>4000</v>
      </c>
      <c r="W56" s="33" t="s">
        <v>506</v>
      </c>
      <c r="X56" s="40" t="s">
        <v>479</v>
      </c>
      <c r="Y56" s="40" t="s">
        <v>480</v>
      </c>
      <c r="Z56" s="42">
        <v>7.618</v>
      </c>
      <c r="AA56" s="42">
        <v>0.949</v>
      </c>
      <c r="AB56" s="42">
        <v>0</v>
      </c>
      <c r="AC56" s="42">
        <v>0</v>
      </c>
      <c r="AD56" s="38">
        <f t="shared" si="21"/>
        <v>10.433</v>
      </c>
      <c r="AE56" s="47"/>
      <c r="AF56" s="47">
        <v>0</v>
      </c>
      <c r="AG56" s="47">
        <f t="shared" ref="AG56" si="30">ROUND(AF56*240*0.533,0)</f>
        <v>0</v>
      </c>
      <c r="AH56" s="41"/>
    </row>
    <row r="57" ht="30" customHeight="1" outlineLevel="2" spans="1:34">
      <c r="A57" s="14">
        <v>10942</v>
      </c>
      <c r="B57" s="14" t="s">
        <v>664</v>
      </c>
      <c r="C57" s="15" t="s">
        <v>217</v>
      </c>
      <c r="D57" s="15" t="s">
        <v>221</v>
      </c>
      <c r="E57" s="15" t="s">
        <v>665</v>
      </c>
      <c r="F57" s="15" t="e">
        <f>_xlfn.XLOOKUP(D57,#REF!,#REF!)</f>
        <v>#REF!</v>
      </c>
      <c r="G57" s="15" t="s">
        <v>666</v>
      </c>
      <c r="H57" s="15" t="s">
        <v>495</v>
      </c>
      <c r="I57" s="15" t="s">
        <v>496</v>
      </c>
      <c r="J57" s="15" t="s">
        <v>528</v>
      </c>
      <c r="K57" s="15" t="s">
        <v>306</v>
      </c>
      <c r="L57" s="15" t="s">
        <v>665</v>
      </c>
      <c r="M57" s="15" t="s">
        <v>473</v>
      </c>
      <c r="N57" s="15" t="s">
        <v>474</v>
      </c>
      <c r="O57" s="15" t="s">
        <v>667</v>
      </c>
      <c r="P57" s="15">
        <v>14</v>
      </c>
      <c r="Q57" s="15" t="s">
        <v>477</v>
      </c>
      <c r="R57" s="15" t="s">
        <v>477</v>
      </c>
      <c r="S57" s="15">
        <v>8500</v>
      </c>
      <c r="T57" s="15">
        <v>0</v>
      </c>
      <c r="U57" s="15">
        <v>0</v>
      </c>
      <c r="V57" s="15">
        <v>8500</v>
      </c>
      <c r="W57" s="33" t="s">
        <v>478</v>
      </c>
      <c r="X57" s="40" t="s">
        <v>479</v>
      </c>
      <c r="Y57" s="40" t="s">
        <v>480</v>
      </c>
      <c r="Z57" s="42"/>
      <c r="AA57" s="42"/>
      <c r="AB57" s="42"/>
      <c r="AC57" s="42"/>
      <c r="AD57" s="38">
        <f t="shared" si="21"/>
        <v>14</v>
      </c>
      <c r="AE57" s="47">
        <v>14</v>
      </c>
      <c r="AF57" s="47">
        <f t="shared" si="28"/>
        <v>14</v>
      </c>
      <c r="AG57" s="47">
        <f t="shared" ref="AG57:AG58" si="31">ROUND(AF57*264*0.533,0)</f>
        <v>1970</v>
      </c>
      <c r="AH57" s="41"/>
    </row>
    <row r="58" ht="30" customHeight="1" outlineLevel="2" spans="1:34">
      <c r="A58" s="14">
        <v>10952</v>
      </c>
      <c r="B58" s="14" t="s">
        <v>668</v>
      </c>
      <c r="C58" s="15" t="s">
        <v>217</v>
      </c>
      <c r="D58" s="15" t="s">
        <v>669</v>
      </c>
      <c r="E58" s="15" t="s">
        <v>670</v>
      </c>
      <c r="F58" s="15" t="e">
        <f>_xlfn.XLOOKUP(D58,#REF!,#REF!)</f>
        <v>#REF!</v>
      </c>
      <c r="G58" s="15" t="s">
        <v>671</v>
      </c>
      <c r="H58" s="15" t="s">
        <v>495</v>
      </c>
      <c r="I58" s="15" t="s">
        <v>496</v>
      </c>
      <c r="J58" s="15" t="s">
        <v>471</v>
      </c>
      <c r="K58" s="15" t="s">
        <v>503</v>
      </c>
      <c r="L58" s="15" t="s">
        <v>670</v>
      </c>
      <c r="M58" s="15" t="s">
        <v>473</v>
      </c>
      <c r="N58" s="15" t="s">
        <v>474</v>
      </c>
      <c r="O58" s="15" t="s">
        <v>672</v>
      </c>
      <c r="P58" s="15">
        <v>23.839</v>
      </c>
      <c r="Q58" s="15" t="s">
        <v>505</v>
      </c>
      <c r="R58" s="15" t="s">
        <v>477</v>
      </c>
      <c r="S58" s="15">
        <v>25000</v>
      </c>
      <c r="T58" s="15">
        <v>0</v>
      </c>
      <c r="U58" s="15">
        <v>0</v>
      </c>
      <c r="V58" s="15">
        <v>25000</v>
      </c>
      <c r="W58" s="33" t="s">
        <v>506</v>
      </c>
      <c r="X58" s="40" t="s">
        <v>479</v>
      </c>
      <c r="Y58" s="40" t="s">
        <v>480</v>
      </c>
      <c r="Z58" s="42">
        <v>0</v>
      </c>
      <c r="AA58" s="42">
        <v>0</v>
      </c>
      <c r="AB58" s="42">
        <v>0</v>
      </c>
      <c r="AC58" s="42">
        <v>0</v>
      </c>
      <c r="AD58" s="38">
        <f t="shared" si="21"/>
        <v>23.839</v>
      </c>
      <c r="AE58" s="47">
        <v>23.839</v>
      </c>
      <c r="AF58" s="47">
        <f t="shared" si="28"/>
        <v>23.839</v>
      </c>
      <c r="AG58" s="47">
        <f t="shared" si="31"/>
        <v>3354</v>
      </c>
      <c r="AH58" s="50"/>
    </row>
    <row r="59" ht="30" customHeight="1" outlineLevel="2" spans="1:34">
      <c r="A59" s="14">
        <v>10956</v>
      </c>
      <c r="B59" s="14" t="s">
        <v>673</v>
      </c>
      <c r="C59" s="15" t="s">
        <v>217</v>
      </c>
      <c r="D59" s="15" t="s">
        <v>669</v>
      </c>
      <c r="E59" s="15" t="s">
        <v>674</v>
      </c>
      <c r="F59" s="15" t="e">
        <f>_xlfn.XLOOKUP(D59,#REF!,#REF!)</f>
        <v>#REF!</v>
      </c>
      <c r="G59" s="15" t="s">
        <v>675</v>
      </c>
      <c r="H59" s="15" t="s">
        <v>495</v>
      </c>
      <c r="I59" s="15" t="s">
        <v>496</v>
      </c>
      <c r="J59" s="15" t="s">
        <v>471</v>
      </c>
      <c r="K59" s="15" t="s">
        <v>472</v>
      </c>
      <c r="L59" s="15" t="s">
        <v>674</v>
      </c>
      <c r="M59" s="15" t="s">
        <v>473</v>
      </c>
      <c r="N59" s="15" t="s">
        <v>474</v>
      </c>
      <c r="O59" s="15" t="s">
        <v>676</v>
      </c>
      <c r="P59" s="15">
        <v>23.749</v>
      </c>
      <c r="Q59" s="15" t="s">
        <v>476</v>
      </c>
      <c r="R59" s="15" t="s">
        <v>477</v>
      </c>
      <c r="S59" s="15">
        <v>7124.7</v>
      </c>
      <c r="T59" s="15">
        <v>0</v>
      </c>
      <c r="U59" s="15">
        <v>0</v>
      </c>
      <c r="V59" s="15">
        <v>7124.7</v>
      </c>
      <c r="W59" s="33" t="s">
        <v>478</v>
      </c>
      <c r="X59" s="40" t="s">
        <v>479</v>
      </c>
      <c r="Y59" s="40" t="s">
        <v>480</v>
      </c>
      <c r="Z59" s="42"/>
      <c r="AA59" s="42"/>
      <c r="AB59" s="42"/>
      <c r="AC59" s="42"/>
      <c r="AD59" s="38">
        <f t="shared" si="21"/>
        <v>23.749</v>
      </c>
      <c r="AE59" s="47">
        <v>23.749</v>
      </c>
      <c r="AF59" s="47">
        <f t="shared" si="28"/>
        <v>23.749</v>
      </c>
      <c r="AG59" s="47">
        <f>ROUND(AF59*264*0.533,0)+9</f>
        <v>3351</v>
      </c>
      <c r="AH59" s="50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5:AJ59" etc:filterBottomFollowUsedRange="0">
    <extLst/>
  </autoFilter>
  <mergeCells count="22">
    <mergeCell ref="A2:AH2"/>
    <mergeCell ref="C4:F4"/>
    <mergeCell ref="Q4:R4"/>
    <mergeCell ref="S4:V4"/>
    <mergeCell ref="Z4:AD4"/>
    <mergeCell ref="AE4:AG4"/>
    <mergeCell ref="A4:A5"/>
    <mergeCell ref="B4:B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W4:W5"/>
    <mergeCell ref="X4:X5"/>
    <mergeCell ref="Y4:Y5"/>
    <mergeCell ref="AH4:AH5"/>
  </mergeCells>
  <pageMargins left="0.748031496062992" right="0.748031496062992" top="0.984251968503937" bottom="0.984251968503937" header="0.511811023622047" footer="0.511811023622047"/>
  <pageSetup paperSize="8" scale="92" fitToHeight="0" orientation="landscape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6" interlineOnOff="0" interlineColor="0" isDbSheet="0" isDashBoardSheet="0" isDbDashBoardSheet="0" isFlexPaperSheet="0">
      <cellprotection/>
      <appEtDbRelations/>
    </woSheetProps>
    <woSheetProps sheetStid="19" interlineOnOff="0" interlineColor="0" isDbSheet="0" isDashBoardSheet="0" isDbDashBoardSheet="0" isFlexPaperSheet="0">
      <cellprotection/>
      <appEtDbRelations/>
    </woSheetProps>
    <woSheetProps sheetStid="22" interlineOnOff="0" interlineColor="0" isDbSheet="0" isDashBoardSheet="0" isDbDashBoardSheet="0" isFlexPaperSheet="0">
      <cellprotection/>
      <appEtDbRelations/>
    </woSheetProps>
    <woSheetProps sheetStid="21" interlineOnOff="0" interlineColor="0" isDbSheet="0" isDashBoardSheet="0" isDbDashBoardSheet="0" isFlexPaperSheet="0">
      <cellprotection/>
      <appEtDbRelations/>
    </woSheetProps>
    <woSheetProps sheetStid="24" interlineOnOff="0" interlineColor="0" isDbSheet="0" isDashBoardSheet="0" isDbDashBoardSheet="0" isFlexPaperSheet="0">
      <cellprotection/>
      <appEtDbRelations/>
    </woSheetProps>
    <woSheetProps sheetStid="23" interlineOnOff="0" interlineColor="0" isDbSheet="0" isDashBoardSheet="0" isDbDashBoardSheet="0" isFlexPaperSheet="0">
      <cellprotection/>
      <appEtDbRelations/>
    </woSheetProps>
    <woSheetProps sheetStid="14" interlineOnOff="0" interlineColor="0" isDbSheet="0" isDashBoardSheet="0" isDbDashBoardSheet="0" isFlexPaperSheet="0">
      <cellprotection/>
      <appEtDbRelations/>
    </woSheetProps>
    <woSheetProps sheetStid="20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BXFQCQUYQLGWVBTS:185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6"/>
  <pixelatorList sheetStid="19"/>
  <pixelatorList sheetStid="22"/>
  <pixelatorList sheetStid="21"/>
  <pixelatorList sheetStid="24"/>
  <pixelatorList sheetStid="23"/>
  <pixelatorList sheetStid="14"/>
  <pixelatorList sheetStid="20"/>
  <pixelatorList sheetStid="25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WWO_wpscloud_20240821161302-a0e91bd6bf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普通国省道 </vt:lpstr>
      <vt:lpstr>普通国省道  (含扣减)</vt:lpstr>
      <vt:lpstr>调整情况</vt:lpstr>
      <vt:lpstr>普通国省道</vt:lpstr>
      <vt:lpstr>站场</vt:lpstr>
      <vt:lpstr>内河水运 </vt:lpstr>
      <vt:lpstr>渡改桥 </vt:lpstr>
      <vt:lpstr>附件4-1 乡镇通三级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欧阳惊讶</dc:creator>
  <cp:lastModifiedBy>欧阳京亚</cp:lastModifiedBy>
  <dcterms:created xsi:type="dcterms:W3CDTF">2015-06-07T18:19:00Z</dcterms:created>
  <cp:lastPrinted>2024-12-12T09:33:00Z</cp:lastPrinted>
  <dcterms:modified xsi:type="dcterms:W3CDTF">2025-05-15T17:01:00Z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A9028F0870F948C199194274C7A75A55_13</vt:lpwstr>
  </property>
  <property fmtid="{D5CDD505-2E9C-101B-9397-08002B2CF9AE}" pid="3" name="KSOProductBuildVer">
    <vt:lpwstr>2052-0.0.0.0</vt:lpwstr>
  </property>
  <property fmtid="{D5CDD505-2E9C-101B-9397-08002B2CF9AE}" pid="4" name="KSOReadingLayout">
    <vt:bool>true</vt:bool>
  </property>
</Properties>
</file>