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pivotTables/pivotTable1.xml" ContentType="application/vnd.openxmlformats-officedocument.spreadsheetml.pivotTable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ellimages.xml" ContentType="application/vnd.wps-officedocument.cellimag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8800" windowHeight="12690" activeTab="2"/>
  </bookViews>
  <sheets>
    <sheet name="汇总表" sheetId="2" r:id="rId1"/>
    <sheet name="明细表1214" sheetId="1" state="hidden" r:id="rId2"/>
    <sheet name="任务计划明细表" sheetId="9" r:id="rId3"/>
    <sheet name="Sheet1" sheetId="11" state="hidden" r:id="rId4"/>
    <sheet name="数据分类汇总统计" sheetId="10" state="hidden" r:id="rId5"/>
    <sheet name="路况核实" sheetId="4" state="hidden" r:id="rId6"/>
  </sheets>
  <externalReferences>
    <externalReference r:id="rId7"/>
    <externalReference r:id="rId8"/>
  </externalReferences>
  <definedNames>
    <definedName name="_xlnm._FilterDatabase" localSheetId="1" hidden="1">明细表1214!$A$6:$BW$108</definedName>
    <definedName name="_xlnm._FilterDatabase" localSheetId="2" hidden="1">任务计划明细表!$A$6:$BD$123</definedName>
    <definedName name="_xlnm._FilterDatabase" localSheetId="4" hidden="1">数据分类汇总统计!$A$1:$M$103</definedName>
    <definedName name="_xlnm.Print_Area" localSheetId="0">汇总表!$A$1:$J$18</definedName>
    <definedName name="_xlnm.Print_Area" localSheetId="1">明细表1214!$B$1:$AV$108</definedName>
    <definedName name="_xlnm.Print_Area" localSheetId="2">任务计划明细表!$A$1:$BE$123</definedName>
    <definedName name="_xlnm.Print_Area" localSheetId="4">数据分类汇总统计!$A$1:$M$103</definedName>
    <definedName name="_xlnm.Print_Titles" localSheetId="1">明细表1214!$2:$4</definedName>
    <definedName name="_xlnm.Print_Titles" localSheetId="2">任务计划明细表!$3:$5</definedName>
    <definedName name="_xlnm.Print_Titles" localSheetId="4">数据分类汇总统计!$1:$1</definedName>
  </definedNames>
  <calcPr calcId="145621"/>
  <pivotCaches>
    <pivotCache cacheId="0" r:id="rId9"/>
  </pivotCaches>
</workbook>
</file>

<file path=xl/calcChain.xml><?xml version="1.0" encoding="utf-8"?>
<calcChain xmlns="http://schemas.openxmlformats.org/spreadsheetml/2006/main">
  <c r="H18" i="2" l="1"/>
  <c r="H16" i="2"/>
  <c r="H15" i="2"/>
  <c r="H14" i="2"/>
  <c r="H13" i="2"/>
  <c r="H12" i="2"/>
  <c r="H11" i="2"/>
  <c r="H10" i="2"/>
  <c r="H9" i="2"/>
  <c r="H7" i="2"/>
  <c r="H6" i="2"/>
  <c r="H5" i="2"/>
  <c r="K6" i="9"/>
  <c r="K89" i="9" l="1"/>
  <c r="K94" i="9"/>
  <c r="K93" i="9"/>
  <c r="K92" i="9"/>
  <c r="G4" i="2" l="1"/>
  <c r="J103" i="10" l="1"/>
  <c r="J102" i="10"/>
  <c r="J101" i="10"/>
  <c r="J100" i="10"/>
  <c r="J99" i="10"/>
  <c r="J98" i="10"/>
  <c r="J97" i="10"/>
  <c r="J96" i="10"/>
  <c r="J95" i="10"/>
  <c r="J94" i="10"/>
  <c r="J93" i="10"/>
  <c r="J92" i="10"/>
  <c r="J91" i="10"/>
  <c r="J90" i="10"/>
  <c r="J89" i="10"/>
  <c r="J88" i="10"/>
  <c r="J87" i="10"/>
  <c r="J86" i="10"/>
  <c r="J85" i="10"/>
  <c r="J84" i="10"/>
  <c r="J83" i="10"/>
  <c r="J82" i="10"/>
  <c r="J81" i="10"/>
  <c r="J80" i="10"/>
  <c r="J79" i="10"/>
  <c r="J78" i="10"/>
  <c r="J77" i="10"/>
  <c r="J76" i="10"/>
  <c r="J75" i="10"/>
  <c r="J74" i="10"/>
  <c r="J73" i="10"/>
  <c r="J72" i="10"/>
  <c r="J71" i="10"/>
  <c r="J70" i="10"/>
  <c r="J69" i="10"/>
  <c r="J68" i="10"/>
  <c r="J67" i="10"/>
  <c r="J66" i="10"/>
  <c r="J65" i="10"/>
  <c r="J64" i="10"/>
  <c r="J63" i="10"/>
  <c r="J62" i="10"/>
  <c r="J61" i="10"/>
  <c r="J60" i="10"/>
  <c r="J59" i="10"/>
  <c r="J58" i="10"/>
  <c r="J57" i="10"/>
  <c r="J56" i="10"/>
  <c r="J55" i="10"/>
  <c r="J54" i="10"/>
  <c r="J53" i="10"/>
  <c r="J52" i="10"/>
  <c r="J51" i="10"/>
  <c r="J50" i="10"/>
  <c r="J49" i="10"/>
  <c r="J48" i="10"/>
  <c r="J47" i="10"/>
  <c r="J46" i="10"/>
  <c r="J45" i="10"/>
  <c r="J44" i="10"/>
  <c r="J43" i="10"/>
  <c r="J42" i="10"/>
  <c r="J41" i="10"/>
  <c r="J40" i="10"/>
  <c r="J39" i="10"/>
  <c r="J38" i="10"/>
  <c r="J37" i="10"/>
  <c r="J36" i="10"/>
  <c r="J35" i="10"/>
  <c r="J34" i="10"/>
  <c r="J33" i="10"/>
  <c r="J32" i="10"/>
  <c r="J31" i="10"/>
  <c r="J30" i="10"/>
  <c r="J29" i="10"/>
  <c r="J28" i="10"/>
  <c r="J27" i="10"/>
  <c r="J26" i="10"/>
  <c r="J25" i="10"/>
  <c r="J24" i="10"/>
  <c r="J23" i="10"/>
  <c r="J22" i="10"/>
  <c r="J21" i="10"/>
  <c r="J20" i="10"/>
  <c r="J19" i="10"/>
  <c r="J18" i="10"/>
  <c r="J17" i="10"/>
  <c r="J16" i="10"/>
  <c r="J15" i="10"/>
  <c r="J14" i="10"/>
  <c r="J13" i="10"/>
  <c r="J12" i="10"/>
  <c r="J11" i="10"/>
  <c r="J10" i="10"/>
  <c r="J9" i="10"/>
  <c r="J8" i="10"/>
  <c r="J7" i="10"/>
  <c r="J6" i="10"/>
  <c r="J5" i="10"/>
  <c r="J4" i="10"/>
  <c r="J3" i="10"/>
  <c r="J2" i="10"/>
  <c r="AH123" i="9"/>
  <c r="AG123" i="9"/>
  <c r="AE123" i="9"/>
  <c r="AF123" i="9" s="1"/>
  <c r="K123" i="9"/>
  <c r="J123" i="9"/>
  <c r="AH122" i="9"/>
  <c r="AG122" i="9"/>
  <c r="AE122" i="9"/>
  <c r="AF122" i="9" s="1"/>
  <c r="K122" i="9"/>
  <c r="J122" i="9"/>
  <c r="AH121" i="9"/>
  <c r="AG121" i="9"/>
  <c r="AE121" i="9"/>
  <c r="AF121" i="9" s="1"/>
  <c r="K121" i="9"/>
  <c r="J121" i="9"/>
  <c r="AH120" i="9"/>
  <c r="AG120" i="9"/>
  <c r="AE120" i="9"/>
  <c r="AF120" i="9" s="1"/>
  <c r="K120" i="9"/>
  <c r="J120" i="9"/>
  <c r="AH119" i="9"/>
  <c r="AG119" i="9"/>
  <c r="AE119" i="9"/>
  <c r="AF119" i="9" s="1"/>
  <c r="K119" i="9"/>
  <c r="J119" i="9"/>
  <c r="AH118" i="9"/>
  <c r="AG118" i="9"/>
  <c r="AE118" i="9"/>
  <c r="AF118" i="9" s="1"/>
  <c r="K118" i="9"/>
  <c r="J118" i="9"/>
  <c r="AH117" i="9"/>
  <c r="AG117" i="9"/>
  <c r="AE117" i="9"/>
  <c r="AF117" i="9" s="1"/>
  <c r="K117" i="9"/>
  <c r="J117" i="9"/>
  <c r="AH116" i="9"/>
  <c r="AG116" i="9"/>
  <c r="AE116" i="9"/>
  <c r="AF116" i="9" s="1"/>
  <c r="K116" i="9"/>
  <c r="J116" i="9"/>
  <c r="AH115" i="9"/>
  <c r="AG115" i="9"/>
  <c r="AE115" i="9"/>
  <c r="AF115" i="9" s="1"/>
  <c r="K115" i="9"/>
  <c r="J115" i="9"/>
  <c r="AH114" i="9"/>
  <c r="AG114" i="9"/>
  <c r="AE114" i="9"/>
  <c r="AF114" i="9" s="1"/>
  <c r="K114" i="9"/>
  <c r="J114" i="9"/>
  <c r="AH113" i="9"/>
  <c r="AG113" i="9"/>
  <c r="AE113" i="9"/>
  <c r="AF113" i="9" s="1"/>
  <c r="K113" i="9"/>
  <c r="J113" i="9"/>
  <c r="AH112" i="9"/>
  <c r="AG112" i="9"/>
  <c r="AE112" i="9"/>
  <c r="AF112" i="9" s="1"/>
  <c r="K112" i="9"/>
  <c r="J112" i="9"/>
  <c r="AH111" i="9"/>
  <c r="AG111" i="9"/>
  <c r="AE111" i="9"/>
  <c r="AF111" i="9" s="1"/>
  <c r="K111" i="9"/>
  <c r="J111" i="9"/>
  <c r="AH110" i="9"/>
  <c r="AG110" i="9"/>
  <c r="AE110" i="9"/>
  <c r="AF110" i="9" s="1"/>
  <c r="K110" i="9"/>
  <c r="J110" i="9"/>
  <c r="AH109" i="9"/>
  <c r="AG109" i="9"/>
  <c r="AE109" i="9"/>
  <c r="AF109" i="9" s="1"/>
  <c r="K109" i="9"/>
  <c r="J109" i="9"/>
  <c r="AH108" i="9"/>
  <c r="AG108" i="9"/>
  <c r="AE108" i="9"/>
  <c r="AF108" i="9" s="1"/>
  <c r="K108" i="9"/>
  <c r="J108" i="9"/>
  <c r="AH107" i="9"/>
  <c r="AG107" i="9"/>
  <c r="AE107" i="9"/>
  <c r="AF107" i="9" s="1"/>
  <c r="K107" i="9"/>
  <c r="J107" i="9"/>
  <c r="AH106" i="9"/>
  <c r="AG106" i="9"/>
  <c r="AE106" i="9"/>
  <c r="AF106" i="9" s="1"/>
  <c r="K106" i="9"/>
  <c r="J106" i="9"/>
  <c r="AH105" i="9"/>
  <c r="AG105" i="9"/>
  <c r="AE105" i="9"/>
  <c r="AF105" i="9" s="1"/>
  <c r="K105" i="9"/>
  <c r="J105" i="9"/>
  <c r="AH104" i="9"/>
  <c r="AG104" i="9"/>
  <c r="AE104" i="9"/>
  <c r="AF104" i="9" s="1"/>
  <c r="K104" i="9"/>
  <c r="J104" i="9"/>
  <c r="K103" i="9"/>
  <c r="AH102" i="9"/>
  <c r="AG102" i="9"/>
  <c r="AF102" i="9"/>
  <c r="AE102" i="9"/>
  <c r="K102" i="9"/>
  <c r="J102" i="9"/>
  <c r="AH101" i="9"/>
  <c r="AG101" i="9"/>
  <c r="AF101" i="9"/>
  <c r="AE101" i="9"/>
  <c r="K101" i="9"/>
  <c r="J101" i="9"/>
  <c r="AH100" i="9"/>
  <c r="AG100" i="9"/>
  <c r="AF100" i="9"/>
  <c r="AE100" i="9"/>
  <c r="K100" i="9"/>
  <c r="J100" i="9"/>
  <c r="AH99" i="9"/>
  <c r="AG99" i="9"/>
  <c r="AF99" i="9"/>
  <c r="AE99" i="9"/>
  <c r="K99" i="9"/>
  <c r="J99" i="9"/>
  <c r="AH98" i="9"/>
  <c r="AG98" i="9"/>
  <c r="AF98" i="9"/>
  <c r="AE98" i="9"/>
  <c r="K98" i="9"/>
  <c r="J98" i="9"/>
  <c r="K97" i="9"/>
  <c r="AH96" i="9"/>
  <c r="AG96" i="9"/>
  <c r="AF96" i="9"/>
  <c r="AE96" i="9"/>
  <c r="K96" i="9"/>
  <c r="K95" i="9" s="1"/>
  <c r="J96" i="9"/>
  <c r="AH91" i="9"/>
  <c r="AG91" i="9"/>
  <c r="AE91" i="9"/>
  <c r="AF91" i="9" s="1"/>
  <c r="K91" i="9"/>
  <c r="J91" i="9"/>
  <c r="AH90" i="9"/>
  <c r="AG90" i="9"/>
  <c r="AE90" i="9"/>
  <c r="AF90" i="9" s="1"/>
  <c r="K90" i="9"/>
  <c r="J90" i="9"/>
  <c r="AH88" i="9"/>
  <c r="AG88" i="9"/>
  <c r="AE88" i="9"/>
  <c r="AF88" i="9" s="1"/>
  <c r="K88" i="9"/>
  <c r="J88" i="9"/>
  <c r="AH87" i="9"/>
  <c r="AG87" i="9"/>
  <c r="AF87" i="9"/>
  <c r="AE87" i="9"/>
  <c r="K87" i="9"/>
  <c r="J87" i="9"/>
  <c r="AH86" i="9"/>
  <c r="AG86" i="9"/>
  <c r="AE86" i="9"/>
  <c r="AF86" i="9" s="1"/>
  <c r="K86" i="9"/>
  <c r="J86" i="9"/>
  <c r="AH85" i="9"/>
  <c r="AG85" i="9"/>
  <c r="AF85" i="9"/>
  <c r="AE85" i="9"/>
  <c r="K85" i="9"/>
  <c r="J85" i="9"/>
  <c r="AH84" i="9"/>
  <c r="AG84" i="9"/>
  <c r="AE84" i="9"/>
  <c r="AF84" i="9" s="1"/>
  <c r="K84" i="9"/>
  <c r="J84" i="9"/>
  <c r="AH83" i="9"/>
  <c r="AG83" i="9"/>
  <c r="AF83" i="9"/>
  <c r="AE83" i="9"/>
  <c r="K83" i="9"/>
  <c r="J83" i="9"/>
  <c r="AH82" i="9"/>
  <c r="AG82" i="9"/>
  <c r="AE82" i="9"/>
  <c r="AF82" i="9" s="1"/>
  <c r="K82" i="9"/>
  <c r="J82" i="9"/>
  <c r="AH81" i="9"/>
  <c r="AG81" i="9"/>
  <c r="AF81" i="9"/>
  <c r="AE81" i="9"/>
  <c r="K81" i="9"/>
  <c r="J81" i="9"/>
  <c r="AH80" i="9"/>
  <c r="AG80" i="9"/>
  <c r="AE80" i="9"/>
  <c r="AF80" i="9" s="1"/>
  <c r="K80" i="9"/>
  <c r="J80" i="9"/>
  <c r="AH79" i="9"/>
  <c r="AG79" i="9"/>
  <c r="AF79" i="9"/>
  <c r="AE79" i="9"/>
  <c r="K79" i="9"/>
  <c r="J79" i="9"/>
  <c r="AH78" i="9"/>
  <c r="AG78" i="9"/>
  <c r="AE78" i="9"/>
  <c r="AF78" i="9" s="1"/>
  <c r="K78" i="9"/>
  <c r="J78" i="9"/>
  <c r="AH77" i="9"/>
  <c r="AG77" i="9"/>
  <c r="AF77" i="9"/>
  <c r="AE77" i="9"/>
  <c r="K77" i="9"/>
  <c r="J77" i="9"/>
  <c r="AH76" i="9"/>
  <c r="AG76" i="9"/>
  <c r="AE76" i="9"/>
  <c r="AF76" i="9" s="1"/>
  <c r="K76" i="9"/>
  <c r="J76" i="9"/>
  <c r="AH75" i="9"/>
  <c r="AG75" i="9"/>
  <c r="AF75" i="9"/>
  <c r="AE75" i="9"/>
  <c r="K75" i="9"/>
  <c r="J75" i="9"/>
  <c r="AH74" i="9"/>
  <c r="AG74" i="9"/>
  <c r="AE74" i="9"/>
  <c r="AF74" i="9" s="1"/>
  <c r="K74" i="9"/>
  <c r="J74" i="9"/>
  <c r="AH73" i="9"/>
  <c r="AG73" i="9"/>
  <c r="AF73" i="9"/>
  <c r="AE73" i="9"/>
  <c r="K73" i="9"/>
  <c r="J73" i="9"/>
  <c r="AH72" i="9"/>
  <c r="AG72" i="9"/>
  <c r="AE72" i="9"/>
  <c r="AF72" i="9" s="1"/>
  <c r="K72" i="9"/>
  <c r="J72" i="9"/>
  <c r="AH71" i="9"/>
  <c r="AG71" i="9"/>
  <c r="AF71" i="9"/>
  <c r="AE71" i="9"/>
  <c r="K71" i="9"/>
  <c r="J71" i="9"/>
  <c r="AH70" i="9"/>
  <c r="AG70" i="9"/>
  <c r="AE70" i="9"/>
  <c r="AF70" i="9" s="1"/>
  <c r="K70" i="9"/>
  <c r="J70" i="9"/>
  <c r="K69" i="9"/>
  <c r="AH68" i="9"/>
  <c r="AG68" i="9"/>
  <c r="AF68" i="9"/>
  <c r="AE68" i="9"/>
  <c r="K68" i="9"/>
  <c r="J68" i="9"/>
  <c r="AH67" i="9"/>
  <c r="AG67" i="9"/>
  <c r="AF67" i="9"/>
  <c r="AE67" i="9"/>
  <c r="K67" i="9"/>
  <c r="J67" i="9"/>
  <c r="AH66" i="9"/>
  <c r="AG66" i="9"/>
  <c r="AF66" i="9"/>
  <c r="AE66" i="9"/>
  <c r="K66" i="9"/>
  <c r="J66" i="9"/>
  <c r="AH65" i="9"/>
  <c r="AG65" i="9"/>
  <c r="AF65" i="9"/>
  <c r="AE65" i="9"/>
  <c r="K65" i="9"/>
  <c r="J65" i="9"/>
  <c r="AH64" i="9"/>
  <c r="AG64" i="9"/>
  <c r="AF64" i="9"/>
  <c r="AE64" i="9"/>
  <c r="K64" i="9"/>
  <c r="J64" i="9"/>
  <c r="AH63" i="9"/>
  <c r="AG63" i="9"/>
  <c r="AF63" i="9"/>
  <c r="AE63" i="9"/>
  <c r="K63" i="9"/>
  <c r="J63" i="9"/>
  <c r="AH62" i="9"/>
  <c r="AG62" i="9"/>
  <c r="AF62" i="9"/>
  <c r="AE62" i="9"/>
  <c r="K62" i="9"/>
  <c r="J62" i="9"/>
  <c r="AH61" i="9"/>
  <c r="AG61" i="9"/>
  <c r="AF61" i="9"/>
  <c r="AE61" i="9"/>
  <c r="K61" i="9"/>
  <c r="J61" i="9"/>
  <c r="AH60" i="9"/>
  <c r="AG60" i="9"/>
  <c r="AF60" i="9"/>
  <c r="AE60" i="9"/>
  <c r="K60" i="9"/>
  <c r="J60" i="9"/>
  <c r="AH59" i="9"/>
  <c r="AG59" i="9"/>
  <c r="AF59" i="9"/>
  <c r="AE59" i="9"/>
  <c r="K59" i="9"/>
  <c r="J59" i="9"/>
  <c r="AH58" i="9"/>
  <c r="AG58" i="9"/>
  <c r="AF58" i="9"/>
  <c r="AE58" i="9"/>
  <c r="K58" i="9"/>
  <c r="K57" i="9" s="1"/>
  <c r="J58" i="9"/>
  <c r="AH56" i="9"/>
  <c r="AG56" i="9"/>
  <c r="AE56" i="9"/>
  <c r="AF56" i="9" s="1"/>
  <c r="K56" i="9"/>
  <c r="J56" i="9"/>
  <c r="AH55" i="9"/>
  <c r="AG55" i="9"/>
  <c r="AE55" i="9"/>
  <c r="AF55" i="9" s="1"/>
  <c r="K55" i="9"/>
  <c r="J55" i="9"/>
  <c r="AH54" i="9"/>
  <c r="AG54" i="9"/>
  <c r="AE54" i="9"/>
  <c r="AF54" i="9" s="1"/>
  <c r="K54" i="9"/>
  <c r="J54" i="9"/>
  <c r="AH53" i="9"/>
  <c r="AG53" i="9"/>
  <c r="AE53" i="9"/>
  <c r="AF53" i="9" s="1"/>
  <c r="K53" i="9"/>
  <c r="K52" i="9" s="1"/>
  <c r="J53" i="9"/>
  <c r="AH51" i="9"/>
  <c r="AG51" i="9"/>
  <c r="AF51" i="9"/>
  <c r="AE51" i="9"/>
  <c r="K51" i="9"/>
  <c r="J51" i="9"/>
  <c r="AH50" i="9"/>
  <c r="AG50" i="9"/>
  <c r="AF50" i="9"/>
  <c r="AE50" i="9"/>
  <c r="K50" i="9"/>
  <c r="J50" i="9"/>
  <c r="AH49" i="9"/>
  <c r="AG49" i="9"/>
  <c r="AF49" i="9"/>
  <c r="AE49" i="9"/>
  <c r="K49" i="9"/>
  <c r="J49" i="9"/>
  <c r="AH48" i="9"/>
  <c r="AG48" i="9"/>
  <c r="AF48" i="9"/>
  <c r="AE48" i="9"/>
  <c r="K48" i="9"/>
  <c r="J48" i="9"/>
  <c r="AH47" i="9"/>
  <c r="AG47" i="9"/>
  <c r="AF47" i="9"/>
  <c r="AE47" i="9"/>
  <c r="K47" i="9"/>
  <c r="J47" i="9"/>
  <c r="AH46" i="9"/>
  <c r="AG46" i="9"/>
  <c r="AF46" i="9"/>
  <c r="AE46" i="9"/>
  <c r="K46" i="9"/>
  <c r="J46" i="9"/>
  <c r="AH45" i="9"/>
  <c r="AG45" i="9"/>
  <c r="AF45" i="9"/>
  <c r="AE45" i="9"/>
  <c r="K45" i="9"/>
  <c r="J45" i="9"/>
  <c r="AH44" i="9"/>
  <c r="AG44" i="9"/>
  <c r="AF44" i="9"/>
  <c r="AE44" i="9"/>
  <c r="K44" i="9"/>
  <c r="J44" i="9"/>
  <c r="AH43" i="9"/>
  <c r="AG43" i="9"/>
  <c r="AF43" i="9"/>
  <c r="AE43" i="9"/>
  <c r="K43" i="9"/>
  <c r="J43" i="9"/>
  <c r="AH42" i="9"/>
  <c r="AG42" i="9"/>
  <c r="AF42" i="9"/>
  <c r="AE42" i="9"/>
  <c r="K42" i="9"/>
  <c r="J42" i="9"/>
  <c r="AH41" i="9"/>
  <c r="AG41" i="9"/>
  <c r="AF41" i="9"/>
  <c r="AE41" i="9"/>
  <c r="K41" i="9"/>
  <c r="J41" i="9"/>
  <c r="AH40" i="9"/>
  <c r="AG40" i="9"/>
  <c r="AF40" i="9"/>
  <c r="AE40" i="9"/>
  <c r="K40" i="9"/>
  <c r="J40" i="9"/>
  <c r="K39" i="9"/>
  <c r="AH38" i="9"/>
  <c r="AG38" i="9"/>
  <c r="AF38" i="9"/>
  <c r="AE38" i="9"/>
  <c r="K38" i="9"/>
  <c r="J38" i="9"/>
  <c r="AH37" i="9"/>
  <c r="AG37" i="9"/>
  <c r="AF37" i="9"/>
  <c r="AE37" i="9"/>
  <c r="K37" i="9"/>
  <c r="J37" i="9"/>
  <c r="AH36" i="9"/>
  <c r="AG36" i="9"/>
  <c r="AF36" i="9"/>
  <c r="AE36" i="9"/>
  <c r="K36" i="9"/>
  <c r="J36" i="9"/>
  <c r="AH35" i="9"/>
  <c r="AG35" i="9"/>
  <c r="AF35" i="9"/>
  <c r="AE35" i="9"/>
  <c r="K35" i="9"/>
  <c r="J35" i="9"/>
  <c r="AH34" i="9"/>
  <c r="AG34" i="9"/>
  <c r="AF34" i="9"/>
  <c r="AE34" i="9"/>
  <c r="K34" i="9"/>
  <c r="J34" i="9"/>
  <c r="AH33" i="9"/>
  <c r="AG33" i="9"/>
  <c r="AF33" i="9"/>
  <c r="AE33" i="9"/>
  <c r="K33" i="9"/>
  <c r="J33" i="9"/>
  <c r="AH32" i="9"/>
  <c r="AG32" i="9"/>
  <c r="AF32" i="9"/>
  <c r="AE32" i="9"/>
  <c r="K32" i="9"/>
  <c r="J32" i="9"/>
  <c r="AH31" i="9"/>
  <c r="AG31" i="9"/>
  <c r="AF31" i="9"/>
  <c r="AE31" i="9"/>
  <c r="K31" i="9"/>
  <c r="J31" i="9"/>
  <c r="AH30" i="9"/>
  <c r="AG30" i="9"/>
  <c r="AF30" i="9"/>
  <c r="AE30" i="9"/>
  <c r="K30" i="9"/>
  <c r="J30" i="9"/>
  <c r="AH29" i="9"/>
  <c r="AG29" i="9"/>
  <c r="AF29" i="9"/>
  <c r="AE29" i="9"/>
  <c r="K29" i="9"/>
  <c r="J29" i="9"/>
  <c r="AH28" i="9"/>
  <c r="AG28" i="9"/>
  <c r="AF28" i="9"/>
  <c r="AE28" i="9"/>
  <c r="K28" i="9"/>
  <c r="J28" i="9"/>
  <c r="AH27" i="9"/>
  <c r="AG27" i="9"/>
  <c r="AF27" i="9"/>
  <c r="AE27" i="9"/>
  <c r="K27" i="9"/>
  <c r="J27" i="9"/>
  <c r="AH26" i="9"/>
  <c r="AG26" i="9"/>
  <c r="AF26" i="9"/>
  <c r="AE26" i="9"/>
  <c r="K26" i="9"/>
  <c r="J26" i="9"/>
  <c r="AH25" i="9"/>
  <c r="AG25" i="9"/>
  <c r="AF25" i="9"/>
  <c r="AE25" i="9"/>
  <c r="K25" i="9"/>
  <c r="J25" i="9"/>
  <c r="AH24" i="9"/>
  <c r="AG24" i="9"/>
  <c r="AF24" i="9"/>
  <c r="AE24" i="9"/>
  <c r="K24" i="9"/>
  <c r="K22" i="9" s="1"/>
  <c r="J24" i="9"/>
  <c r="AH23" i="9"/>
  <c r="AG23" i="9"/>
  <c r="AF23" i="9"/>
  <c r="AE23" i="9"/>
  <c r="J23" i="9"/>
  <c r="AH21" i="9"/>
  <c r="AG21" i="9"/>
  <c r="AE21" i="9"/>
  <c r="AF21" i="9" s="1"/>
  <c r="K21" i="9"/>
  <c r="K19" i="9" s="1"/>
  <c r="J21" i="9"/>
  <c r="AH20" i="9"/>
  <c r="AG20" i="9"/>
  <c r="AF20" i="9"/>
  <c r="AE20" i="9"/>
  <c r="K20" i="9"/>
  <c r="J20" i="9"/>
  <c r="AH18" i="9"/>
  <c r="AG18" i="9"/>
  <c r="AF18" i="9"/>
  <c r="AE18" i="9"/>
  <c r="K18" i="9"/>
  <c r="J18" i="9"/>
  <c r="AH17" i="9"/>
  <c r="AG17" i="9"/>
  <c r="AE17" i="9"/>
  <c r="AF17" i="9" s="1"/>
  <c r="K17" i="9"/>
  <c r="J17" i="9"/>
  <c r="AH16" i="9"/>
  <c r="AG16" i="9"/>
  <c r="AE16" i="9"/>
  <c r="AF16" i="9" s="1"/>
  <c r="K16" i="9"/>
  <c r="J16" i="9"/>
  <c r="AH15" i="9"/>
  <c r="AG15" i="9"/>
  <c r="AE15" i="9"/>
  <c r="AF15" i="9" s="1"/>
  <c r="K15" i="9"/>
  <c r="J15" i="9"/>
  <c r="AH14" i="9"/>
  <c r="AG14" i="9"/>
  <c r="AF14" i="9"/>
  <c r="AE14" i="9"/>
  <c r="K14" i="9"/>
  <c r="J14" i="9"/>
  <c r="AH13" i="9"/>
  <c r="AG13" i="9"/>
  <c r="AE13" i="9"/>
  <c r="AF13" i="9" s="1"/>
  <c r="K13" i="9"/>
  <c r="J13" i="9"/>
  <c r="AH12" i="9"/>
  <c r="AG12" i="9"/>
  <c r="AE12" i="9"/>
  <c r="AF12" i="9" s="1"/>
  <c r="K12" i="9"/>
  <c r="J12" i="9"/>
  <c r="AH11" i="9"/>
  <c r="AG11" i="9"/>
  <c r="AE11" i="9"/>
  <c r="AF11" i="9" s="1"/>
  <c r="K11" i="9"/>
  <c r="J11" i="9"/>
  <c r="AH10" i="9"/>
  <c r="AG10" i="9"/>
  <c r="AF10" i="9"/>
  <c r="AE10" i="9"/>
  <c r="K10" i="9"/>
  <c r="J10" i="9"/>
  <c r="K9" i="9"/>
  <c r="AH8" i="9"/>
  <c r="AG8" i="9"/>
  <c r="AF8" i="9"/>
  <c r="AE8" i="9"/>
  <c r="K8" i="9"/>
  <c r="K7" i="9" s="1"/>
  <c r="J8" i="9"/>
  <c r="AY108" i="1"/>
  <c r="AX108" i="1"/>
  <c r="I108" i="1"/>
  <c r="AF108" i="1" s="1"/>
  <c r="H108" i="1"/>
  <c r="AE108" i="1" s="1"/>
  <c r="A108" i="1"/>
  <c r="AZ108" i="1" s="1"/>
  <c r="AY107" i="1"/>
  <c r="AX107" i="1"/>
  <c r="AE107" i="1"/>
  <c r="I107" i="1"/>
  <c r="AF107" i="1" s="1"/>
  <c r="H107" i="1"/>
  <c r="A107" i="1" s="1"/>
  <c r="AZ107" i="1" s="1"/>
  <c r="AX106" i="1"/>
  <c r="AY106" i="1" s="1"/>
  <c r="AE106" i="1"/>
  <c r="I106" i="1"/>
  <c r="AF106" i="1" s="1"/>
  <c r="H106" i="1"/>
  <c r="A106" i="1"/>
  <c r="AX105" i="1"/>
  <c r="AY105" i="1" s="1"/>
  <c r="AE105" i="1"/>
  <c r="I105" i="1"/>
  <c r="AF105" i="1" s="1"/>
  <c r="H105" i="1"/>
  <c r="A105" i="1"/>
  <c r="BA104" i="1"/>
  <c r="AY104" i="1"/>
  <c r="AX104" i="1"/>
  <c r="I104" i="1"/>
  <c r="AF104" i="1" s="1"/>
  <c r="H104" i="1"/>
  <c r="AE104" i="1" s="1"/>
  <c r="A104" i="1"/>
  <c r="AZ104" i="1" s="1"/>
  <c r="BA103" i="1"/>
  <c r="AX103" i="1"/>
  <c r="AY103" i="1" s="1"/>
  <c r="AE103" i="1"/>
  <c r="I103" i="1"/>
  <c r="AF103" i="1" s="1"/>
  <c r="H103" i="1"/>
  <c r="A103" i="1" s="1"/>
  <c r="AZ103" i="1" s="1"/>
  <c r="AY102" i="1"/>
  <c r="AX102" i="1"/>
  <c r="AE102" i="1"/>
  <c r="I102" i="1"/>
  <c r="AF102" i="1" s="1"/>
  <c r="H102" i="1"/>
  <c r="A102" i="1"/>
  <c r="AX101" i="1"/>
  <c r="AY101" i="1" s="1"/>
  <c r="AE101" i="1"/>
  <c r="I101" i="1"/>
  <c r="AF101" i="1" s="1"/>
  <c r="H101" i="1"/>
  <c r="A101" i="1"/>
  <c r="BA100" i="1"/>
  <c r="AY100" i="1"/>
  <c r="AX100" i="1"/>
  <c r="I100" i="1"/>
  <c r="AF100" i="1" s="1"/>
  <c r="H100" i="1"/>
  <c r="AE100" i="1" s="1"/>
  <c r="A100" i="1"/>
  <c r="AZ100" i="1" s="1"/>
  <c r="BA99" i="1"/>
  <c r="AY99" i="1"/>
  <c r="AX99" i="1"/>
  <c r="AE99" i="1"/>
  <c r="I99" i="1"/>
  <c r="AF99" i="1" s="1"/>
  <c r="H99" i="1"/>
  <c r="A99" i="1" s="1"/>
  <c r="AZ99" i="1" s="1"/>
  <c r="AY98" i="1"/>
  <c r="AX98" i="1"/>
  <c r="AE98" i="1"/>
  <c r="I98" i="1"/>
  <c r="AF98" i="1" s="1"/>
  <c r="H98" i="1"/>
  <c r="A98" i="1"/>
  <c r="AZ98" i="1" s="1"/>
  <c r="AX97" i="1"/>
  <c r="AY97" i="1" s="1"/>
  <c r="AE97" i="1"/>
  <c r="I97" i="1"/>
  <c r="AF97" i="1" s="1"/>
  <c r="H97" i="1"/>
  <c r="A97" i="1"/>
  <c r="BA96" i="1"/>
  <c r="AY96" i="1"/>
  <c r="AX96" i="1"/>
  <c r="I96" i="1"/>
  <c r="AF96" i="1" s="1"/>
  <c r="H96" i="1"/>
  <c r="AE96" i="1" s="1"/>
  <c r="A96" i="1"/>
  <c r="AZ96" i="1" s="1"/>
  <c r="BA95" i="1"/>
  <c r="AY95" i="1"/>
  <c r="AX95" i="1"/>
  <c r="AE95" i="1"/>
  <c r="I95" i="1"/>
  <c r="AF95" i="1" s="1"/>
  <c r="H95" i="1"/>
  <c r="A95" i="1" s="1"/>
  <c r="AZ95" i="1" s="1"/>
  <c r="AY94" i="1"/>
  <c r="AX94" i="1"/>
  <c r="AE94" i="1"/>
  <c r="I94" i="1"/>
  <c r="AF94" i="1" s="1"/>
  <c r="H94" i="1"/>
  <c r="A94" i="1"/>
  <c r="AZ94" i="1" s="1"/>
  <c r="AX93" i="1"/>
  <c r="AY93" i="1" s="1"/>
  <c r="AE93" i="1"/>
  <c r="I93" i="1"/>
  <c r="AF93" i="1" s="1"/>
  <c r="H93" i="1"/>
  <c r="A93" i="1"/>
  <c r="BA92" i="1"/>
  <c r="AY92" i="1"/>
  <c r="AX92" i="1"/>
  <c r="I92" i="1"/>
  <c r="AF92" i="1" s="1"/>
  <c r="H92" i="1"/>
  <c r="AE92" i="1" s="1"/>
  <c r="A92" i="1"/>
  <c r="AZ92" i="1" s="1"/>
  <c r="BA91" i="1"/>
  <c r="AY91" i="1"/>
  <c r="AX91" i="1"/>
  <c r="AE91" i="1"/>
  <c r="I91" i="1"/>
  <c r="AF91" i="1" s="1"/>
  <c r="H91" i="1"/>
  <c r="A91" i="1" s="1"/>
  <c r="AZ91" i="1" s="1"/>
  <c r="AY90" i="1"/>
  <c r="AX90" i="1"/>
  <c r="AE90" i="1"/>
  <c r="I90" i="1"/>
  <c r="AF90" i="1" s="1"/>
  <c r="H90" i="1"/>
  <c r="A90" i="1"/>
  <c r="AZ90" i="1" s="1"/>
  <c r="AX89" i="1"/>
  <c r="AY89" i="1" s="1"/>
  <c r="AE89" i="1"/>
  <c r="I89" i="1"/>
  <c r="AF89" i="1" s="1"/>
  <c r="H89" i="1"/>
  <c r="A89" i="1"/>
  <c r="BA88" i="1"/>
  <c r="AY88" i="1"/>
  <c r="AX88" i="1"/>
  <c r="I88" i="1"/>
  <c r="AF88" i="1" s="1"/>
  <c r="H88" i="1"/>
  <c r="AE88" i="1" s="1"/>
  <c r="A88" i="1"/>
  <c r="AZ88" i="1" s="1"/>
  <c r="BA87" i="1"/>
  <c r="AY87" i="1"/>
  <c r="AX87" i="1"/>
  <c r="AE87" i="1"/>
  <c r="I87" i="1"/>
  <c r="AF87" i="1" s="1"/>
  <c r="H87" i="1"/>
  <c r="A87" i="1" s="1"/>
  <c r="AZ87" i="1" s="1"/>
  <c r="AY86" i="1"/>
  <c r="AX86" i="1"/>
  <c r="AE86" i="1"/>
  <c r="I86" i="1"/>
  <c r="AF86" i="1" s="1"/>
  <c r="H86" i="1"/>
  <c r="A86" i="1"/>
  <c r="AZ86" i="1" s="1"/>
  <c r="AX85" i="1"/>
  <c r="AY85" i="1" s="1"/>
  <c r="AE85" i="1"/>
  <c r="I85" i="1"/>
  <c r="AF85" i="1" s="1"/>
  <c r="H85" i="1"/>
  <c r="A85" i="1"/>
  <c r="BA84" i="1"/>
  <c r="AY84" i="1"/>
  <c r="AX84" i="1"/>
  <c r="I84" i="1"/>
  <c r="AF84" i="1" s="1"/>
  <c r="H84" i="1"/>
  <c r="AE84" i="1" s="1"/>
  <c r="A84" i="1"/>
  <c r="AZ84" i="1" s="1"/>
  <c r="BA83" i="1"/>
  <c r="AY83" i="1"/>
  <c r="AX83" i="1"/>
  <c r="AE83" i="1"/>
  <c r="I83" i="1"/>
  <c r="AF83" i="1" s="1"/>
  <c r="H83" i="1"/>
  <c r="A83" i="1" s="1"/>
  <c r="AZ83" i="1" s="1"/>
  <c r="AY82" i="1"/>
  <c r="AX82" i="1"/>
  <c r="AE82" i="1"/>
  <c r="I82" i="1"/>
  <c r="AF82" i="1" s="1"/>
  <c r="H82" i="1"/>
  <c r="A82" i="1"/>
  <c r="AZ82" i="1" s="1"/>
  <c r="AX81" i="1"/>
  <c r="AY81" i="1" s="1"/>
  <c r="AE81" i="1"/>
  <c r="I81" i="1"/>
  <c r="AF81" i="1" s="1"/>
  <c r="H81" i="1"/>
  <c r="A81" i="1"/>
  <c r="BA80" i="1"/>
  <c r="AY80" i="1"/>
  <c r="AX80" i="1"/>
  <c r="I80" i="1"/>
  <c r="AF80" i="1" s="1"/>
  <c r="H80" i="1"/>
  <c r="AE80" i="1" s="1"/>
  <c r="A80" i="1"/>
  <c r="AZ80" i="1" s="1"/>
  <c r="BA79" i="1"/>
  <c r="AY79" i="1"/>
  <c r="AX79" i="1"/>
  <c r="AE79" i="1"/>
  <c r="I79" i="1"/>
  <c r="AF79" i="1" s="1"/>
  <c r="H79" i="1"/>
  <c r="A79" i="1" s="1"/>
  <c r="AZ79" i="1" s="1"/>
  <c r="AY78" i="1"/>
  <c r="AX78" i="1"/>
  <c r="AE78" i="1"/>
  <c r="I78" i="1"/>
  <c r="AF78" i="1" s="1"/>
  <c r="H78" i="1"/>
  <c r="A78" i="1"/>
  <c r="AZ78" i="1" s="1"/>
  <c r="AX77" i="1"/>
  <c r="AY77" i="1" s="1"/>
  <c r="AE77" i="1"/>
  <c r="I77" i="1"/>
  <c r="AF77" i="1" s="1"/>
  <c r="H77" i="1"/>
  <c r="A77" i="1"/>
  <c r="BA76" i="1"/>
  <c r="AY76" i="1"/>
  <c r="AX76" i="1"/>
  <c r="I76" i="1"/>
  <c r="AF76" i="1" s="1"/>
  <c r="H76" i="1"/>
  <c r="AE76" i="1" s="1"/>
  <c r="A76" i="1"/>
  <c r="AZ76" i="1" s="1"/>
  <c r="BA75" i="1"/>
  <c r="AY75" i="1"/>
  <c r="AX75" i="1"/>
  <c r="AE75" i="1"/>
  <c r="I75" i="1"/>
  <c r="AF75" i="1" s="1"/>
  <c r="H75" i="1"/>
  <c r="A75" i="1" s="1"/>
  <c r="AZ75" i="1" s="1"/>
  <c r="AY74" i="1"/>
  <c r="AX74" i="1"/>
  <c r="AE74" i="1"/>
  <c r="I74" i="1"/>
  <c r="AF74" i="1" s="1"/>
  <c r="H74" i="1"/>
  <c r="A74" i="1"/>
  <c r="AZ74" i="1" s="1"/>
  <c r="BA73" i="1"/>
  <c r="AX73" i="1"/>
  <c r="AY73" i="1" s="1"/>
  <c r="AE73" i="1"/>
  <c r="I73" i="1"/>
  <c r="AF73" i="1" s="1"/>
  <c r="H73" i="1"/>
  <c r="A73" i="1"/>
  <c r="AZ73" i="1" s="1"/>
  <c r="BA72" i="1"/>
  <c r="AY72" i="1"/>
  <c r="AX72" i="1"/>
  <c r="I72" i="1"/>
  <c r="AF72" i="1" s="1"/>
  <c r="H72" i="1"/>
  <c r="AE72" i="1" s="1"/>
  <c r="A72" i="1"/>
  <c r="AZ72" i="1" s="1"/>
  <c r="BA71" i="1"/>
  <c r="AX71" i="1"/>
  <c r="AY71" i="1" s="1"/>
  <c r="AE71" i="1"/>
  <c r="I71" i="1"/>
  <c r="AF71" i="1" s="1"/>
  <c r="H71" i="1"/>
  <c r="A71" i="1" s="1"/>
  <c r="AZ71" i="1" s="1"/>
  <c r="AY70" i="1"/>
  <c r="AX70" i="1"/>
  <c r="AE70" i="1"/>
  <c r="I70" i="1"/>
  <c r="AF70" i="1" s="1"/>
  <c r="H70" i="1"/>
  <c r="A70" i="1"/>
  <c r="AZ70" i="1" s="1"/>
  <c r="AX69" i="1"/>
  <c r="AY69" i="1" s="1"/>
  <c r="AE69" i="1"/>
  <c r="I69" i="1"/>
  <c r="AF69" i="1" s="1"/>
  <c r="H69" i="1"/>
  <c r="A69" i="1"/>
  <c r="AZ69" i="1" s="1"/>
  <c r="AX68" i="1"/>
  <c r="AY68" i="1" s="1"/>
  <c r="I68" i="1"/>
  <c r="AF68" i="1" s="1"/>
  <c r="H68" i="1"/>
  <c r="AE68" i="1" s="1"/>
  <c r="A68" i="1"/>
  <c r="AZ68" i="1" s="1"/>
  <c r="AY67" i="1"/>
  <c r="AX67" i="1"/>
  <c r="AE67" i="1"/>
  <c r="I67" i="1"/>
  <c r="AF67" i="1" s="1"/>
  <c r="H67" i="1"/>
  <c r="A67" i="1" s="1"/>
  <c r="AZ67" i="1" s="1"/>
  <c r="BA66" i="1"/>
  <c r="AX66" i="1"/>
  <c r="AY66" i="1" s="1"/>
  <c r="AE66" i="1"/>
  <c r="I66" i="1"/>
  <c r="AF66" i="1" s="1"/>
  <c r="H66" i="1"/>
  <c r="A66" i="1"/>
  <c r="AZ66" i="1" s="1"/>
  <c r="AX65" i="1"/>
  <c r="AY65" i="1" s="1"/>
  <c r="AE65" i="1"/>
  <c r="I65" i="1"/>
  <c r="AF65" i="1" s="1"/>
  <c r="H65" i="1"/>
  <c r="A65" i="1"/>
  <c r="AZ65" i="1" s="1"/>
  <c r="BA64" i="1"/>
  <c r="AY64" i="1"/>
  <c r="AX64" i="1"/>
  <c r="I64" i="1"/>
  <c r="AF64" i="1" s="1"/>
  <c r="H64" i="1"/>
  <c r="AE64" i="1" s="1"/>
  <c r="A64" i="1"/>
  <c r="AZ64" i="1" s="1"/>
  <c r="AX63" i="1"/>
  <c r="AY63" i="1" s="1"/>
  <c r="AE63" i="1"/>
  <c r="I63" i="1"/>
  <c r="AF63" i="1" s="1"/>
  <c r="H63" i="1"/>
  <c r="A63" i="1" s="1"/>
  <c r="AZ63" i="1" s="1"/>
  <c r="AY62" i="1"/>
  <c r="AX62" i="1"/>
  <c r="AE62" i="1"/>
  <c r="I62" i="1"/>
  <c r="AF62" i="1" s="1"/>
  <c r="H62" i="1"/>
  <c r="A62" i="1"/>
  <c r="AZ62" i="1" s="1"/>
  <c r="AX61" i="1"/>
  <c r="AY61" i="1" s="1"/>
  <c r="AE61" i="1"/>
  <c r="I61" i="1"/>
  <c r="AF61" i="1" s="1"/>
  <c r="H61" i="1"/>
  <c r="A61" i="1"/>
  <c r="AZ61" i="1" s="1"/>
  <c r="BA60" i="1"/>
  <c r="AX60" i="1"/>
  <c r="AY60" i="1" s="1"/>
  <c r="I60" i="1"/>
  <c r="AF60" i="1" s="1"/>
  <c r="H60" i="1"/>
  <c r="AE60" i="1" s="1"/>
  <c r="A60" i="1"/>
  <c r="AZ60" i="1" s="1"/>
  <c r="AX59" i="1"/>
  <c r="AY59" i="1" s="1"/>
  <c r="AE59" i="1"/>
  <c r="I59" i="1"/>
  <c r="AF59" i="1" s="1"/>
  <c r="H59" i="1"/>
  <c r="A59" i="1" s="1"/>
  <c r="AZ59" i="1" s="1"/>
  <c r="BA58" i="1"/>
  <c r="AX58" i="1"/>
  <c r="AY58" i="1" s="1"/>
  <c r="AE58" i="1"/>
  <c r="I58" i="1"/>
  <c r="AF58" i="1" s="1"/>
  <c r="H58" i="1"/>
  <c r="A58" i="1"/>
  <c r="AZ58" i="1" s="1"/>
  <c r="AX57" i="1"/>
  <c r="AY57" i="1" s="1"/>
  <c r="AE57" i="1"/>
  <c r="I57" i="1"/>
  <c r="AF57" i="1" s="1"/>
  <c r="H57" i="1"/>
  <c r="A57" i="1"/>
  <c r="AZ57" i="1" s="1"/>
  <c r="BA56" i="1"/>
  <c r="AX56" i="1"/>
  <c r="AY56" i="1" s="1"/>
  <c r="I56" i="1"/>
  <c r="AF56" i="1" s="1"/>
  <c r="H56" i="1"/>
  <c r="AE56" i="1" s="1"/>
  <c r="A56" i="1"/>
  <c r="AZ56" i="1" s="1"/>
  <c r="AX55" i="1"/>
  <c r="AY55" i="1" s="1"/>
  <c r="AE55" i="1"/>
  <c r="I55" i="1"/>
  <c r="AF55" i="1" s="1"/>
  <c r="H55" i="1"/>
  <c r="A55" i="1" s="1"/>
  <c r="AZ55" i="1" s="1"/>
  <c r="AX54" i="1"/>
  <c r="AY54" i="1" s="1"/>
  <c r="AE54" i="1"/>
  <c r="I54" i="1"/>
  <c r="AF54" i="1" s="1"/>
  <c r="H54" i="1"/>
  <c r="A54" i="1"/>
  <c r="AZ54" i="1" s="1"/>
  <c r="BA53" i="1"/>
  <c r="AX53" i="1"/>
  <c r="AY53" i="1" s="1"/>
  <c r="AE53" i="1"/>
  <c r="I53" i="1"/>
  <c r="AF53" i="1" s="1"/>
  <c r="H53" i="1"/>
  <c r="A53" i="1"/>
  <c r="AZ53" i="1" s="1"/>
  <c r="BA52" i="1"/>
  <c r="AY52" i="1"/>
  <c r="AX52" i="1"/>
  <c r="I52" i="1"/>
  <c r="AF52" i="1" s="1"/>
  <c r="H52" i="1"/>
  <c r="AE52" i="1" s="1"/>
  <c r="A52" i="1"/>
  <c r="AZ52" i="1" s="1"/>
  <c r="BA51" i="1"/>
  <c r="AY51" i="1"/>
  <c r="AX51" i="1"/>
  <c r="AE51" i="1"/>
  <c r="I51" i="1"/>
  <c r="AF51" i="1" s="1"/>
  <c r="H51" i="1"/>
  <c r="A51" i="1" s="1"/>
  <c r="AZ51" i="1" s="1"/>
  <c r="BA50" i="1"/>
  <c r="AY50" i="1"/>
  <c r="AX50" i="1"/>
  <c r="AE50" i="1"/>
  <c r="I50" i="1"/>
  <c r="AF50" i="1" s="1"/>
  <c r="H50" i="1"/>
  <c r="A50" i="1"/>
  <c r="AZ50" i="1" s="1"/>
  <c r="BA49" i="1"/>
  <c r="AX49" i="1"/>
  <c r="AY49" i="1" s="1"/>
  <c r="AE49" i="1"/>
  <c r="I49" i="1"/>
  <c r="AF49" i="1" s="1"/>
  <c r="H49" i="1"/>
  <c r="A49" i="1"/>
  <c r="AZ49" i="1" s="1"/>
  <c r="BA48" i="1"/>
  <c r="AX48" i="1"/>
  <c r="AY48" i="1" s="1"/>
  <c r="I48" i="1"/>
  <c r="AF48" i="1" s="1"/>
  <c r="H48" i="1"/>
  <c r="AE48" i="1" s="1"/>
  <c r="A48" i="1"/>
  <c r="AZ48" i="1" s="1"/>
  <c r="BA47" i="1"/>
  <c r="AY47" i="1"/>
  <c r="AX47" i="1"/>
  <c r="AE47" i="1"/>
  <c r="I47" i="1"/>
  <c r="AF47" i="1" s="1"/>
  <c r="H47" i="1"/>
  <c r="A47" i="1" s="1"/>
  <c r="AZ47" i="1" s="1"/>
  <c r="BA46" i="1"/>
  <c r="AX46" i="1"/>
  <c r="AY46" i="1" s="1"/>
  <c r="AE46" i="1"/>
  <c r="I46" i="1"/>
  <c r="AF46" i="1" s="1"/>
  <c r="H46" i="1"/>
  <c r="A46" i="1"/>
  <c r="AZ46" i="1" s="1"/>
  <c r="AX45" i="1"/>
  <c r="AY45" i="1" s="1"/>
  <c r="AE45" i="1"/>
  <c r="I45" i="1"/>
  <c r="AF45" i="1" s="1"/>
  <c r="H45" i="1"/>
  <c r="A45" i="1"/>
  <c r="AZ45" i="1" s="1"/>
  <c r="AY44" i="1"/>
  <c r="AX44" i="1"/>
  <c r="I44" i="1"/>
  <c r="AF44" i="1" s="1"/>
  <c r="H44" i="1"/>
  <c r="AE44" i="1" s="1"/>
  <c r="A44" i="1"/>
  <c r="AZ44" i="1" s="1"/>
  <c r="AX43" i="1"/>
  <c r="AY43" i="1" s="1"/>
  <c r="AE43" i="1"/>
  <c r="I43" i="1"/>
  <c r="AF43" i="1" s="1"/>
  <c r="H43" i="1"/>
  <c r="A43" i="1" s="1"/>
  <c r="AZ43" i="1" s="1"/>
  <c r="AY42" i="1"/>
  <c r="AX42" i="1"/>
  <c r="AE42" i="1"/>
  <c r="I42" i="1"/>
  <c r="AF42" i="1" s="1"/>
  <c r="H42" i="1"/>
  <c r="A42" i="1"/>
  <c r="AZ42" i="1" s="1"/>
  <c r="BA41" i="1"/>
  <c r="AX41" i="1"/>
  <c r="AY41" i="1" s="1"/>
  <c r="AE41" i="1"/>
  <c r="I41" i="1"/>
  <c r="AF41" i="1" s="1"/>
  <c r="H41" i="1"/>
  <c r="A41" i="1"/>
  <c r="AZ41" i="1" s="1"/>
  <c r="AX40" i="1"/>
  <c r="AY40" i="1" s="1"/>
  <c r="I40" i="1"/>
  <c r="AF40" i="1" s="1"/>
  <c r="H40" i="1"/>
  <c r="AE40" i="1" s="1"/>
  <c r="A40" i="1"/>
  <c r="AZ40" i="1" s="1"/>
  <c r="BA39" i="1"/>
  <c r="AY39" i="1"/>
  <c r="AX39" i="1"/>
  <c r="AE39" i="1"/>
  <c r="I39" i="1"/>
  <c r="AF39" i="1" s="1"/>
  <c r="H39" i="1"/>
  <c r="A39" i="1" s="1"/>
  <c r="AZ39" i="1" s="1"/>
  <c r="BA38" i="1"/>
  <c r="AX38" i="1"/>
  <c r="AY38" i="1" s="1"/>
  <c r="AE38" i="1"/>
  <c r="I38" i="1"/>
  <c r="AF38" i="1" s="1"/>
  <c r="H38" i="1"/>
  <c r="A38" i="1"/>
  <c r="AZ38" i="1" s="1"/>
  <c r="BA37" i="1"/>
  <c r="AX37" i="1"/>
  <c r="AY37" i="1" s="1"/>
  <c r="AE37" i="1"/>
  <c r="I37" i="1"/>
  <c r="AF37" i="1" s="1"/>
  <c r="H37" i="1"/>
  <c r="A37" i="1"/>
  <c r="AZ37" i="1" s="1"/>
  <c r="AX36" i="1"/>
  <c r="AY36" i="1" s="1"/>
  <c r="AF36" i="1"/>
  <c r="I36" i="1"/>
  <c r="H36" i="1"/>
  <c r="A36" i="1" s="1"/>
  <c r="AY35" i="1"/>
  <c r="AX35" i="1"/>
  <c r="AF35" i="1"/>
  <c r="AE35" i="1"/>
  <c r="I35" i="1"/>
  <c r="H35" i="1"/>
  <c r="A35" i="1"/>
  <c r="BA35" i="1" s="1"/>
  <c r="AZ34" i="1"/>
  <c r="AY34" i="1"/>
  <c r="AX34" i="1"/>
  <c r="AF34" i="1"/>
  <c r="AE34" i="1"/>
  <c r="I34" i="1"/>
  <c r="H34" i="1"/>
  <c r="A34" i="1"/>
  <c r="BA34" i="1" s="1"/>
  <c r="AY33" i="1"/>
  <c r="AX33" i="1"/>
  <c r="AF33" i="1"/>
  <c r="AE33" i="1"/>
  <c r="I33" i="1"/>
  <c r="H33" i="1"/>
  <c r="A33" i="1"/>
  <c r="AY32" i="1"/>
  <c r="AX32" i="1"/>
  <c r="AE32" i="1"/>
  <c r="I32" i="1"/>
  <c r="AF32" i="1" s="1"/>
  <c r="H32" i="1"/>
  <c r="A32" i="1"/>
  <c r="BA32" i="1" s="1"/>
  <c r="AY31" i="1"/>
  <c r="AX31" i="1"/>
  <c r="AF31" i="1"/>
  <c r="AE31" i="1"/>
  <c r="I31" i="1"/>
  <c r="H31" i="1"/>
  <c r="A31" i="1"/>
  <c r="BA31" i="1" s="1"/>
  <c r="AY30" i="1"/>
  <c r="AX30" i="1"/>
  <c r="AF30" i="1"/>
  <c r="AE30" i="1"/>
  <c r="I30" i="1"/>
  <c r="H30" i="1"/>
  <c r="A30" i="1" s="1"/>
  <c r="AY29" i="1"/>
  <c r="AX29" i="1"/>
  <c r="AF29" i="1"/>
  <c r="AE29" i="1"/>
  <c r="I29" i="1"/>
  <c r="H29" i="1"/>
  <c r="A29" i="1" s="1"/>
  <c r="AY28" i="1"/>
  <c r="AX28" i="1"/>
  <c r="I28" i="1"/>
  <c r="AF28" i="1" s="1"/>
  <c r="H28" i="1"/>
  <c r="A28" i="1" s="1"/>
  <c r="AY27" i="1"/>
  <c r="AX27" i="1"/>
  <c r="AF27" i="1"/>
  <c r="AE27" i="1"/>
  <c r="I27" i="1"/>
  <c r="H27" i="1"/>
  <c r="A27" i="1"/>
  <c r="BA27" i="1" s="1"/>
  <c r="AZ26" i="1"/>
  <c r="AY26" i="1"/>
  <c r="AX26" i="1"/>
  <c r="AF26" i="1"/>
  <c r="AE26" i="1"/>
  <c r="I26" i="1"/>
  <c r="H26" i="1"/>
  <c r="A26" i="1"/>
  <c r="BA26" i="1" s="1"/>
  <c r="AY25" i="1"/>
  <c r="AX25" i="1"/>
  <c r="AF25" i="1"/>
  <c r="AE25" i="1"/>
  <c r="I25" i="1"/>
  <c r="H25" i="1"/>
  <c r="A25" i="1"/>
  <c r="AY24" i="1"/>
  <c r="AX24" i="1"/>
  <c r="AE24" i="1"/>
  <c r="I24" i="1"/>
  <c r="AF24" i="1" s="1"/>
  <c r="H24" i="1"/>
  <c r="A24" i="1"/>
  <c r="BA24" i="1" s="1"/>
  <c r="AY23" i="1"/>
  <c r="AX23" i="1"/>
  <c r="AF23" i="1"/>
  <c r="AE23" i="1"/>
  <c r="I23" i="1"/>
  <c r="H23" i="1"/>
  <c r="A23" i="1"/>
  <c r="BA23" i="1" s="1"/>
  <c r="AY22" i="1"/>
  <c r="AX22" i="1"/>
  <c r="AF22" i="1"/>
  <c r="AE22" i="1"/>
  <c r="I22" i="1"/>
  <c r="H22" i="1"/>
  <c r="A22" i="1" s="1"/>
  <c r="AY21" i="1"/>
  <c r="AX21" i="1"/>
  <c r="AF21" i="1"/>
  <c r="AE21" i="1"/>
  <c r="I21" i="1"/>
  <c r="H21" i="1"/>
  <c r="A21" i="1" s="1"/>
  <c r="AY20" i="1"/>
  <c r="AX20" i="1"/>
  <c r="I20" i="1"/>
  <c r="AF20" i="1" s="1"/>
  <c r="H20" i="1"/>
  <c r="A20" i="1" s="1"/>
  <c r="AY19" i="1"/>
  <c r="AX19" i="1"/>
  <c r="AF19" i="1"/>
  <c r="AE19" i="1"/>
  <c r="I19" i="1"/>
  <c r="H19" i="1"/>
  <c r="A19" i="1"/>
  <c r="BA19" i="1" s="1"/>
  <c r="AZ18" i="1"/>
  <c r="AY18" i="1"/>
  <c r="AX18" i="1"/>
  <c r="AF18" i="1"/>
  <c r="AE18" i="1"/>
  <c r="I18" i="1"/>
  <c r="H18" i="1"/>
  <c r="A18" i="1"/>
  <c r="BA18" i="1" s="1"/>
  <c r="AY17" i="1"/>
  <c r="AX17" i="1"/>
  <c r="AF17" i="1"/>
  <c r="AE17" i="1"/>
  <c r="I17" i="1"/>
  <c r="H17" i="1"/>
  <c r="A17" i="1"/>
  <c r="AY16" i="1"/>
  <c r="AX16" i="1"/>
  <c r="AE16" i="1"/>
  <c r="I16" i="1"/>
  <c r="AF16" i="1" s="1"/>
  <c r="H16" i="1"/>
  <c r="A16" i="1"/>
  <c r="BA16" i="1" s="1"/>
  <c r="AY15" i="1"/>
  <c r="AX15" i="1"/>
  <c r="AF15" i="1"/>
  <c r="AE15" i="1"/>
  <c r="I15" i="1"/>
  <c r="H15" i="1"/>
  <c r="A15" i="1"/>
  <c r="BA15" i="1" s="1"/>
  <c r="AY14" i="1"/>
  <c r="AX14" i="1"/>
  <c r="AF14" i="1"/>
  <c r="AE14" i="1"/>
  <c r="I14" i="1"/>
  <c r="H14" i="1"/>
  <c r="A14" i="1" s="1"/>
  <c r="AY13" i="1"/>
  <c r="AX13" i="1"/>
  <c r="AF13" i="1"/>
  <c r="AE13" i="1"/>
  <c r="I13" i="1"/>
  <c r="H13" i="1"/>
  <c r="A13" i="1" s="1"/>
  <c r="AY12" i="1"/>
  <c r="AX12" i="1"/>
  <c r="I12" i="1"/>
  <c r="AF12" i="1" s="1"/>
  <c r="H12" i="1"/>
  <c r="A12" i="1" s="1"/>
  <c r="AY11" i="1"/>
  <c r="AX11" i="1"/>
  <c r="AF11" i="1"/>
  <c r="AE11" i="1"/>
  <c r="I11" i="1"/>
  <c r="H11" i="1"/>
  <c r="A11" i="1"/>
  <c r="BA11" i="1" s="1"/>
  <c r="AZ10" i="1"/>
  <c r="AY10" i="1"/>
  <c r="AX10" i="1"/>
  <c r="AF10" i="1"/>
  <c r="AE10" i="1"/>
  <c r="I10" i="1"/>
  <c r="H10" i="1"/>
  <c r="A10" i="1"/>
  <c r="BA10" i="1" s="1"/>
  <c r="AY9" i="1"/>
  <c r="AX9" i="1"/>
  <c r="AF9" i="1"/>
  <c r="AE9" i="1"/>
  <c r="I9" i="1"/>
  <c r="H9" i="1"/>
  <c r="A9" i="1"/>
  <c r="AY8" i="1"/>
  <c r="AX8" i="1"/>
  <c r="AE8" i="1"/>
  <c r="I8" i="1"/>
  <c r="AF8" i="1" s="1"/>
  <c r="H8" i="1"/>
  <c r="A8" i="1"/>
  <c r="BA8" i="1" s="1"/>
  <c r="AY7" i="1"/>
  <c r="AX7" i="1"/>
  <c r="AF7" i="1"/>
  <c r="AE7" i="1"/>
  <c r="I7" i="1"/>
  <c r="H7" i="1"/>
  <c r="A7" i="1"/>
  <c r="BA7" i="1" s="1"/>
  <c r="F18" i="2"/>
  <c r="C18" i="2"/>
  <c r="F17" i="2"/>
  <c r="C17" i="2"/>
  <c r="F16" i="2"/>
  <c r="C16" i="2"/>
  <c r="F15" i="2"/>
  <c r="C15" i="2"/>
  <c r="F14" i="2"/>
  <c r="C14" i="2"/>
  <c r="F13" i="2"/>
  <c r="F12" i="2"/>
  <c r="F11" i="2"/>
  <c r="C11" i="2"/>
  <c r="F10" i="2"/>
  <c r="F9" i="2"/>
  <c r="C9" i="2"/>
  <c r="F8" i="2"/>
  <c r="C8" i="2"/>
  <c r="F7" i="2"/>
  <c r="C7" i="2"/>
  <c r="F6" i="2"/>
  <c r="C6" i="2"/>
  <c r="F5" i="2"/>
  <c r="C5" i="2"/>
  <c r="C4" i="2" s="1"/>
  <c r="I4" i="2"/>
  <c r="H4" i="2"/>
  <c r="E4" i="2"/>
  <c r="D4" i="2"/>
  <c r="AV36" i="1"/>
  <c r="F4" i="2" l="1"/>
  <c r="AZ21" i="1"/>
  <c r="BA21" i="1"/>
  <c r="BA14" i="1"/>
  <c r="AZ14" i="1"/>
  <c r="AZ29" i="1"/>
  <c r="BA29" i="1"/>
  <c r="BA12" i="1"/>
  <c r="AZ12" i="1"/>
  <c r="AZ36" i="1"/>
  <c r="BA36" i="1"/>
  <c r="BA22" i="1"/>
  <c r="AZ22" i="1"/>
  <c r="AZ13" i="1"/>
  <c r="BA13" i="1"/>
  <c r="BA30" i="1"/>
  <c r="AZ30" i="1"/>
  <c r="BA20" i="1"/>
  <c r="AZ20" i="1"/>
  <c r="BA28" i="1"/>
  <c r="AZ28" i="1"/>
  <c r="AZ17" i="1"/>
  <c r="BA17" i="1"/>
  <c r="AZ33" i="1"/>
  <c r="BA33" i="1"/>
  <c r="AF6" i="1"/>
  <c r="BA62" i="1"/>
  <c r="AZ9" i="1"/>
  <c r="BA9" i="1"/>
  <c r="AZ25" i="1"/>
  <c r="BA25" i="1"/>
  <c r="AE12" i="1"/>
  <c r="AE6" i="1" s="1"/>
  <c r="AE20" i="1"/>
  <c r="AE28" i="1"/>
  <c r="AE36" i="1"/>
  <c r="BA43" i="1"/>
  <c r="BA45" i="1"/>
  <c r="BA68" i="1"/>
  <c r="BA108" i="1"/>
  <c r="AZ23" i="1"/>
  <c r="AZ31" i="1"/>
  <c r="BA74" i="1"/>
  <c r="BA78" i="1"/>
  <c r="BA82" i="1"/>
  <c r="BA86" i="1"/>
  <c r="BA90" i="1"/>
  <c r="BA94" i="1"/>
  <c r="BA98" i="1"/>
  <c r="BA105" i="1"/>
  <c r="AZ105" i="1"/>
  <c r="BA55" i="1"/>
  <c r="BA57" i="1"/>
  <c r="BA77" i="1"/>
  <c r="AZ77" i="1"/>
  <c r="BA81" i="1"/>
  <c r="AZ81" i="1"/>
  <c r="BA85" i="1"/>
  <c r="AZ85" i="1"/>
  <c r="BA89" i="1"/>
  <c r="AZ89" i="1"/>
  <c r="BA93" i="1"/>
  <c r="AZ93" i="1"/>
  <c r="BA97" i="1"/>
  <c r="AZ97" i="1"/>
  <c r="BA101" i="1"/>
  <c r="AZ101" i="1"/>
  <c r="H6" i="1"/>
  <c r="BA59" i="1"/>
  <c r="BA61" i="1"/>
  <c r="AZ7" i="1"/>
  <c r="I6" i="1"/>
  <c r="BA40" i="1"/>
  <c r="BA63" i="1"/>
  <c r="BA65" i="1"/>
  <c r="BA70" i="1"/>
  <c r="AZ15" i="1"/>
  <c r="BA42" i="1"/>
  <c r="BA44" i="1"/>
  <c r="BA67" i="1"/>
  <c r="BA69" i="1"/>
  <c r="BA107" i="1"/>
  <c r="BA106" i="1"/>
  <c r="AZ106" i="1"/>
  <c r="AZ11" i="1"/>
  <c r="AZ27" i="1"/>
  <c r="BA102" i="1"/>
  <c r="AZ102" i="1"/>
  <c r="AZ19" i="1"/>
  <c r="AZ35" i="1"/>
  <c r="AZ8" i="1"/>
  <c r="AZ16" i="1"/>
  <c r="AZ24" i="1"/>
  <c r="AZ32" i="1"/>
  <c r="BA54" i="1"/>
</calcChain>
</file>

<file path=xl/cellimages.xml><?xml version="1.0" encoding="utf-8"?>
<etc:cellImages xmlns:xdr="http://schemas.openxmlformats.org/drawingml/2006/spreadsheetDrawing" xmlns:r="http://schemas.openxmlformats.org/officeDocument/2006/relationships" xmlns:a="http://schemas.openxmlformats.org/drawingml/2006/main" xmlns:etc="http://www.wps.cn/officeDocument/2017/etCustomData">
  <etc:cellImage>
    <xdr:pic>
      <xdr:nvPicPr>
        <xdr:cNvPr id="2" name="ID_0456A1AC9CC648C4AD4608CDA4C329B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03450" y="5191125"/>
          <a:ext cx="6734175" cy="3295650"/>
        </a:xfrm>
        <a:prstGeom prst="rect">
          <a:avLst/>
        </a:prstGeom>
        <a:noFill/>
        <a:ln w="9525">
          <a:noFill/>
        </a:ln>
      </xdr:spPr>
    </xdr:pic>
  </etc:cellImage>
</etc:cellImages>
</file>

<file path=xl/comments1.xml><?xml version="1.0" encoding="utf-8"?>
<comments xmlns="http://schemas.openxmlformats.org/spreadsheetml/2006/main">
  <authors>
    <author>马贵能</author>
  </authors>
  <commentList>
    <comment ref="AG2" authorId="0">
      <text>
        <r>
          <rPr>
            <sz val="9"/>
            <rFont val="宋体"/>
            <family val="3"/>
            <charset val="134"/>
          </rPr>
          <t xml:space="preserve">四改三：除汉寿县S317和汨罗S508之外，其他都达不到三级标准，按7米打0.8折计算。
</t>
        </r>
      </text>
    </comment>
  </commentList>
</comments>
</file>

<file path=xl/comments2.xml><?xml version="1.0" encoding="utf-8"?>
<comments xmlns="http://schemas.openxmlformats.org/spreadsheetml/2006/main">
  <authors>
    <author>马贵能</author>
  </authors>
  <commentList>
    <comment ref="AE2" authorId="0">
      <text>
        <r>
          <rPr>
            <sz val="9"/>
            <rFont val="宋体"/>
            <family val="3"/>
            <charset val="134"/>
          </rPr>
          <t xml:space="preserve">四改三：除汉寿县S317和汨罗S508之外，其他都达不到三级标准，按7米打0.8折计算。
</t>
        </r>
      </text>
    </comment>
  </commentList>
</comments>
</file>

<file path=xl/sharedStrings.xml><?xml version="1.0" encoding="utf-8"?>
<sst xmlns="http://schemas.openxmlformats.org/spreadsheetml/2006/main" count="4661" uniqueCount="316">
  <si>
    <t>附件4-1</t>
  </si>
  <si>
    <t>2023年普通国省道路面改善工程任务计划汇总表</t>
  </si>
  <si>
    <t>序号</t>
  </si>
  <si>
    <t>市州</t>
  </si>
  <si>
    <t>建议申报里程</t>
  </si>
  <si>
    <t>市州录入系统</t>
  </si>
  <si>
    <t>备注</t>
  </si>
  <si>
    <t>全省汇总</t>
  </si>
  <si>
    <t>长沙市</t>
  </si>
  <si>
    <t>株洲市</t>
  </si>
  <si>
    <t>湘潭市</t>
  </si>
  <si>
    <t>衡阳市</t>
  </si>
  <si>
    <t>邵阳市</t>
  </si>
  <si>
    <t>岳阳市</t>
  </si>
  <si>
    <t>常德市</t>
  </si>
  <si>
    <t>张家界市</t>
  </si>
  <si>
    <t>益阳市</t>
  </si>
  <si>
    <t>郴州市</t>
  </si>
  <si>
    <t>永州市</t>
  </si>
  <si>
    <t>怀化市</t>
  </si>
  <si>
    <t>娄底市</t>
  </si>
  <si>
    <t>湘西州</t>
  </si>
  <si>
    <t>2023年湖南省普通国省道路面改善工程任务建议计划初审明细表</t>
  </si>
  <si>
    <t>县（市、区）</t>
  </si>
  <si>
    <t>实地埋设桩号</t>
  </si>
  <si>
    <t>上报规模</t>
  </si>
  <si>
    <t>实施里程（公里）</t>
  </si>
  <si>
    <t>12505km线路情况</t>
  </si>
  <si>
    <t>经纬度坐标</t>
  </si>
  <si>
    <t>原技术等级</t>
  </si>
  <si>
    <t>年报内原路面宽度    (m)</t>
  </si>
  <si>
    <t>年报内路基宽度(m)</t>
  </si>
  <si>
    <t>年报路面结构</t>
  </si>
  <si>
    <t>实际路面结构</t>
  </si>
  <si>
    <t>改造后技术等级</t>
  </si>
  <si>
    <t>实施路基路面情况</t>
  </si>
  <si>
    <t>市州上报部省补助资金（万元）</t>
  </si>
  <si>
    <t>部省补助资金         （万元）</t>
  </si>
  <si>
    <t>受限路面宽度折算系数（含公路等级待验收折算系数）</t>
  </si>
  <si>
    <t>大修或建成年度</t>
  </si>
  <si>
    <t>大修折算系数</t>
  </si>
  <si>
    <t>中修年度</t>
  </si>
  <si>
    <t>中修折算系数</t>
  </si>
  <si>
    <t>是否为按干线公路管养</t>
  </si>
  <si>
    <t>与规划共线情况</t>
  </si>
  <si>
    <t>根据前方影像判断路况</t>
  </si>
  <si>
    <t>目标任务初审情况1213</t>
  </si>
  <si>
    <t>初审情况1109</t>
  </si>
  <si>
    <t>不通过理由</t>
  </si>
  <si>
    <t>初审情况1115</t>
  </si>
  <si>
    <t>初审情况1121</t>
  </si>
  <si>
    <t>报送状态</t>
  </si>
  <si>
    <t>线路编号</t>
  </si>
  <si>
    <t>起点桩号</t>
  </si>
  <si>
    <t>终点桩号</t>
  </si>
  <si>
    <t>路面宽度（m）</t>
  </si>
  <si>
    <t>路面结构最低要求</t>
  </si>
  <si>
    <t>路面标准单价(元/m2)</t>
  </si>
  <si>
    <t>厅核备注</t>
  </si>
  <si>
    <t>厅核</t>
  </si>
  <si>
    <t>厅核1.6W路况审核</t>
  </si>
  <si>
    <r>
      <rPr>
        <b/>
        <sz val="11"/>
        <color indexed="8"/>
        <rFont val="宋体"/>
        <family val="3"/>
        <charset val="134"/>
      </rPr>
      <t>起点</t>
    </r>
    <r>
      <rPr>
        <b/>
        <sz val="11"/>
        <color indexed="8"/>
        <rFont val="Calibri"/>
        <family val="2"/>
      </rPr>
      <t>-</t>
    </r>
    <r>
      <rPr>
        <b/>
        <sz val="11"/>
        <color indexed="8"/>
        <rFont val="宋体"/>
        <family val="3"/>
        <charset val="134"/>
      </rPr>
      <t>经度坐标</t>
    </r>
  </si>
  <si>
    <r>
      <rPr>
        <b/>
        <sz val="11"/>
        <color indexed="8"/>
        <rFont val="宋体"/>
        <family val="3"/>
        <charset val="134"/>
      </rPr>
      <t>起点</t>
    </r>
    <r>
      <rPr>
        <b/>
        <sz val="11"/>
        <color indexed="8"/>
        <rFont val="Calibri"/>
        <family val="2"/>
      </rPr>
      <t>-</t>
    </r>
    <r>
      <rPr>
        <b/>
        <sz val="11"/>
        <color indexed="8"/>
        <rFont val="宋体"/>
        <family val="3"/>
        <charset val="134"/>
      </rPr>
      <t>纬度坐标</t>
    </r>
  </si>
  <si>
    <r>
      <rPr>
        <b/>
        <sz val="11"/>
        <color indexed="8"/>
        <rFont val="宋体"/>
        <family val="3"/>
        <charset val="134"/>
      </rPr>
      <t>终点</t>
    </r>
    <r>
      <rPr>
        <b/>
        <sz val="11"/>
        <color indexed="8"/>
        <rFont val="Calibri"/>
        <family val="2"/>
      </rPr>
      <t>-</t>
    </r>
    <r>
      <rPr>
        <b/>
        <sz val="11"/>
        <color indexed="8"/>
        <rFont val="宋体"/>
        <family val="3"/>
        <charset val="134"/>
      </rPr>
      <t>经度坐标</t>
    </r>
  </si>
  <si>
    <r>
      <rPr>
        <b/>
        <sz val="11"/>
        <color indexed="8"/>
        <rFont val="宋体"/>
        <family val="3"/>
        <charset val="134"/>
      </rPr>
      <t>终点</t>
    </r>
    <r>
      <rPr>
        <b/>
        <sz val="11"/>
        <color indexed="8"/>
        <rFont val="Calibri"/>
        <family val="2"/>
      </rPr>
      <t>-</t>
    </r>
    <r>
      <rPr>
        <b/>
        <sz val="11"/>
        <color indexed="8"/>
        <rFont val="宋体"/>
        <family val="3"/>
        <charset val="134"/>
      </rPr>
      <t>纬度坐标</t>
    </r>
  </si>
  <si>
    <t>实施就地冷再生层厚度（cm）</t>
  </si>
  <si>
    <t>旧水泥路面处治方案</t>
  </si>
  <si>
    <t>基层结构</t>
  </si>
  <si>
    <t>基层厚度(cm)</t>
  </si>
  <si>
    <t>面层
结构</t>
  </si>
  <si>
    <t>面层厚度    (cm)</t>
  </si>
  <si>
    <t>2021年报数据</t>
  </si>
  <si>
    <t>是否纳入十四五建设规划</t>
  </si>
  <si>
    <t>共线情况</t>
  </si>
  <si>
    <t>不连续实施的优良等路</t>
  </si>
  <si>
    <t>连续实施的优良等路</t>
  </si>
  <si>
    <t>中等路</t>
  </si>
  <si>
    <t>次差等路</t>
  </si>
  <si>
    <t>历史计划</t>
  </si>
  <si>
    <t>2市州</t>
  </si>
  <si>
    <t>7上报规模</t>
  </si>
  <si>
    <t>8实施</t>
  </si>
  <si>
    <t>26市州上报</t>
  </si>
  <si>
    <t>27部省补助</t>
  </si>
  <si>
    <t>39目标任务初审</t>
  </si>
  <si>
    <t>12.19新增标记</t>
  </si>
  <si>
    <t>修建年度</t>
  </si>
  <si>
    <t>改建年度</t>
  </si>
  <si>
    <t>技术等级</t>
  </si>
  <si>
    <t>路基宽度</t>
  </si>
  <si>
    <t>路面宽度</t>
  </si>
  <si>
    <t>路面类型</t>
  </si>
  <si>
    <t>是否为城管路段</t>
  </si>
  <si>
    <t>是否为连接线路段</t>
  </si>
  <si>
    <t>计划年份</t>
  </si>
  <si>
    <t>类型</t>
  </si>
  <si>
    <t>线路编码</t>
  </si>
  <si>
    <t>合计</t>
  </si>
  <si>
    <t>浏阳市</t>
  </si>
  <si>
    <t>S529</t>
  </si>
  <si>
    <t>四级</t>
  </si>
  <si>
    <t>水泥混凝土</t>
  </si>
  <si>
    <t>多锤头碎石化后加铺（220）</t>
  </si>
  <si>
    <t>水稳</t>
  </si>
  <si>
    <t>改性沥青砼</t>
  </si>
  <si>
    <t>否</t>
  </si>
  <si>
    <t>通过</t>
  </si>
  <si>
    <t>渌口区</t>
  </si>
  <si>
    <t>G320</t>
  </si>
  <si>
    <t>二级</t>
  </si>
  <si>
    <t>沥青混凝土</t>
  </si>
  <si>
    <t>旧路病害处治后加铺</t>
  </si>
  <si>
    <t>县交通运输局</t>
  </si>
  <si>
    <t>醴陵市</t>
  </si>
  <si>
    <t>S532</t>
  </si>
  <si>
    <t>1970（多段不一致）</t>
  </si>
  <si>
    <t>2007/1970</t>
  </si>
  <si>
    <t>2007（多段不一致）</t>
  </si>
  <si>
    <t>沥青表面处治</t>
  </si>
  <si>
    <t>芦淞区</t>
  </si>
  <si>
    <t>三级</t>
  </si>
  <si>
    <t>十四五规划项目：G320醴陵市国瓷街道至芦淞区白关公路(S532线33.243-64.779)</t>
  </si>
  <si>
    <t>不通过</t>
  </si>
  <si>
    <t>一无设计文件，二批复文件：1起止点桩号与计划申报表不一致，2总预算表矛盾且与资金承诺函不一致，3批复文件与申报表里程不一致，三资金承诺函与申报表里程不一致。</t>
  </si>
  <si>
    <t>此二段项目为22年第四批计划中路面改善因路况较好被厅不通过项目(目前上传的文件为原整体项目通过资料）需核实视频</t>
  </si>
  <si>
    <t>省公路事务中心</t>
  </si>
  <si>
    <t>市州对接会备注不通过，原已申报计划因路况较好被核减</t>
  </si>
  <si>
    <t>雨湖区</t>
  </si>
  <si>
    <t>S326</t>
  </si>
  <si>
    <t>1977/1975</t>
  </si>
  <si>
    <t>1977（多段不一致）</t>
  </si>
  <si>
    <t>新邵县</t>
  </si>
  <si>
    <t>S240</t>
  </si>
  <si>
    <t>X038</t>
  </si>
  <si>
    <t>是</t>
  </si>
  <si>
    <t>省检路况情况PQI优良等路1.341公里，PQI次差等路3.215公里（PCI为优，96分以上）</t>
  </si>
  <si>
    <t>PCI为优（96分），RQI为差</t>
  </si>
  <si>
    <t>邵东市</t>
  </si>
  <si>
    <t>S333</t>
  </si>
  <si>
    <t>市公路建养中心</t>
  </si>
  <si>
    <t>岳阳县</t>
  </si>
  <si>
    <t>S206</t>
  </si>
  <si>
    <t>多锤头碎石化</t>
  </si>
  <si>
    <t>2008/2009</t>
  </si>
  <si>
    <t>十四五规划项目：S206岳阳县甘田-杨林公路(S206线95.196-113.684)</t>
  </si>
  <si>
    <t>一资料不全，无设计文件、资金承诺函；二批复文件：1需有市交通局批复，2终点桩号和处治里程与计划申报表不一致，3无预算审核表</t>
  </si>
  <si>
    <t>1960（多段不一致）</t>
  </si>
  <si>
    <t>2009（多段不一致）</t>
  </si>
  <si>
    <t>平江县</t>
  </si>
  <si>
    <t>水泥混凝土路/沥青混凝土</t>
  </si>
  <si>
    <t>设计文件：路基路面及排水设计说明书部分的路面现状描述、老路的处理与工程数量表不一致</t>
  </si>
  <si>
    <t>S209</t>
  </si>
  <si>
    <t>一设计文件：1无设计单位盖章、资质证书；二批复文件：1设计文件工期与批复文件工期不一致，2未附预算审核表；三资金承诺函：与申报项目不一致</t>
  </si>
  <si>
    <t>（多段不一致）</t>
  </si>
  <si>
    <t>就地冷再生（水泥）后加铺</t>
  </si>
  <si>
    <t>一资料不全，无设计文件、资金承诺函；二批复文件：1需有市交通局批复，2起止桩号和线路全长与计划申报表不一致，总投资与建安费与计划申报表不一致，批复文件未盖章</t>
  </si>
  <si>
    <t>1964（多段不一致）</t>
  </si>
  <si>
    <t>6.00（多段不一致）</t>
  </si>
  <si>
    <t>汨罗市</t>
  </si>
  <si>
    <t>S210</t>
  </si>
  <si>
    <t>十四五规划项目：屈原营田至磊石(S210线31.759-36.034)</t>
  </si>
  <si>
    <t>湘阴县</t>
  </si>
  <si>
    <t>S319</t>
  </si>
  <si>
    <t>砂石路面</t>
  </si>
  <si>
    <t>多锤头碎石化后加铺（190）</t>
  </si>
  <si>
    <t>一设计文件：总投资与建安费与批复文件不一致，路面宽度、技术等级与年报不一致，二批复文件：无预算审核表，设计文件的原路面与批复文件不一致</t>
  </si>
  <si>
    <t>1申报表总投资、建安费与批复不一致；2资金承诺函中建设标准与路面宽度与设计文件、批复不一致；3资金承诺函中总投资少于批复总投资不合理；</t>
  </si>
  <si>
    <t>2008（多段不一致）</t>
  </si>
  <si>
    <t>水泥混凝土路</t>
  </si>
  <si>
    <t>1999</t>
  </si>
  <si>
    <t>一设计文件：起止点桩号、路线全长、技术等级、路面宽度与计划申报表不一致，施工工期与批复文件不一致，二批复文件：无预算审核表，设计文件的总投资与建安费与批复文件不一致；三资金承诺函总投资小于申报项目总投资，不符合要求</t>
  </si>
  <si>
    <t>华容县</t>
  </si>
  <si>
    <t>S502</t>
  </si>
  <si>
    <t>一设计文件：无资质证书，无路面结构比选方案，方案不满足路面改善的典型路面结构要求，无路面工程数量表，二批复文件：方案不满足路面改善的典型路面结构要求</t>
  </si>
  <si>
    <t>桃源县</t>
  </si>
  <si>
    <t>S241</t>
  </si>
  <si>
    <t>一设计文件：1项目需为施工图设计文件，2无设计单位签字、盖章、无资质证明，3无项目起止点桩号、项目概况等，4请参照路面改善计划编制要点逐一核对并完善设计；二无批复文件：1需有市交通局批复，2未附预算审核表</t>
  </si>
  <si>
    <t>鼎城区</t>
  </si>
  <si>
    <t>S317</t>
  </si>
  <si>
    <t>此三段项目为22年第五批计划中路面改善因路况较好被厅与中心不通过项目(目前上传的文件为原整体项目通过资料，其申报表实施宽与批复总投有误）需核实视频</t>
  </si>
  <si>
    <t>原已申报计划因路况较好被核减</t>
  </si>
  <si>
    <t>2003（多段不一致）</t>
  </si>
  <si>
    <t>永定区</t>
  </si>
  <si>
    <t>S246</t>
  </si>
  <si>
    <t>十四五规划项目：桑植定家峪-永定大溶溪（二期）(S246线90.178-117.956)</t>
  </si>
  <si>
    <t>设计文件：无路面工程数量表，无施工工期</t>
  </si>
  <si>
    <t>设计文件：K117+610～K117+748段旧路面描述与年报不一致且不满足路面改善实施范围</t>
  </si>
  <si>
    <t>2010（多段不一致）</t>
  </si>
  <si>
    <t>桑植县</t>
  </si>
  <si>
    <t>S303</t>
  </si>
  <si>
    <t>十四五规划项目：S303桑植人潮溪至竹叶坪(S303线242.372-281.443)</t>
  </si>
  <si>
    <t>一设计文件：无工期；二无批复文件；三无资金承诺函</t>
  </si>
  <si>
    <t>计划申报表总投资、建安费与批复文件总投资和建安费不一致</t>
  </si>
  <si>
    <t>S315</t>
  </si>
  <si>
    <t>十四五规划项目：永定王家坪-张家界城区(S315线179.005-228.297)</t>
  </si>
  <si>
    <t>一设计文件：路面改善长度与计划审报表不一致，施工组织设计部分过于简单，设计文件不清晰，二批复文件：设计文件工期与批复文件不一致，施工图预算和建安费与计划申报表不一致。</t>
  </si>
  <si>
    <t>S241与S315共线，为同一本设计文件，其中S241（113.889-114.604）0.715公里年报路面宽10米，K202+410～
K203+361段0.751公里实际路面宽10米不满足路面改善实施范围，建议剔除此部分设计</t>
  </si>
  <si>
    <t>759页</t>
  </si>
  <si>
    <t>设计文件与批复文件与申报的项目不一致</t>
  </si>
  <si>
    <t>S241（113.889-114.604）段年报路面宽10米，S315（K202+410～K203+161）段年报路面宽10米，不满足路面改善实施范围；S315（K203+161～K203+361）段旧路技术状况中实际路面10.5米，不满足路面改善实施范围
S241与S315共线，为同一本设计文件，其中S241（113.889-114.604）0.715公里年报路面宽10米，K202+410～
K203+361段0.751公里实际路面宽10米不满足路面改善实施范围，建议剔除此部分设计</t>
  </si>
  <si>
    <t>S315（187.001-193.038）共线</t>
  </si>
  <si>
    <t>南县</t>
  </si>
  <si>
    <t>S220</t>
  </si>
  <si>
    <t xml:space="preserve">一设计文件：1设计文件的时间晚于批复文件，不合理，2无资质证书,3无施工组织设计文件；二批复文件：1批复文件需由市交通局批复，2终点桩号和路线全长与设计文件不一致，3路面施工方案与设计文件不一致，4预算总金额和建安费与设计文件不一致 </t>
  </si>
  <si>
    <t>桃江县</t>
  </si>
  <si>
    <t>S225</t>
  </si>
  <si>
    <t>ATB</t>
  </si>
  <si>
    <t>一设计文件：1无设计单位盖章、资质证书，2总预算和建安费与计划申报表不一致;二批复文件：1需由市交通局批复，2无预算审核表；无资金承诺函</t>
  </si>
  <si>
    <t>一设计文件：1(80.83-81.143)段设计中原路面宽7.5米，不满足路面改善实施范围要求，2无路面结构比选方案；二批复文件：1需由市交通局批复，2无预算审核表；三批复总投资、建安费与计划申报表不一致</t>
  </si>
  <si>
    <t>一设计文件：1无设计单位盖章、资质证书，2总预算和建安费与计划申报表不一致;二批复文件：1需由市交通局批复，3无预算审核表；无资金承诺函</t>
  </si>
  <si>
    <t>一设计文件：1无设计单位盖章、资质证书，2总预算和建安费与计划申报表不一致;二批复文件：1需由市交通局批复，4无预算审核表；无资金承诺函</t>
  </si>
  <si>
    <t>安化县</t>
  </si>
  <si>
    <t>含基层</t>
  </si>
  <si>
    <t>十四五规划项目：S321安化仙溪至沩山公路(s225线97.703-117.036)</t>
  </si>
  <si>
    <t>设计文件、批复文件与资金承诺函与申报项目不一致</t>
  </si>
  <si>
    <t>S238</t>
  </si>
  <si>
    <t>十四五规划项目：S328安化东坪至渠江公路(S238线202.050-275.214)</t>
  </si>
  <si>
    <t>S307</t>
  </si>
  <si>
    <t>一设计文件：1设计文件的时间晚于批复文件，不合理，2原有公路等级描述与年报不一致，3.K24+997～K27+335路段完善后的技术标准和路面宽度不满足路面改善技术标准要求；二批复文件：1批复文件对原路面描述与设计文件的不一致，2批复文件中的主要技术指标路面宽度、路基宽度与设计文件不一致，3批复文件中路面结构方案与设计文件不一致，4无施工建设工期，5申报表、设计文件、批复文件中的总投资和建安费不一致，6无预算审核表</t>
  </si>
  <si>
    <t>1976（多段不一致）</t>
  </si>
  <si>
    <t>2011（多段不一致）</t>
  </si>
  <si>
    <t>三级（多段不一致）</t>
  </si>
  <si>
    <t>8.00（多段不一致）</t>
  </si>
  <si>
    <t>6.50（多段不一致）</t>
  </si>
  <si>
    <t>等外</t>
  </si>
  <si>
    <t>年报技术等级为等外，路面类型为砂石</t>
  </si>
  <si>
    <t>沅江市</t>
  </si>
  <si>
    <t>十四五规划项目：S317资阳区张家塞至汉寿县百禄桥公路(S317线1.403-3.318)</t>
  </si>
  <si>
    <t>永兴县</t>
  </si>
  <si>
    <t>S214</t>
  </si>
  <si>
    <t>一设计文件：1设计单位资质证书不清晰、无项目位置图，2无项目工期，3无改造后的技术标准，如设计时速、公路等级、荷载等级等；二批复文件：1无项目工期</t>
  </si>
  <si>
    <t>需要核实路况视频</t>
  </si>
  <si>
    <t>2004/2009</t>
  </si>
  <si>
    <t>2004（多段不一致）</t>
  </si>
  <si>
    <t>祁阳县</t>
  </si>
  <si>
    <t>S227</t>
  </si>
  <si>
    <t>X008</t>
  </si>
  <si>
    <t>十四五规划项目：S227祁阳县龚家坪-长虹公路(S227线132.504-163.109)</t>
  </si>
  <si>
    <t>S227（142.58-145.58）2021年第一批大修，2021年第三批调减</t>
  </si>
  <si>
    <t>与十四五建设规划项目完全共线，PQI为中次差等路，PCI除146-146.807外，均为91-94分</t>
  </si>
  <si>
    <t>完全共线(S227线142.580-163.132)</t>
  </si>
  <si>
    <t>PCI除146-146.807外，均为91-94分</t>
  </si>
  <si>
    <t>沅陵县</t>
  </si>
  <si>
    <t>S318</t>
  </si>
  <si>
    <t>1977/2010</t>
  </si>
  <si>
    <t>需核实路况视频</t>
  </si>
  <si>
    <t>251.708-25.010段1.302公里，穿城镇受限，改善后6米宽</t>
  </si>
  <si>
    <t>1972/2010</t>
  </si>
  <si>
    <t>永顺县</t>
  </si>
  <si>
    <t>S247</t>
  </si>
  <si>
    <t>S256</t>
  </si>
  <si>
    <t>凤凰县</t>
  </si>
  <si>
    <t>十四五规划项目：S256保靖毛沟至凤凰千工坪公路(S256线172.714-269.906)</t>
  </si>
  <si>
    <t>龙山县</t>
  </si>
  <si>
    <t>S309</t>
  </si>
  <si>
    <t>十四五规划项目：S309龙山县茅坪至火岩公路(S309线89.291-126.750)</t>
  </si>
  <si>
    <t>泸溪县</t>
  </si>
  <si>
    <t>S320</t>
  </si>
  <si>
    <t>2014/2013</t>
  </si>
  <si>
    <t>1983（多段不一致）</t>
  </si>
  <si>
    <t>2014（多段不一致）</t>
  </si>
  <si>
    <t>S526</t>
  </si>
  <si>
    <t>十四五规划项目：S526龙山县永顺灵溪至龙山苗儿滩公路(S526线22.092-36.578)</t>
  </si>
  <si>
    <t>1998（多段不一致）</t>
  </si>
  <si>
    <t>附件4-2</t>
  </si>
  <si>
    <t>2023年普通国省道路面改善工程任务计划明细表</t>
  </si>
  <si>
    <t>原路面宽度    (m)</t>
  </si>
  <si>
    <t>原路面结构</t>
  </si>
  <si>
    <t>长沙市 小计</t>
  </si>
  <si>
    <t>株洲市 小计</t>
  </si>
  <si>
    <t>湘潭市 小计</t>
  </si>
  <si>
    <t>邵阳市 小计</t>
  </si>
  <si>
    <t>岳阳市 小计</t>
  </si>
  <si>
    <t>6,8</t>
  </si>
  <si>
    <t>常德市 小计</t>
  </si>
  <si>
    <t>张家界市 小计</t>
  </si>
  <si>
    <t>益阳市 小计</t>
  </si>
  <si>
    <t>郴州市 小计</t>
  </si>
  <si>
    <t>永州市 小计</t>
  </si>
  <si>
    <t>怀化市 小计</t>
  </si>
  <si>
    <t>湘西州 小计</t>
  </si>
  <si>
    <t>求和项:实施里程（公里）</t>
  </si>
  <si>
    <t>总计</t>
  </si>
  <si>
    <t>2023年湖南省普通国省道路面改善工程前期工作资料初审情况明细表</t>
  </si>
  <si>
    <t>优先顺序序号</t>
  </si>
  <si>
    <t>批复情况</t>
  </si>
  <si>
    <t>初审情况</t>
  </si>
  <si>
    <t>核减理由</t>
  </si>
  <si>
    <t>批复文号</t>
  </si>
  <si>
    <t>总投资（万元）</t>
  </si>
  <si>
    <t>建安费（万元）</t>
  </si>
  <si>
    <r>
      <rPr>
        <b/>
        <sz val="10"/>
        <rFont val="宋体"/>
        <family val="3"/>
        <charset val="134"/>
      </rPr>
      <t>实施就地冷再生层厚度（</t>
    </r>
    <r>
      <rPr>
        <b/>
        <sz val="10"/>
        <rFont val="Times New Roman"/>
        <family val="1"/>
      </rPr>
      <t>cm</t>
    </r>
    <r>
      <rPr>
        <b/>
        <sz val="10"/>
        <rFont val="宋体"/>
        <family val="3"/>
        <charset val="134"/>
      </rPr>
      <t>）</t>
    </r>
  </si>
  <si>
    <t>视频上报情况（今日水印）</t>
  </si>
  <si>
    <t>视频截图</t>
  </si>
  <si>
    <t>经度</t>
  </si>
  <si>
    <t>纬度</t>
  </si>
  <si>
    <t>路线编码</t>
  </si>
  <si>
    <t>桩号点1(起点）</t>
  </si>
  <si>
    <t>桩号点2</t>
  </si>
  <si>
    <t>桩号点3（终点）</t>
  </si>
  <si>
    <t>桩号点4</t>
  </si>
  <si>
    <t>桩号点5</t>
  </si>
  <si>
    <t>桩号点6</t>
  </si>
  <si>
    <t>视频审核情况</t>
  </si>
  <si>
    <t>其中已明确到明细项目任务里程（公里）</t>
    <phoneticPr fontId="33" type="noConversion"/>
  </si>
  <si>
    <t>其中已明确到明细项目任务里程（公里）</t>
    <phoneticPr fontId="33" type="noConversion"/>
  </si>
  <si>
    <t>2023年目标任务</t>
    <phoneticPr fontId="33" type="noConversion"/>
  </si>
  <si>
    <t>北湖区</t>
    <phoneticPr fontId="32" type="noConversion"/>
  </si>
  <si>
    <t>S566</t>
    <phoneticPr fontId="32" type="noConversion"/>
  </si>
  <si>
    <t>S211</t>
    <phoneticPr fontId="32" type="noConversion"/>
  </si>
  <si>
    <t>苏仙区</t>
    <phoneticPr fontId="32" type="noConversion"/>
  </si>
  <si>
    <t>S214</t>
    <phoneticPr fontId="32" type="noConversion"/>
  </si>
  <si>
    <t>备注</t>
    <phoneticPr fontId="32" type="noConversion"/>
  </si>
  <si>
    <t>旅发大会项目</t>
    <phoneticPr fontId="32" type="noConversion"/>
  </si>
  <si>
    <t>路况好本次不予安排</t>
    <phoneticPr fontId="32" type="noConversion"/>
  </si>
  <si>
    <t>大通湖区</t>
    <phoneticPr fontId="3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</si>
</sst>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0.000_ "/>
    <numFmt numFmtId="177" formatCode="0.00_ "/>
    <numFmt numFmtId="178" formatCode="0_);\(0\)"/>
    <numFmt numFmtId="179" formatCode="0_ "/>
    <numFmt numFmtId="180" formatCode="0.0_ "/>
    <numFmt numFmtId="181" formatCode="0_);[Red]\(0\)"/>
  </numFmts>
  <fonts count="35" x14ac:knownFonts="1">
    <font>
      <sz val="11"/>
      <color theme="1"/>
      <name val="宋体"/>
      <charset val="134"/>
      <scheme val="minor"/>
    </font>
    <font>
      <b/>
      <sz val="18"/>
      <name val="宋体"/>
      <family val="3"/>
      <charset val="134"/>
    </font>
    <font>
      <b/>
      <sz val="10"/>
      <name val="宋体"/>
      <family val="3"/>
      <charset val="134"/>
    </font>
    <font>
      <b/>
      <sz val="10"/>
      <color rgb="FFFF0000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0"/>
      <color theme="1"/>
      <name val="宋体"/>
      <family val="3"/>
      <charset val="134"/>
    </font>
    <font>
      <sz val="11"/>
      <name val="宋体"/>
      <family val="3"/>
      <charset val="134"/>
      <scheme val="minor"/>
    </font>
    <font>
      <sz val="11"/>
      <name val="宋体"/>
      <family val="3"/>
      <charset val="134"/>
    </font>
    <font>
      <sz val="11"/>
      <color theme="1"/>
      <name val="宋体"/>
      <family val="3"/>
      <charset val="134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sz val="11"/>
      <color indexed="8"/>
      <name val="宋体"/>
      <family val="3"/>
      <charset val="134"/>
    </font>
    <font>
      <sz val="9"/>
      <name val="宋体"/>
      <family val="3"/>
      <charset val="134"/>
    </font>
    <font>
      <b/>
      <sz val="12"/>
      <name val="宋体"/>
      <family val="3"/>
      <charset val="134"/>
    </font>
    <font>
      <b/>
      <sz val="11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8"/>
      <name val="Calibri"/>
      <family val="2"/>
    </font>
    <font>
      <sz val="11"/>
      <color rgb="FFFF0000"/>
      <name val="宋体"/>
      <family val="3"/>
      <charset val="134"/>
    </font>
    <font>
      <b/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</font>
    <font>
      <sz val="11"/>
      <color rgb="FF000000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8"/>
      <name val="Calibri"/>
      <family val="2"/>
    </font>
    <font>
      <sz val="11"/>
      <color rgb="FF000000"/>
      <name val="Calibri"/>
      <family val="2"/>
    </font>
    <font>
      <b/>
      <sz val="11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11"/>
      <color indexed="8"/>
      <name val="Calibri"/>
      <family val="2"/>
    </font>
    <font>
      <b/>
      <sz val="10"/>
      <name val="Times New Roman"/>
      <family val="1"/>
    </font>
    <font>
      <b/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4">
    <xf numFmtId="0" fontId="0" fillId="0" borderId="0">
      <alignment vertical="center"/>
    </xf>
    <xf numFmtId="0" fontId="28" fillId="0" borderId="0">
      <protection locked="0"/>
    </xf>
    <xf numFmtId="0" fontId="29" fillId="0" borderId="0" applyFill="0" applyProtection="0"/>
    <xf numFmtId="0" fontId="29" fillId="0" borderId="0" applyFill="0" applyProtection="0"/>
  </cellStyleXfs>
  <cellXfs count="171">
    <xf numFmtId="0" fontId="0" fillId="0" borderId="0" xfId="0">
      <alignment vertical="center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/>
    </xf>
    <xf numFmtId="0" fontId="0" fillId="0" borderId="0" xfId="0" applyFont="1" applyFill="1">
      <alignment vertical="center"/>
    </xf>
    <xf numFmtId="0" fontId="0" fillId="0" borderId="0" xfId="0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0" fillId="0" borderId="0" xfId="0" applyFill="1" applyBorder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9" fillId="0" borderId="1" xfId="0" applyNumberFormat="1" applyFont="1" applyFill="1" applyBorder="1" applyAlignment="1" applyProtection="1">
      <alignment vertical="center" wrapText="1"/>
    </xf>
    <xf numFmtId="0" fontId="9" fillId="0" borderId="1" xfId="1" applyFont="1" applyFill="1" applyBorder="1" applyAlignment="1" applyProtection="1">
      <alignment vertical="center" wrapText="1"/>
    </xf>
    <xf numFmtId="176" fontId="9" fillId="0" borderId="1" xfId="1" applyNumberFormat="1" applyFont="1" applyFill="1" applyBorder="1" applyAlignment="1" applyProtection="1">
      <alignment vertical="center" wrapText="1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1" applyNumberFormat="1" applyFont="1" applyFill="1" applyBorder="1" applyAlignment="1" applyProtection="1">
      <alignment horizontal="center" vertical="center" wrapText="1"/>
    </xf>
    <xf numFmtId="0" fontId="7" fillId="0" borderId="1" xfId="1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 applyProtection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 applyProtection="1">
      <alignment horizontal="center" vertical="center" wrapText="1"/>
    </xf>
    <xf numFmtId="0" fontId="9" fillId="0" borderId="5" xfId="1" applyFont="1" applyFill="1" applyBorder="1" applyAlignment="1" applyProtection="1">
      <alignment vertical="center" wrapText="1"/>
    </xf>
    <xf numFmtId="0" fontId="7" fillId="0" borderId="1" xfId="0" applyNumberFormat="1" applyFont="1" applyBorder="1" applyAlignment="1">
      <alignment horizontal="center" vertical="center"/>
    </xf>
    <xf numFmtId="0" fontId="7" fillId="0" borderId="1" xfId="2" applyFont="1" applyFill="1" applyBorder="1" applyAlignment="1" applyProtection="1">
      <alignment horizontal="center" vertical="center" wrapText="1"/>
    </xf>
    <xf numFmtId="0" fontId="7" fillId="0" borderId="1" xfId="3" applyFont="1" applyFill="1" applyBorder="1" applyAlignment="1" applyProtection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3" fillId="0" borderId="0" xfId="0" applyFont="1" applyFill="1" applyBorder="1" applyAlignment="1"/>
    <xf numFmtId="0" fontId="13" fillId="0" borderId="0" xfId="0" applyNumberFormat="1" applyFont="1" applyFill="1" applyBorder="1" applyAlignment="1"/>
    <xf numFmtId="0" fontId="9" fillId="0" borderId="1" xfId="0" applyNumberFormat="1" applyFont="1" applyFill="1" applyBorder="1" applyAlignment="1" applyProtection="1">
      <alignment horizontal="center" vertical="center" wrapText="1"/>
    </xf>
    <xf numFmtId="0" fontId="14" fillId="0" borderId="1" xfId="0" applyFont="1" applyFill="1" applyBorder="1" applyAlignment="1" applyProtection="1">
      <alignment horizontal="center" vertical="center" wrapText="1"/>
    </xf>
    <xf numFmtId="0" fontId="15" fillId="0" borderId="1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</xf>
    <xf numFmtId="0" fontId="13" fillId="0" borderId="0" xfId="0" applyNumberFormat="1" applyFont="1" applyFill="1" applyBorder="1" applyAlignment="1">
      <alignment horizontal="center"/>
    </xf>
    <xf numFmtId="0" fontId="13" fillId="0" borderId="0" xfId="0" applyFont="1" applyFill="1" applyBorder="1" applyAlignment="1">
      <alignment wrapText="1"/>
    </xf>
    <xf numFmtId="176" fontId="9" fillId="0" borderId="1" xfId="0" applyNumberFormat="1" applyFont="1" applyFill="1" applyBorder="1" applyAlignment="1" applyProtection="1">
      <alignment horizontal="center" vertical="center" wrapText="1"/>
    </xf>
    <xf numFmtId="0" fontId="7" fillId="2" borderId="1" xfId="1" applyNumberFormat="1" applyFont="1" applyFill="1" applyBorder="1" applyAlignment="1" applyProtection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80" fontId="17" fillId="0" borderId="1" xfId="0" applyNumberFormat="1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0" fillId="2" borderId="0" xfId="0" applyNumberFormat="1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 wrapText="1"/>
    </xf>
    <xf numFmtId="58" fontId="0" fillId="0" borderId="0" xfId="0" applyNumberForma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19" fillId="3" borderId="1" xfId="0" applyFont="1" applyFill="1" applyBorder="1" applyAlignment="1">
      <alignment horizontal="center" vertical="center" wrapText="1"/>
    </xf>
    <xf numFmtId="0" fontId="20" fillId="3" borderId="1" xfId="0" applyFont="1" applyFill="1" applyBorder="1" applyAlignment="1">
      <alignment horizontal="center" vertical="center"/>
    </xf>
    <xf numFmtId="0" fontId="20" fillId="3" borderId="1" xfId="0" applyFont="1" applyFill="1" applyBorder="1" applyAlignment="1">
      <alignment horizontal="center" vertical="center" wrapText="1"/>
    </xf>
    <xf numFmtId="0" fontId="9" fillId="0" borderId="1" xfId="2" applyFont="1" applyFill="1" applyBorder="1" applyAlignment="1" applyProtection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0" fillId="2" borderId="0" xfId="0" applyNumberFormat="1" applyFill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2" borderId="0" xfId="0" applyNumberFormat="1" applyFont="1" applyFill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176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0" borderId="2" xfId="0" applyNumberFormat="1" applyFont="1" applyFill="1" applyBorder="1" applyAlignment="1" applyProtection="1">
      <alignment horizontal="center" vertical="center" wrapText="1"/>
    </xf>
    <xf numFmtId="176" fontId="9" fillId="0" borderId="2" xfId="0" applyNumberFormat="1" applyFont="1" applyFill="1" applyBorder="1" applyAlignment="1" applyProtection="1">
      <alignment horizontal="center" vertical="center" wrapText="1"/>
    </xf>
    <xf numFmtId="179" fontId="9" fillId="0" borderId="2" xfId="0" applyNumberFormat="1" applyFont="1" applyFill="1" applyBorder="1" applyAlignment="1" applyProtection="1">
      <alignment horizontal="center" vertical="center" wrapText="1"/>
    </xf>
    <xf numFmtId="176" fontId="7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0" fontId="17" fillId="0" borderId="1" xfId="0" applyFont="1" applyFill="1" applyBorder="1" applyAlignment="1" applyProtection="1">
      <alignment horizontal="center" vertical="center" wrapText="1"/>
    </xf>
    <xf numFmtId="0" fontId="21" fillId="3" borderId="1" xfId="0" applyFont="1" applyFill="1" applyBorder="1" applyAlignment="1">
      <alignment horizontal="center" vertical="center" wrapText="1"/>
    </xf>
    <xf numFmtId="0" fontId="9" fillId="0" borderId="6" xfId="0" applyNumberFormat="1" applyFont="1" applyFill="1" applyBorder="1" applyAlignment="1" applyProtection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 applyProtection="1">
      <alignment horizontal="center" vertical="center" wrapText="1"/>
    </xf>
    <xf numFmtId="0" fontId="22" fillId="0" borderId="7" xfId="0" applyFont="1" applyFill="1" applyBorder="1" applyAlignment="1" applyProtection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23" fillId="0" borderId="7" xfId="0" applyFont="1" applyFill="1" applyBorder="1" applyAlignment="1" applyProtection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9" fillId="3" borderId="1" xfId="0" applyNumberFormat="1" applyFont="1" applyFill="1" applyBorder="1" applyAlignment="1">
      <alignment horizontal="center" vertical="center" wrapText="1"/>
    </xf>
    <xf numFmtId="0" fontId="20" fillId="3" borderId="1" xfId="0" applyNumberFormat="1" applyFont="1" applyFill="1" applyBorder="1" applyAlignment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 wrapText="1"/>
    </xf>
    <xf numFmtId="0" fontId="25" fillId="0" borderId="1" xfId="0" applyFont="1" applyFill="1" applyBorder="1" applyAlignment="1" applyProtection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17" fillId="0" borderId="8" xfId="0" applyFont="1" applyFill="1" applyBorder="1" applyAlignment="1" applyProtection="1">
      <alignment horizontal="center" vertical="center" wrapText="1"/>
    </xf>
    <xf numFmtId="0" fontId="23" fillId="0" borderId="8" xfId="0" applyFont="1" applyFill="1" applyBorder="1" applyAlignment="1" applyProtection="1">
      <alignment horizontal="center" vertical="center" wrapText="1"/>
    </xf>
    <xf numFmtId="0" fontId="22" fillId="0" borderId="8" xfId="0" applyFont="1" applyFill="1" applyBorder="1" applyAlignment="1" applyProtection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23" fillId="0" borderId="7" xfId="3" applyFont="1" applyFill="1" applyBorder="1" applyAlignment="1" applyProtection="1">
      <alignment horizontal="center" vertical="center" wrapText="1"/>
    </xf>
    <xf numFmtId="0" fontId="8" fillId="0" borderId="7" xfId="0" applyFont="1" applyBorder="1">
      <alignment vertical="center"/>
    </xf>
    <xf numFmtId="0" fontId="8" fillId="0" borderId="1" xfId="0" applyFont="1" applyBorder="1">
      <alignment vertical="center"/>
    </xf>
    <xf numFmtId="0" fontId="26" fillId="0" borderId="0" xfId="0" applyFont="1">
      <alignment vertical="center"/>
    </xf>
    <xf numFmtId="179" fontId="0" fillId="0" borderId="0" xfId="0" applyNumberFormat="1" applyAlignment="1">
      <alignment horizontal="center" vertical="center"/>
    </xf>
    <xf numFmtId="0" fontId="26" fillId="0" borderId="1" xfId="0" applyFont="1" applyFill="1" applyBorder="1" applyAlignment="1">
      <alignment horizontal="center" vertical="center"/>
    </xf>
    <xf numFmtId="179" fontId="26" fillId="0" borderId="6" xfId="0" applyNumberFormat="1" applyFont="1" applyBorder="1" applyAlignment="1">
      <alignment horizontal="center" vertical="center" wrapText="1"/>
    </xf>
    <xf numFmtId="179" fontId="13" fillId="0" borderId="1" xfId="0" applyNumberFormat="1" applyFont="1" applyFill="1" applyBorder="1" applyAlignment="1">
      <alignment horizontal="center" vertical="center" wrapText="1"/>
    </xf>
    <xf numFmtId="17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26" fillId="0" borderId="1" xfId="0" applyNumberFormat="1" applyFon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31" fillId="0" borderId="1" xfId="0" applyFont="1" applyFill="1" applyBorder="1" applyAlignment="1">
      <alignment horizontal="center" vertical="center" wrapText="1"/>
    </xf>
    <xf numFmtId="181" fontId="6" fillId="0" borderId="0" xfId="0" applyNumberFormat="1" applyFont="1" applyFill="1" applyBorder="1" applyAlignment="1">
      <alignment vertical="center"/>
    </xf>
    <xf numFmtId="181" fontId="31" fillId="0" borderId="1" xfId="0" applyNumberFormat="1" applyFont="1" applyFill="1" applyBorder="1" applyAlignment="1">
      <alignment horizontal="center" vertical="center"/>
    </xf>
    <xf numFmtId="181" fontId="26" fillId="0" borderId="1" xfId="0" applyNumberFormat="1" applyFont="1" applyBorder="1" applyAlignment="1">
      <alignment horizontal="center" vertical="center"/>
    </xf>
    <xf numFmtId="181" fontId="0" fillId="0" borderId="1" xfId="0" applyNumberFormat="1" applyBorder="1" applyAlignment="1">
      <alignment horizontal="center" vertical="center"/>
    </xf>
    <xf numFmtId="181" fontId="0" fillId="0" borderId="0" xfId="0" applyNumberFormat="1" applyAlignment="1">
      <alignment horizontal="center" vertical="center"/>
    </xf>
    <xf numFmtId="0" fontId="21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34" fillId="0" borderId="1" xfId="0" applyFont="1" applyBorder="1" applyAlignment="1">
      <alignment horizontal="center" vertical="center" wrapText="1"/>
    </xf>
    <xf numFmtId="0" fontId="34" fillId="0" borderId="1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left" vertical="center" wrapText="1"/>
    </xf>
    <xf numFmtId="0" fontId="27" fillId="0" borderId="0" xfId="0" applyFont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179" fontId="13" fillId="0" borderId="1" xfId="0" applyNumberFormat="1" applyFont="1" applyFill="1" applyBorder="1" applyAlignment="1">
      <alignment horizontal="center" vertical="center" wrapText="1"/>
    </xf>
    <xf numFmtId="179" fontId="26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 applyProtection="1">
      <alignment horizontal="center" vertical="center" wrapText="1"/>
    </xf>
    <xf numFmtId="176" fontId="1" fillId="0" borderId="0" xfId="0" applyNumberFormat="1" applyFont="1" applyFill="1" applyBorder="1" applyAlignment="1" applyProtection="1">
      <alignment horizontal="center" vertical="center" wrapText="1"/>
    </xf>
    <xf numFmtId="0" fontId="9" fillId="0" borderId="1" xfId="1" applyFont="1" applyFill="1" applyBorder="1" applyAlignment="1" applyProtection="1">
      <alignment horizontal="center" vertical="center" wrapText="1"/>
    </xf>
    <xf numFmtId="176" fontId="9" fillId="0" borderId="1" xfId="1" applyNumberFormat="1" applyFont="1" applyFill="1" applyBorder="1" applyAlignment="1" applyProtection="1">
      <alignment horizontal="center" vertical="center" wrapText="1"/>
    </xf>
    <xf numFmtId="0" fontId="9" fillId="0" borderId="5" xfId="1" applyFont="1" applyFill="1" applyBorder="1" applyAlignment="1" applyProtection="1">
      <alignment horizontal="center" vertical="center" wrapText="1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0" fontId="9" fillId="2" borderId="1" xfId="1" applyFont="1" applyFill="1" applyBorder="1" applyAlignment="1" applyProtection="1">
      <alignment horizontal="center" vertical="center" wrapText="1"/>
    </xf>
    <xf numFmtId="0" fontId="20" fillId="3" borderId="1" xfId="0" applyFont="1" applyFill="1" applyBorder="1" applyAlignment="1">
      <alignment horizontal="center" vertical="center"/>
    </xf>
    <xf numFmtId="0" fontId="19" fillId="3" borderId="1" xfId="0" applyFont="1" applyFill="1" applyBorder="1" applyAlignment="1">
      <alignment horizontal="center" vertical="center" wrapText="1"/>
    </xf>
    <xf numFmtId="0" fontId="20" fillId="3" borderId="1" xfId="0" applyFont="1" applyFill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center" vertical="center"/>
    </xf>
    <xf numFmtId="178" fontId="9" fillId="0" borderId="1" xfId="0" applyNumberFormat="1" applyFont="1" applyFill="1" applyBorder="1" applyAlignment="1" applyProtection="1">
      <alignment horizontal="center" vertical="center" wrapText="1"/>
    </xf>
    <xf numFmtId="176" fontId="9" fillId="2" borderId="1" xfId="0" applyNumberFormat="1" applyFont="1" applyFill="1" applyBorder="1" applyAlignment="1" applyProtection="1">
      <alignment horizontal="center" vertical="center" wrapText="1"/>
    </xf>
    <xf numFmtId="176" fontId="9" fillId="0" borderId="1" xfId="0" applyNumberFormat="1" applyFont="1" applyFill="1" applyBorder="1" applyAlignment="1" applyProtection="1">
      <alignment horizontal="center" vertical="center" wrapText="1"/>
    </xf>
    <xf numFmtId="0" fontId="9" fillId="2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180" fontId="4" fillId="0" borderId="1" xfId="0" applyNumberFormat="1" applyFont="1" applyFill="1" applyBorder="1" applyAlignment="1" applyProtection="1">
      <alignment horizontal="center" vertical="center" wrapText="1"/>
    </xf>
    <xf numFmtId="0" fontId="15" fillId="0" borderId="1" xfId="0" applyFont="1" applyFill="1" applyBorder="1" applyAlignment="1" applyProtection="1">
      <alignment horizontal="center" vertical="center" wrapText="1"/>
    </xf>
    <xf numFmtId="0" fontId="16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18" fillId="3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/>
    </xf>
    <xf numFmtId="0" fontId="4" fillId="2" borderId="1" xfId="0" applyNumberFormat="1" applyFont="1" applyFill="1" applyBorder="1" applyAlignment="1" applyProtection="1">
      <alignment horizontal="center" vertical="center" wrapText="1"/>
    </xf>
    <xf numFmtId="0" fontId="4" fillId="2" borderId="1" xfId="1" applyFont="1" applyFill="1" applyBorder="1" applyAlignment="1" applyProtection="1">
      <alignment horizontal="center" vertical="center" wrapText="1"/>
    </xf>
    <xf numFmtId="179" fontId="9" fillId="0" borderId="1" xfId="0" applyNumberFormat="1" applyFont="1" applyFill="1" applyBorder="1" applyAlignment="1" applyProtection="1">
      <alignment horizontal="center" vertical="center" wrapText="1"/>
    </xf>
    <xf numFmtId="0" fontId="3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0" fillId="3" borderId="5" xfId="0" applyFont="1" applyFill="1" applyBorder="1" applyAlignment="1">
      <alignment horizontal="center" vertical="center" wrapText="1"/>
    </xf>
    <xf numFmtId="0" fontId="2" fillId="0" borderId="1" xfId="1" applyFont="1" applyFill="1" applyBorder="1" applyAlignment="1" applyProtection="1">
      <alignment horizontal="center" vertical="center" wrapText="1"/>
    </xf>
    <xf numFmtId="176" fontId="2" fillId="0" borderId="1" xfId="1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2" fillId="2" borderId="1" xfId="1" applyFont="1" applyFill="1" applyBorder="1" applyAlignment="1" applyProtection="1">
      <alignment horizontal="center" vertical="center" wrapText="1"/>
    </xf>
    <xf numFmtId="0" fontId="2" fillId="2" borderId="1" xfId="0" applyNumberFormat="1" applyFont="1" applyFill="1" applyBorder="1" applyAlignment="1" applyProtection="1">
      <alignment horizontal="center" vertical="center" wrapText="1"/>
    </xf>
    <xf numFmtId="0" fontId="2" fillId="0" borderId="2" xfId="0" applyNumberFormat="1" applyFont="1" applyFill="1" applyBorder="1" applyAlignment="1" applyProtection="1">
      <alignment horizontal="center" vertical="center" wrapText="1"/>
    </xf>
    <xf numFmtId="0" fontId="2" fillId="0" borderId="3" xfId="0" applyNumberFormat="1" applyFont="1" applyFill="1" applyBorder="1" applyAlignment="1" applyProtection="1">
      <alignment horizontal="center" vertical="center" wrapText="1"/>
    </xf>
    <xf numFmtId="0" fontId="2" fillId="0" borderId="4" xfId="0" applyNumberFormat="1" applyFont="1" applyFill="1" applyBorder="1" applyAlignment="1" applyProtection="1">
      <alignment horizontal="center" vertical="center" wrapText="1"/>
    </xf>
    <xf numFmtId="178" fontId="2" fillId="0" borderId="1" xfId="0" applyNumberFormat="1" applyFont="1" applyFill="1" applyBorder="1" applyAlignment="1" applyProtection="1">
      <alignment horizontal="center" vertical="center" wrapText="1"/>
    </xf>
    <xf numFmtId="177" fontId="2" fillId="2" borderId="1" xfId="0" applyNumberFormat="1" applyFont="1" applyFill="1" applyBorder="1" applyAlignment="1" applyProtection="1">
      <alignment horizontal="center" vertical="center" wrapText="1"/>
    </xf>
    <xf numFmtId="177" fontId="2" fillId="0" borderId="1" xfId="0" applyNumberFormat="1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179" fontId="2" fillId="0" borderId="1" xfId="0" applyNumberFormat="1" applyFont="1" applyFill="1" applyBorder="1" applyAlignment="1" applyProtection="1">
      <alignment horizontal="center" vertical="center" wrapText="1"/>
    </xf>
    <xf numFmtId="180" fontId="3" fillId="0" borderId="1" xfId="0" applyNumberFormat="1" applyFont="1" applyFill="1" applyBorder="1" applyAlignment="1" applyProtection="1">
      <alignment horizontal="center" vertical="center" wrapText="1"/>
    </xf>
    <xf numFmtId="180" fontId="3" fillId="0" borderId="1" xfId="0" applyNumberFormat="1" applyFont="1" applyFill="1" applyBorder="1" applyAlignment="1" applyProtection="1">
      <alignment horizontal="center" vertical="center"/>
    </xf>
  </cellXfs>
  <cellStyles count="4">
    <cellStyle name="常规" xfId="0" builtinId="0"/>
    <cellStyle name="常规 2" xfId="1"/>
    <cellStyle name="常规 3" xfId="2"/>
    <cellStyle name="常规 4" xfId="3"/>
  </cellStyles>
  <dxfs count="0"/>
  <tableStyles count="0" defaultTableStyle="TableStyleMedium2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cellimages.xml.rels><?xml version="1.0" encoding="UTF-8" standalone="yes"?>
<Relationships xmlns="http://schemas.openxmlformats.org/package/2006/relationships"><Relationship Id="rId1" Type="http://schemas.openxmlformats.org/officeDocument/2006/relationships/image" Target="media/image1.png"/></Relationship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Relationship Id="rId14" Type="http://www.wps.cn/officeDocument/2020/cellImage" Target="cellimag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0</xdr:colOff>
      <xdr:row>0</xdr:row>
      <xdr:rowOff>0</xdr:rowOff>
    </xdr:from>
    <xdr:to>
      <xdr:col>17</xdr:col>
      <xdr:colOff>76200</xdr:colOff>
      <xdr:row>0</xdr:row>
      <xdr:rowOff>57150</xdr:rowOff>
    </xdr:to>
    <xdr:sp macro="" textlink="">
      <xdr:nvSpPr>
        <xdr:cNvPr id="2" name="Text Box 19"/>
        <xdr:cNvSpPr txBox="1"/>
      </xdr:nvSpPr>
      <xdr:spPr>
        <a:xfrm>
          <a:off x="11210925" y="0"/>
          <a:ext cx="7620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0</xdr:row>
      <xdr:rowOff>0</xdr:rowOff>
    </xdr:from>
    <xdr:to>
      <xdr:col>17</xdr:col>
      <xdr:colOff>76200</xdr:colOff>
      <xdr:row>0</xdr:row>
      <xdr:rowOff>57150</xdr:rowOff>
    </xdr:to>
    <xdr:sp macro="" textlink="">
      <xdr:nvSpPr>
        <xdr:cNvPr id="3" name="Text Box 20"/>
        <xdr:cNvSpPr txBox="1"/>
      </xdr:nvSpPr>
      <xdr:spPr>
        <a:xfrm>
          <a:off x="11210925" y="0"/>
          <a:ext cx="7620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0</xdr:row>
      <xdr:rowOff>0</xdr:rowOff>
    </xdr:from>
    <xdr:to>
      <xdr:col>17</xdr:col>
      <xdr:colOff>76200</xdr:colOff>
      <xdr:row>0</xdr:row>
      <xdr:rowOff>57150</xdr:rowOff>
    </xdr:to>
    <xdr:sp macro="" textlink="">
      <xdr:nvSpPr>
        <xdr:cNvPr id="4" name="Text Box 21"/>
        <xdr:cNvSpPr txBox="1"/>
      </xdr:nvSpPr>
      <xdr:spPr>
        <a:xfrm>
          <a:off x="11210925" y="0"/>
          <a:ext cx="7620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0</xdr:row>
      <xdr:rowOff>0</xdr:rowOff>
    </xdr:from>
    <xdr:to>
      <xdr:col>17</xdr:col>
      <xdr:colOff>76200</xdr:colOff>
      <xdr:row>0</xdr:row>
      <xdr:rowOff>57150</xdr:rowOff>
    </xdr:to>
    <xdr:sp macro="" textlink="">
      <xdr:nvSpPr>
        <xdr:cNvPr id="5" name="Text Box 22"/>
        <xdr:cNvSpPr txBox="1"/>
      </xdr:nvSpPr>
      <xdr:spPr>
        <a:xfrm>
          <a:off x="11210925" y="0"/>
          <a:ext cx="7620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0</xdr:row>
      <xdr:rowOff>0</xdr:rowOff>
    </xdr:from>
    <xdr:to>
      <xdr:col>17</xdr:col>
      <xdr:colOff>76200</xdr:colOff>
      <xdr:row>0</xdr:row>
      <xdr:rowOff>57150</xdr:rowOff>
    </xdr:to>
    <xdr:sp macro="" textlink="">
      <xdr:nvSpPr>
        <xdr:cNvPr id="6" name="Text Box 23"/>
        <xdr:cNvSpPr txBox="1"/>
      </xdr:nvSpPr>
      <xdr:spPr>
        <a:xfrm>
          <a:off x="11210925" y="0"/>
          <a:ext cx="7620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0</xdr:row>
      <xdr:rowOff>0</xdr:rowOff>
    </xdr:from>
    <xdr:to>
      <xdr:col>17</xdr:col>
      <xdr:colOff>76200</xdr:colOff>
      <xdr:row>0</xdr:row>
      <xdr:rowOff>57150</xdr:rowOff>
    </xdr:to>
    <xdr:sp macro="" textlink="">
      <xdr:nvSpPr>
        <xdr:cNvPr id="7" name="Text Box 24"/>
        <xdr:cNvSpPr txBox="1"/>
      </xdr:nvSpPr>
      <xdr:spPr>
        <a:xfrm>
          <a:off x="11210925" y="0"/>
          <a:ext cx="7620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0</xdr:row>
      <xdr:rowOff>0</xdr:rowOff>
    </xdr:from>
    <xdr:to>
      <xdr:col>17</xdr:col>
      <xdr:colOff>76200</xdr:colOff>
      <xdr:row>0</xdr:row>
      <xdr:rowOff>57150</xdr:rowOff>
    </xdr:to>
    <xdr:sp macro="" textlink="">
      <xdr:nvSpPr>
        <xdr:cNvPr id="8" name="Text Box 61"/>
        <xdr:cNvSpPr txBox="1"/>
      </xdr:nvSpPr>
      <xdr:spPr>
        <a:xfrm>
          <a:off x="11210925" y="0"/>
          <a:ext cx="7620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0</xdr:row>
      <xdr:rowOff>0</xdr:rowOff>
    </xdr:from>
    <xdr:to>
      <xdr:col>17</xdr:col>
      <xdr:colOff>76200</xdr:colOff>
      <xdr:row>0</xdr:row>
      <xdr:rowOff>57150</xdr:rowOff>
    </xdr:to>
    <xdr:sp macro="" textlink="">
      <xdr:nvSpPr>
        <xdr:cNvPr id="9" name="Text Box 62"/>
        <xdr:cNvSpPr txBox="1"/>
      </xdr:nvSpPr>
      <xdr:spPr>
        <a:xfrm>
          <a:off x="11210925" y="0"/>
          <a:ext cx="7620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0</xdr:row>
      <xdr:rowOff>0</xdr:rowOff>
    </xdr:from>
    <xdr:to>
      <xdr:col>17</xdr:col>
      <xdr:colOff>76200</xdr:colOff>
      <xdr:row>0</xdr:row>
      <xdr:rowOff>57150</xdr:rowOff>
    </xdr:to>
    <xdr:sp macro="" textlink="">
      <xdr:nvSpPr>
        <xdr:cNvPr id="10" name="Text Box 63"/>
        <xdr:cNvSpPr txBox="1"/>
      </xdr:nvSpPr>
      <xdr:spPr>
        <a:xfrm>
          <a:off x="11210925" y="0"/>
          <a:ext cx="7620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0</xdr:row>
      <xdr:rowOff>0</xdr:rowOff>
    </xdr:from>
    <xdr:to>
      <xdr:col>17</xdr:col>
      <xdr:colOff>76200</xdr:colOff>
      <xdr:row>0</xdr:row>
      <xdr:rowOff>57150</xdr:rowOff>
    </xdr:to>
    <xdr:sp macro="" textlink="">
      <xdr:nvSpPr>
        <xdr:cNvPr id="11" name="Text Box 64"/>
        <xdr:cNvSpPr txBox="1"/>
      </xdr:nvSpPr>
      <xdr:spPr>
        <a:xfrm>
          <a:off x="11210925" y="0"/>
          <a:ext cx="7620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0</xdr:row>
      <xdr:rowOff>0</xdr:rowOff>
    </xdr:from>
    <xdr:to>
      <xdr:col>17</xdr:col>
      <xdr:colOff>76200</xdr:colOff>
      <xdr:row>0</xdr:row>
      <xdr:rowOff>57150</xdr:rowOff>
    </xdr:to>
    <xdr:sp macro="" textlink="">
      <xdr:nvSpPr>
        <xdr:cNvPr id="12" name="Text Box 65"/>
        <xdr:cNvSpPr txBox="1"/>
      </xdr:nvSpPr>
      <xdr:spPr>
        <a:xfrm>
          <a:off x="11210925" y="0"/>
          <a:ext cx="7620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0</xdr:row>
      <xdr:rowOff>0</xdr:rowOff>
    </xdr:from>
    <xdr:to>
      <xdr:col>17</xdr:col>
      <xdr:colOff>76200</xdr:colOff>
      <xdr:row>0</xdr:row>
      <xdr:rowOff>57150</xdr:rowOff>
    </xdr:to>
    <xdr:sp macro="" textlink="">
      <xdr:nvSpPr>
        <xdr:cNvPr id="13" name="Text Box 19"/>
        <xdr:cNvSpPr txBox="1"/>
      </xdr:nvSpPr>
      <xdr:spPr>
        <a:xfrm>
          <a:off x="11210925" y="0"/>
          <a:ext cx="7620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0</xdr:row>
      <xdr:rowOff>0</xdr:rowOff>
    </xdr:from>
    <xdr:to>
      <xdr:col>17</xdr:col>
      <xdr:colOff>76200</xdr:colOff>
      <xdr:row>0</xdr:row>
      <xdr:rowOff>57150</xdr:rowOff>
    </xdr:to>
    <xdr:sp macro="" textlink="">
      <xdr:nvSpPr>
        <xdr:cNvPr id="14" name="Text Box 20"/>
        <xdr:cNvSpPr txBox="1"/>
      </xdr:nvSpPr>
      <xdr:spPr>
        <a:xfrm>
          <a:off x="11210925" y="0"/>
          <a:ext cx="7620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0</xdr:row>
      <xdr:rowOff>0</xdr:rowOff>
    </xdr:from>
    <xdr:to>
      <xdr:col>17</xdr:col>
      <xdr:colOff>76200</xdr:colOff>
      <xdr:row>0</xdr:row>
      <xdr:rowOff>57150</xdr:rowOff>
    </xdr:to>
    <xdr:sp macro="" textlink="">
      <xdr:nvSpPr>
        <xdr:cNvPr id="15" name="Text Box 21"/>
        <xdr:cNvSpPr txBox="1"/>
      </xdr:nvSpPr>
      <xdr:spPr>
        <a:xfrm>
          <a:off x="11210925" y="0"/>
          <a:ext cx="7620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0</xdr:row>
      <xdr:rowOff>0</xdr:rowOff>
    </xdr:from>
    <xdr:to>
      <xdr:col>17</xdr:col>
      <xdr:colOff>76200</xdr:colOff>
      <xdr:row>0</xdr:row>
      <xdr:rowOff>57150</xdr:rowOff>
    </xdr:to>
    <xdr:sp macro="" textlink="">
      <xdr:nvSpPr>
        <xdr:cNvPr id="16" name="Text Box 22"/>
        <xdr:cNvSpPr txBox="1"/>
      </xdr:nvSpPr>
      <xdr:spPr>
        <a:xfrm>
          <a:off x="11210925" y="0"/>
          <a:ext cx="7620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0</xdr:row>
      <xdr:rowOff>0</xdr:rowOff>
    </xdr:from>
    <xdr:to>
      <xdr:col>17</xdr:col>
      <xdr:colOff>76200</xdr:colOff>
      <xdr:row>0</xdr:row>
      <xdr:rowOff>57150</xdr:rowOff>
    </xdr:to>
    <xdr:sp macro="" textlink="">
      <xdr:nvSpPr>
        <xdr:cNvPr id="17" name="Text Box 23"/>
        <xdr:cNvSpPr txBox="1"/>
      </xdr:nvSpPr>
      <xdr:spPr>
        <a:xfrm>
          <a:off x="11210925" y="0"/>
          <a:ext cx="7620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0</xdr:row>
      <xdr:rowOff>0</xdr:rowOff>
    </xdr:from>
    <xdr:to>
      <xdr:col>17</xdr:col>
      <xdr:colOff>76200</xdr:colOff>
      <xdr:row>0</xdr:row>
      <xdr:rowOff>57150</xdr:rowOff>
    </xdr:to>
    <xdr:sp macro="" textlink="">
      <xdr:nvSpPr>
        <xdr:cNvPr id="18" name="Text Box 24"/>
        <xdr:cNvSpPr txBox="1"/>
      </xdr:nvSpPr>
      <xdr:spPr>
        <a:xfrm>
          <a:off x="11210925" y="0"/>
          <a:ext cx="7620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0</xdr:row>
      <xdr:rowOff>0</xdr:rowOff>
    </xdr:from>
    <xdr:to>
      <xdr:col>17</xdr:col>
      <xdr:colOff>76200</xdr:colOff>
      <xdr:row>0</xdr:row>
      <xdr:rowOff>57150</xdr:rowOff>
    </xdr:to>
    <xdr:sp macro="" textlink="">
      <xdr:nvSpPr>
        <xdr:cNvPr id="19" name="Text Box 61"/>
        <xdr:cNvSpPr txBox="1"/>
      </xdr:nvSpPr>
      <xdr:spPr>
        <a:xfrm>
          <a:off x="11210925" y="0"/>
          <a:ext cx="7620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0</xdr:row>
      <xdr:rowOff>0</xdr:rowOff>
    </xdr:from>
    <xdr:to>
      <xdr:col>17</xdr:col>
      <xdr:colOff>76200</xdr:colOff>
      <xdr:row>0</xdr:row>
      <xdr:rowOff>57150</xdr:rowOff>
    </xdr:to>
    <xdr:sp macro="" textlink="">
      <xdr:nvSpPr>
        <xdr:cNvPr id="20" name="Text Box 62"/>
        <xdr:cNvSpPr txBox="1"/>
      </xdr:nvSpPr>
      <xdr:spPr>
        <a:xfrm>
          <a:off x="11210925" y="0"/>
          <a:ext cx="7620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0</xdr:row>
      <xdr:rowOff>0</xdr:rowOff>
    </xdr:from>
    <xdr:to>
      <xdr:col>17</xdr:col>
      <xdr:colOff>76200</xdr:colOff>
      <xdr:row>0</xdr:row>
      <xdr:rowOff>57150</xdr:rowOff>
    </xdr:to>
    <xdr:sp macro="" textlink="">
      <xdr:nvSpPr>
        <xdr:cNvPr id="21" name="Text Box 63"/>
        <xdr:cNvSpPr txBox="1"/>
      </xdr:nvSpPr>
      <xdr:spPr>
        <a:xfrm>
          <a:off x="11210925" y="0"/>
          <a:ext cx="7620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0</xdr:row>
      <xdr:rowOff>0</xdr:rowOff>
    </xdr:from>
    <xdr:to>
      <xdr:col>17</xdr:col>
      <xdr:colOff>76200</xdr:colOff>
      <xdr:row>0</xdr:row>
      <xdr:rowOff>57150</xdr:rowOff>
    </xdr:to>
    <xdr:sp macro="" textlink="">
      <xdr:nvSpPr>
        <xdr:cNvPr id="22" name="Text Box 64"/>
        <xdr:cNvSpPr txBox="1"/>
      </xdr:nvSpPr>
      <xdr:spPr>
        <a:xfrm>
          <a:off x="11210925" y="0"/>
          <a:ext cx="7620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0</xdr:row>
      <xdr:rowOff>0</xdr:rowOff>
    </xdr:from>
    <xdr:to>
      <xdr:col>17</xdr:col>
      <xdr:colOff>76200</xdr:colOff>
      <xdr:row>0</xdr:row>
      <xdr:rowOff>57150</xdr:rowOff>
    </xdr:to>
    <xdr:sp macro="" textlink="">
      <xdr:nvSpPr>
        <xdr:cNvPr id="23" name="Text Box 65"/>
        <xdr:cNvSpPr txBox="1"/>
      </xdr:nvSpPr>
      <xdr:spPr>
        <a:xfrm>
          <a:off x="11210925" y="0"/>
          <a:ext cx="7620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0</xdr:row>
      <xdr:rowOff>0</xdr:rowOff>
    </xdr:from>
    <xdr:to>
      <xdr:col>17</xdr:col>
      <xdr:colOff>76200</xdr:colOff>
      <xdr:row>0</xdr:row>
      <xdr:rowOff>57150</xdr:rowOff>
    </xdr:to>
    <xdr:sp macro="" textlink="">
      <xdr:nvSpPr>
        <xdr:cNvPr id="24" name="Text Box 66"/>
        <xdr:cNvSpPr txBox="1"/>
      </xdr:nvSpPr>
      <xdr:spPr>
        <a:xfrm>
          <a:off x="11210925" y="0"/>
          <a:ext cx="7620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0</xdr:row>
      <xdr:rowOff>0</xdr:rowOff>
    </xdr:from>
    <xdr:to>
      <xdr:col>17</xdr:col>
      <xdr:colOff>76200</xdr:colOff>
      <xdr:row>0</xdr:row>
      <xdr:rowOff>57150</xdr:rowOff>
    </xdr:to>
    <xdr:sp macro="" textlink="">
      <xdr:nvSpPr>
        <xdr:cNvPr id="25" name="Text Box 19"/>
        <xdr:cNvSpPr txBox="1"/>
      </xdr:nvSpPr>
      <xdr:spPr>
        <a:xfrm>
          <a:off x="11210925" y="0"/>
          <a:ext cx="7620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0</xdr:row>
      <xdr:rowOff>0</xdr:rowOff>
    </xdr:from>
    <xdr:to>
      <xdr:col>17</xdr:col>
      <xdr:colOff>76200</xdr:colOff>
      <xdr:row>0</xdr:row>
      <xdr:rowOff>57150</xdr:rowOff>
    </xdr:to>
    <xdr:sp macro="" textlink="">
      <xdr:nvSpPr>
        <xdr:cNvPr id="26" name="Text Box 20"/>
        <xdr:cNvSpPr txBox="1"/>
      </xdr:nvSpPr>
      <xdr:spPr>
        <a:xfrm>
          <a:off x="11210925" y="0"/>
          <a:ext cx="7620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0</xdr:row>
      <xdr:rowOff>0</xdr:rowOff>
    </xdr:from>
    <xdr:to>
      <xdr:col>17</xdr:col>
      <xdr:colOff>76200</xdr:colOff>
      <xdr:row>0</xdr:row>
      <xdr:rowOff>57150</xdr:rowOff>
    </xdr:to>
    <xdr:sp macro="" textlink="">
      <xdr:nvSpPr>
        <xdr:cNvPr id="27" name="Text Box 21"/>
        <xdr:cNvSpPr txBox="1"/>
      </xdr:nvSpPr>
      <xdr:spPr>
        <a:xfrm>
          <a:off x="11210925" y="0"/>
          <a:ext cx="7620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0</xdr:row>
      <xdr:rowOff>0</xdr:rowOff>
    </xdr:from>
    <xdr:to>
      <xdr:col>17</xdr:col>
      <xdr:colOff>76200</xdr:colOff>
      <xdr:row>0</xdr:row>
      <xdr:rowOff>57150</xdr:rowOff>
    </xdr:to>
    <xdr:sp macro="" textlink="">
      <xdr:nvSpPr>
        <xdr:cNvPr id="28" name="Text Box 22"/>
        <xdr:cNvSpPr txBox="1"/>
      </xdr:nvSpPr>
      <xdr:spPr>
        <a:xfrm>
          <a:off x="11210925" y="0"/>
          <a:ext cx="7620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0</xdr:row>
      <xdr:rowOff>0</xdr:rowOff>
    </xdr:from>
    <xdr:to>
      <xdr:col>17</xdr:col>
      <xdr:colOff>76200</xdr:colOff>
      <xdr:row>0</xdr:row>
      <xdr:rowOff>57150</xdr:rowOff>
    </xdr:to>
    <xdr:sp macro="" textlink="">
      <xdr:nvSpPr>
        <xdr:cNvPr id="29" name="Text Box 23"/>
        <xdr:cNvSpPr txBox="1"/>
      </xdr:nvSpPr>
      <xdr:spPr>
        <a:xfrm>
          <a:off x="11210925" y="0"/>
          <a:ext cx="7620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0</xdr:row>
      <xdr:rowOff>0</xdr:rowOff>
    </xdr:from>
    <xdr:to>
      <xdr:col>17</xdr:col>
      <xdr:colOff>76200</xdr:colOff>
      <xdr:row>0</xdr:row>
      <xdr:rowOff>57150</xdr:rowOff>
    </xdr:to>
    <xdr:sp macro="" textlink="">
      <xdr:nvSpPr>
        <xdr:cNvPr id="30" name="Text Box 24"/>
        <xdr:cNvSpPr txBox="1"/>
      </xdr:nvSpPr>
      <xdr:spPr>
        <a:xfrm>
          <a:off x="11210925" y="0"/>
          <a:ext cx="7620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0</xdr:row>
      <xdr:rowOff>0</xdr:rowOff>
    </xdr:from>
    <xdr:to>
      <xdr:col>17</xdr:col>
      <xdr:colOff>76200</xdr:colOff>
      <xdr:row>0</xdr:row>
      <xdr:rowOff>57150</xdr:rowOff>
    </xdr:to>
    <xdr:sp macro="" textlink="">
      <xdr:nvSpPr>
        <xdr:cNvPr id="31" name="Text Box 61"/>
        <xdr:cNvSpPr txBox="1"/>
      </xdr:nvSpPr>
      <xdr:spPr>
        <a:xfrm>
          <a:off x="11210925" y="0"/>
          <a:ext cx="7620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0</xdr:row>
      <xdr:rowOff>0</xdr:rowOff>
    </xdr:from>
    <xdr:to>
      <xdr:col>17</xdr:col>
      <xdr:colOff>76200</xdr:colOff>
      <xdr:row>0</xdr:row>
      <xdr:rowOff>57150</xdr:rowOff>
    </xdr:to>
    <xdr:sp macro="" textlink="">
      <xdr:nvSpPr>
        <xdr:cNvPr id="32" name="Text Box 62"/>
        <xdr:cNvSpPr txBox="1"/>
      </xdr:nvSpPr>
      <xdr:spPr>
        <a:xfrm>
          <a:off x="11210925" y="0"/>
          <a:ext cx="7620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0</xdr:row>
      <xdr:rowOff>0</xdr:rowOff>
    </xdr:from>
    <xdr:to>
      <xdr:col>17</xdr:col>
      <xdr:colOff>76200</xdr:colOff>
      <xdr:row>0</xdr:row>
      <xdr:rowOff>57150</xdr:rowOff>
    </xdr:to>
    <xdr:sp macro="" textlink="">
      <xdr:nvSpPr>
        <xdr:cNvPr id="33" name="Text Box 63"/>
        <xdr:cNvSpPr txBox="1"/>
      </xdr:nvSpPr>
      <xdr:spPr>
        <a:xfrm>
          <a:off x="11210925" y="0"/>
          <a:ext cx="7620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0</xdr:row>
      <xdr:rowOff>0</xdr:rowOff>
    </xdr:from>
    <xdr:to>
      <xdr:col>17</xdr:col>
      <xdr:colOff>76200</xdr:colOff>
      <xdr:row>0</xdr:row>
      <xdr:rowOff>57150</xdr:rowOff>
    </xdr:to>
    <xdr:sp macro="" textlink="">
      <xdr:nvSpPr>
        <xdr:cNvPr id="34" name="Text Box 64"/>
        <xdr:cNvSpPr txBox="1"/>
      </xdr:nvSpPr>
      <xdr:spPr>
        <a:xfrm>
          <a:off x="11210925" y="0"/>
          <a:ext cx="7620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0</xdr:row>
      <xdr:rowOff>0</xdr:rowOff>
    </xdr:from>
    <xdr:to>
      <xdr:col>17</xdr:col>
      <xdr:colOff>76200</xdr:colOff>
      <xdr:row>0</xdr:row>
      <xdr:rowOff>57150</xdr:rowOff>
    </xdr:to>
    <xdr:sp macro="" textlink="">
      <xdr:nvSpPr>
        <xdr:cNvPr id="35" name="Text Box 65"/>
        <xdr:cNvSpPr txBox="1"/>
      </xdr:nvSpPr>
      <xdr:spPr>
        <a:xfrm>
          <a:off x="11210925" y="0"/>
          <a:ext cx="7620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0</xdr:row>
      <xdr:rowOff>0</xdr:rowOff>
    </xdr:from>
    <xdr:to>
      <xdr:col>17</xdr:col>
      <xdr:colOff>76200</xdr:colOff>
      <xdr:row>0</xdr:row>
      <xdr:rowOff>57150</xdr:rowOff>
    </xdr:to>
    <xdr:sp macro="" textlink="">
      <xdr:nvSpPr>
        <xdr:cNvPr id="36" name="Text Box 66"/>
        <xdr:cNvSpPr txBox="1"/>
      </xdr:nvSpPr>
      <xdr:spPr>
        <a:xfrm>
          <a:off x="11210925" y="0"/>
          <a:ext cx="76200" cy="5715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0</xdr:colOff>
      <xdr:row>0</xdr:row>
      <xdr:rowOff>0</xdr:rowOff>
    </xdr:from>
    <xdr:to>
      <xdr:col>16</xdr:col>
      <xdr:colOff>76200</xdr:colOff>
      <xdr:row>0</xdr:row>
      <xdr:rowOff>57150</xdr:rowOff>
    </xdr:to>
    <xdr:sp macro="" textlink="">
      <xdr:nvSpPr>
        <xdr:cNvPr id="2" name="Text Box 19"/>
        <xdr:cNvSpPr txBox="1"/>
      </xdr:nvSpPr>
      <xdr:spPr>
        <a:xfrm>
          <a:off x="8260715" y="0"/>
          <a:ext cx="7620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76200</xdr:colOff>
      <xdr:row>0</xdr:row>
      <xdr:rowOff>57150</xdr:rowOff>
    </xdr:to>
    <xdr:sp macro="" textlink="">
      <xdr:nvSpPr>
        <xdr:cNvPr id="3" name="Text Box 20"/>
        <xdr:cNvSpPr txBox="1"/>
      </xdr:nvSpPr>
      <xdr:spPr>
        <a:xfrm>
          <a:off x="8260715" y="0"/>
          <a:ext cx="7620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76200</xdr:colOff>
      <xdr:row>0</xdr:row>
      <xdr:rowOff>57150</xdr:rowOff>
    </xdr:to>
    <xdr:sp macro="" textlink="">
      <xdr:nvSpPr>
        <xdr:cNvPr id="4" name="Text Box 21"/>
        <xdr:cNvSpPr txBox="1"/>
      </xdr:nvSpPr>
      <xdr:spPr>
        <a:xfrm>
          <a:off x="8260715" y="0"/>
          <a:ext cx="7620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76200</xdr:colOff>
      <xdr:row>0</xdr:row>
      <xdr:rowOff>57150</xdr:rowOff>
    </xdr:to>
    <xdr:sp macro="" textlink="">
      <xdr:nvSpPr>
        <xdr:cNvPr id="5" name="Text Box 22"/>
        <xdr:cNvSpPr txBox="1"/>
      </xdr:nvSpPr>
      <xdr:spPr>
        <a:xfrm>
          <a:off x="8260715" y="0"/>
          <a:ext cx="7620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76200</xdr:colOff>
      <xdr:row>0</xdr:row>
      <xdr:rowOff>57150</xdr:rowOff>
    </xdr:to>
    <xdr:sp macro="" textlink="">
      <xdr:nvSpPr>
        <xdr:cNvPr id="6" name="Text Box 23"/>
        <xdr:cNvSpPr txBox="1"/>
      </xdr:nvSpPr>
      <xdr:spPr>
        <a:xfrm>
          <a:off x="8260715" y="0"/>
          <a:ext cx="7620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76200</xdr:colOff>
      <xdr:row>0</xdr:row>
      <xdr:rowOff>57150</xdr:rowOff>
    </xdr:to>
    <xdr:sp macro="" textlink="">
      <xdr:nvSpPr>
        <xdr:cNvPr id="7" name="Text Box 24"/>
        <xdr:cNvSpPr txBox="1"/>
      </xdr:nvSpPr>
      <xdr:spPr>
        <a:xfrm>
          <a:off x="8260715" y="0"/>
          <a:ext cx="7620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76200</xdr:colOff>
      <xdr:row>0</xdr:row>
      <xdr:rowOff>57150</xdr:rowOff>
    </xdr:to>
    <xdr:sp macro="" textlink="">
      <xdr:nvSpPr>
        <xdr:cNvPr id="8" name="Text Box 61"/>
        <xdr:cNvSpPr txBox="1"/>
      </xdr:nvSpPr>
      <xdr:spPr>
        <a:xfrm>
          <a:off x="8260715" y="0"/>
          <a:ext cx="7620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76200</xdr:colOff>
      <xdr:row>0</xdr:row>
      <xdr:rowOff>57150</xdr:rowOff>
    </xdr:to>
    <xdr:sp macro="" textlink="">
      <xdr:nvSpPr>
        <xdr:cNvPr id="9" name="Text Box 62"/>
        <xdr:cNvSpPr txBox="1"/>
      </xdr:nvSpPr>
      <xdr:spPr>
        <a:xfrm>
          <a:off x="8260715" y="0"/>
          <a:ext cx="7620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76200</xdr:colOff>
      <xdr:row>0</xdr:row>
      <xdr:rowOff>57150</xdr:rowOff>
    </xdr:to>
    <xdr:sp macro="" textlink="">
      <xdr:nvSpPr>
        <xdr:cNvPr id="10" name="Text Box 63"/>
        <xdr:cNvSpPr txBox="1"/>
      </xdr:nvSpPr>
      <xdr:spPr>
        <a:xfrm>
          <a:off x="8260715" y="0"/>
          <a:ext cx="7620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76200</xdr:colOff>
      <xdr:row>0</xdr:row>
      <xdr:rowOff>57150</xdr:rowOff>
    </xdr:to>
    <xdr:sp macro="" textlink="">
      <xdr:nvSpPr>
        <xdr:cNvPr id="11" name="Text Box 64"/>
        <xdr:cNvSpPr txBox="1"/>
      </xdr:nvSpPr>
      <xdr:spPr>
        <a:xfrm>
          <a:off x="8260715" y="0"/>
          <a:ext cx="7620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76200</xdr:colOff>
      <xdr:row>0</xdr:row>
      <xdr:rowOff>57150</xdr:rowOff>
    </xdr:to>
    <xdr:sp macro="" textlink="">
      <xdr:nvSpPr>
        <xdr:cNvPr id="12" name="Text Box 65"/>
        <xdr:cNvSpPr txBox="1"/>
      </xdr:nvSpPr>
      <xdr:spPr>
        <a:xfrm>
          <a:off x="8260715" y="0"/>
          <a:ext cx="7620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76200</xdr:colOff>
      <xdr:row>0</xdr:row>
      <xdr:rowOff>57150</xdr:rowOff>
    </xdr:to>
    <xdr:sp macro="" textlink="">
      <xdr:nvSpPr>
        <xdr:cNvPr id="13" name="Text Box 19"/>
        <xdr:cNvSpPr txBox="1"/>
      </xdr:nvSpPr>
      <xdr:spPr>
        <a:xfrm>
          <a:off x="8260715" y="0"/>
          <a:ext cx="7620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76200</xdr:colOff>
      <xdr:row>0</xdr:row>
      <xdr:rowOff>57150</xdr:rowOff>
    </xdr:to>
    <xdr:sp macro="" textlink="">
      <xdr:nvSpPr>
        <xdr:cNvPr id="14" name="Text Box 20"/>
        <xdr:cNvSpPr txBox="1"/>
      </xdr:nvSpPr>
      <xdr:spPr>
        <a:xfrm>
          <a:off x="8260715" y="0"/>
          <a:ext cx="7620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76200</xdr:colOff>
      <xdr:row>0</xdr:row>
      <xdr:rowOff>57150</xdr:rowOff>
    </xdr:to>
    <xdr:sp macro="" textlink="">
      <xdr:nvSpPr>
        <xdr:cNvPr id="15" name="Text Box 21"/>
        <xdr:cNvSpPr txBox="1"/>
      </xdr:nvSpPr>
      <xdr:spPr>
        <a:xfrm>
          <a:off x="8260715" y="0"/>
          <a:ext cx="7620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76200</xdr:colOff>
      <xdr:row>0</xdr:row>
      <xdr:rowOff>57150</xdr:rowOff>
    </xdr:to>
    <xdr:sp macro="" textlink="">
      <xdr:nvSpPr>
        <xdr:cNvPr id="16" name="Text Box 22"/>
        <xdr:cNvSpPr txBox="1"/>
      </xdr:nvSpPr>
      <xdr:spPr>
        <a:xfrm>
          <a:off x="8260715" y="0"/>
          <a:ext cx="7620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76200</xdr:colOff>
      <xdr:row>0</xdr:row>
      <xdr:rowOff>57150</xdr:rowOff>
    </xdr:to>
    <xdr:sp macro="" textlink="">
      <xdr:nvSpPr>
        <xdr:cNvPr id="17" name="Text Box 23"/>
        <xdr:cNvSpPr txBox="1"/>
      </xdr:nvSpPr>
      <xdr:spPr>
        <a:xfrm>
          <a:off x="8260715" y="0"/>
          <a:ext cx="7620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76200</xdr:colOff>
      <xdr:row>0</xdr:row>
      <xdr:rowOff>57150</xdr:rowOff>
    </xdr:to>
    <xdr:sp macro="" textlink="">
      <xdr:nvSpPr>
        <xdr:cNvPr id="18" name="Text Box 24"/>
        <xdr:cNvSpPr txBox="1"/>
      </xdr:nvSpPr>
      <xdr:spPr>
        <a:xfrm>
          <a:off x="8260715" y="0"/>
          <a:ext cx="7620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76200</xdr:colOff>
      <xdr:row>0</xdr:row>
      <xdr:rowOff>57150</xdr:rowOff>
    </xdr:to>
    <xdr:sp macro="" textlink="">
      <xdr:nvSpPr>
        <xdr:cNvPr id="19" name="Text Box 61"/>
        <xdr:cNvSpPr txBox="1"/>
      </xdr:nvSpPr>
      <xdr:spPr>
        <a:xfrm>
          <a:off x="8260715" y="0"/>
          <a:ext cx="7620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76200</xdr:colOff>
      <xdr:row>0</xdr:row>
      <xdr:rowOff>57150</xdr:rowOff>
    </xdr:to>
    <xdr:sp macro="" textlink="">
      <xdr:nvSpPr>
        <xdr:cNvPr id="20" name="Text Box 62"/>
        <xdr:cNvSpPr txBox="1"/>
      </xdr:nvSpPr>
      <xdr:spPr>
        <a:xfrm>
          <a:off x="8260715" y="0"/>
          <a:ext cx="7620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76200</xdr:colOff>
      <xdr:row>0</xdr:row>
      <xdr:rowOff>57150</xdr:rowOff>
    </xdr:to>
    <xdr:sp macro="" textlink="">
      <xdr:nvSpPr>
        <xdr:cNvPr id="21" name="Text Box 63"/>
        <xdr:cNvSpPr txBox="1"/>
      </xdr:nvSpPr>
      <xdr:spPr>
        <a:xfrm>
          <a:off x="8260715" y="0"/>
          <a:ext cx="7620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76200</xdr:colOff>
      <xdr:row>0</xdr:row>
      <xdr:rowOff>57150</xdr:rowOff>
    </xdr:to>
    <xdr:sp macro="" textlink="">
      <xdr:nvSpPr>
        <xdr:cNvPr id="22" name="Text Box 64"/>
        <xdr:cNvSpPr txBox="1"/>
      </xdr:nvSpPr>
      <xdr:spPr>
        <a:xfrm>
          <a:off x="8260715" y="0"/>
          <a:ext cx="7620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76200</xdr:colOff>
      <xdr:row>0</xdr:row>
      <xdr:rowOff>57150</xdr:rowOff>
    </xdr:to>
    <xdr:sp macro="" textlink="">
      <xdr:nvSpPr>
        <xdr:cNvPr id="23" name="Text Box 65"/>
        <xdr:cNvSpPr txBox="1"/>
      </xdr:nvSpPr>
      <xdr:spPr>
        <a:xfrm>
          <a:off x="8260715" y="0"/>
          <a:ext cx="7620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76200</xdr:colOff>
      <xdr:row>0</xdr:row>
      <xdr:rowOff>57150</xdr:rowOff>
    </xdr:to>
    <xdr:sp macro="" textlink="">
      <xdr:nvSpPr>
        <xdr:cNvPr id="24" name="Text Box 66"/>
        <xdr:cNvSpPr txBox="1"/>
      </xdr:nvSpPr>
      <xdr:spPr>
        <a:xfrm>
          <a:off x="8260715" y="0"/>
          <a:ext cx="7620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76200</xdr:colOff>
      <xdr:row>0</xdr:row>
      <xdr:rowOff>57150</xdr:rowOff>
    </xdr:to>
    <xdr:sp macro="" textlink="">
      <xdr:nvSpPr>
        <xdr:cNvPr id="25" name="Text Box 19"/>
        <xdr:cNvSpPr txBox="1"/>
      </xdr:nvSpPr>
      <xdr:spPr>
        <a:xfrm>
          <a:off x="8260715" y="0"/>
          <a:ext cx="7620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76200</xdr:colOff>
      <xdr:row>0</xdr:row>
      <xdr:rowOff>57150</xdr:rowOff>
    </xdr:to>
    <xdr:sp macro="" textlink="">
      <xdr:nvSpPr>
        <xdr:cNvPr id="26" name="Text Box 20"/>
        <xdr:cNvSpPr txBox="1"/>
      </xdr:nvSpPr>
      <xdr:spPr>
        <a:xfrm>
          <a:off x="8260715" y="0"/>
          <a:ext cx="7620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76200</xdr:colOff>
      <xdr:row>0</xdr:row>
      <xdr:rowOff>57150</xdr:rowOff>
    </xdr:to>
    <xdr:sp macro="" textlink="">
      <xdr:nvSpPr>
        <xdr:cNvPr id="27" name="Text Box 21"/>
        <xdr:cNvSpPr txBox="1"/>
      </xdr:nvSpPr>
      <xdr:spPr>
        <a:xfrm>
          <a:off x="8260715" y="0"/>
          <a:ext cx="7620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76200</xdr:colOff>
      <xdr:row>0</xdr:row>
      <xdr:rowOff>57150</xdr:rowOff>
    </xdr:to>
    <xdr:sp macro="" textlink="">
      <xdr:nvSpPr>
        <xdr:cNvPr id="28" name="Text Box 22"/>
        <xdr:cNvSpPr txBox="1"/>
      </xdr:nvSpPr>
      <xdr:spPr>
        <a:xfrm>
          <a:off x="8260715" y="0"/>
          <a:ext cx="7620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76200</xdr:colOff>
      <xdr:row>0</xdr:row>
      <xdr:rowOff>57150</xdr:rowOff>
    </xdr:to>
    <xdr:sp macro="" textlink="">
      <xdr:nvSpPr>
        <xdr:cNvPr id="29" name="Text Box 23"/>
        <xdr:cNvSpPr txBox="1"/>
      </xdr:nvSpPr>
      <xdr:spPr>
        <a:xfrm>
          <a:off x="8260715" y="0"/>
          <a:ext cx="7620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76200</xdr:colOff>
      <xdr:row>0</xdr:row>
      <xdr:rowOff>57150</xdr:rowOff>
    </xdr:to>
    <xdr:sp macro="" textlink="">
      <xdr:nvSpPr>
        <xdr:cNvPr id="30" name="Text Box 24"/>
        <xdr:cNvSpPr txBox="1"/>
      </xdr:nvSpPr>
      <xdr:spPr>
        <a:xfrm>
          <a:off x="8260715" y="0"/>
          <a:ext cx="7620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76200</xdr:colOff>
      <xdr:row>0</xdr:row>
      <xdr:rowOff>57150</xdr:rowOff>
    </xdr:to>
    <xdr:sp macro="" textlink="">
      <xdr:nvSpPr>
        <xdr:cNvPr id="31" name="Text Box 61"/>
        <xdr:cNvSpPr txBox="1"/>
      </xdr:nvSpPr>
      <xdr:spPr>
        <a:xfrm>
          <a:off x="8260715" y="0"/>
          <a:ext cx="7620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76200</xdr:colOff>
      <xdr:row>0</xdr:row>
      <xdr:rowOff>57150</xdr:rowOff>
    </xdr:to>
    <xdr:sp macro="" textlink="">
      <xdr:nvSpPr>
        <xdr:cNvPr id="32" name="Text Box 62"/>
        <xdr:cNvSpPr txBox="1"/>
      </xdr:nvSpPr>
      <xdr:spPr>
        <a:xfrm>
          <a:off x="8260715" y="0"/>
          <a:ext cx="7620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76200</xdr:colOff>
      <xdr:row>0</xdr:row>
      <xdr:rowOff>57150</xdr:rowOff>
    </xdr:to>
    <xdr:sp macro="" textlink="">
      <xdr:nvSpPr>
        <xdr:cNvPr id="33" name="Text Box 63"/>
        <xdr:cNvSpPr txBox="1"/>
      </xdr:nvSpPr>
      <xdr:spPr>
        <a:xfrm>
          <a:off x="8260715" y="0"/>
          <a:ext cx="7620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76200</xdr:colOff>
      <xdr:row>0</xdr:row>
      <xdr:rowOff>57150</xdr:rowOff>
    </xdr:to>
    <xdr:sp macro="" textlink="">
      <xdr:nvSpPr>
        <xdr:cNvPr id="34" name="Text Box 64"/>
        <xdr:cNvSpPr txBox="1"/>
      </xdr:nvSpPr>
      <xdr:spPr>
        <a:xfrm>
          <a:off x="8260715" y="0"/>
          <a:ext cx="7620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76200</xdr:colOff>
      <xdr:row>0</xdr:row>
      <xdr:rowOff>57150</xdr:rowOff>
    </xdr:to>
    <xdr:sp macro="" textlink="">
      <xdr:nvSpPr>
        <xdr:cNvPr id="35" name="Text Box 65"/>
        <xdr:cNvSpPr txBox="1"/>
      </xdr:nvSpPr>
      <xdr:spPr>
        <a:xfrm>
          <a:off x="8260715" y="0"/>
          <a:ext cx="7620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76200</xdr:colOff>
      <xdr:row>0</xdr:row>
      <xdr:rowOff>57150</xdr:rowOff>
    </xdr:to>
    <xdr:sp macro="" textlink="">
      <xdr:nvSpPr>
        <xdr:cNvPr id="36" name="Text Box 66"/>
        <xdr:cNvSpPr txBox="1"/>
      </xdr:nvSpPr>
      <xdr:spPr>
        <a:xfrm>
          <a:off x="8260715" y="0"/>
          <a:ext cx="76200" cy="5715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Desktop\&#25171;&#21360;&#36164;&#26009;0507\1220\&#22823;&#20013;&#20462;&#24037;&#31243;&#35745;&#21010;&#24211;&#26126;&#32454;&#34920;&#65288;&#36335;&#38754;&#25913;&#21892;&#65289;13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38468;&#20214;4%20%202023&#24180;&#26222;&#36890;&#22269;&#30465;&#36947;&#36335;&#38754;&#25913;&#21892;&#20219;&#21153;&#35745;&#21010;&#26126;&#32454;&#34920;&#21021;&#23457;&#24773;&#20917;-1213&#23545;&#25509;&#20250;&#20462;&#25913;&#21518;-12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sheet"/>
    </sheetNames>
    <sheetDataSet>
      <sheetData sheetId="0">
        <row r="4">
          <cell r="AI4" t="str">
            <v>S52920.83127.404</v>
          </cell>
        </row>
        <row r="5">
          <cell r="AI5" t="str">
            <v>S52927.40430.879</v>
          </cell>
        </row>
        <row r="6">
          <cell r="AI6" t="str">
            <v>S53260.39361.25</v>
          </cell>
        </row>
        <row r="7">
          <cell r="AI7" t="str">
            <v>S53263.18664.511</v>
          </cell>
        </row>
        <row r="8">
          <cell r="AI8" t="str">
            <v>G3201160.2611166.161</v>
          </cell>
        </row>
        <row r="9">
          <cell r="AI9" t="str">
            <v>S53201.562</v>
          </cell>
        </row>
        <row r="10">
          <cell r="AI10" t="str">
            <v>S5321.5622.078</v>
          </cell>
        </row>
        <row r="11">
          <cell r="AI11" t="str">
            <v>S5322.0784.574</v>
          </cell>
        </row>
        <row r="12">
          <cell r="AI12" t="str">
            <v>S5324.5745.808</v>
          </cell>
        </row>
        <row r="13">
          <cell r="AI13" t="str">
            <v>S5325.8086.368</v>
          </cell>
        </row>
        <row r="14">
          <cell r="AI14" t="str">
            <v>S5326.3687.675</v>
          </cell>
        </row>
        <row r="15">
          <cell r="AI15" t="str">
            <v>S5327.67512.831</v>
          </cell>
        </row>
        <row r="16">
          <cell r="AI16" t="str">
            <v>S21668.10371.267</v>
          </cell>
        </row>
        <row r="17">
          <cell r="AI17" t="str">
            <v>S326191.771194.334</v>
          </cell>
        </row>
        <row r="18">
          <cell r="AI18" t="str">
            <v>S326195.794197.465</v>
          </cell>
        </row>
        <row r="19">
          <cell r="AI19" t="str">
            <v>S21671.26772.468</v>
          </cell>
        </row>
        <row r="20">
          <cell r="AI20" t="str">
            <v>S327162.076162.484</v>
          </cell>
        </row>
        <row r="21">
          <cell r="AI21" t="str">
            <v>S327162.484163.385</v>
          </cell>
        </row>
        <row r="22">
          <cell r="AI22" t="str">
            <v>S327163.385165.565</v>
          </cell>
        </row>
        <row r="23">
          <cell r="AI23" t="str">
            <v>S327165.565166.629</v>
          </cell>
        </row>
        <row r="24">
          <cell r="AI24" t="str">
            <v>S327166.629169.066</v>
          </cell>
        </row>
        <row r="25">
          <cell r="AI25" t="str">
            <v>S240155.659160.215</v>
          </cell>
        </row>
        <row r="26">
          <cell r="AI26" t="str">
            <v>S333279.364279.461</v>
          </cell>
        </row>
        <row r="27">
          <cell r="AI27" t="str">
            <v>S333279.461279.773</v>
          </cell>
        </row>
        <row r="28">
          <cell r="AI28" t="str">
            <v>S333279.773280.372</v>
          </cell>
        </row>
        <row r="29">
          <cell r="AI29" t="str">
            <v>S333280.372281.372</v>
          </cell>
        </row>
        <row r="30">
          <cell r="AI30" t="str">
            <v>S333281.372282.371</v>
          </cell>
        </row>
        <row r="31">
          <cell r="AI31" t="str">
            <v>S333282.371284.166</v>
          </cell>
        </row>
        <row r="32">
          <cell r="AI32" t="str">
            <v>S333284.166285.166</v>
          </cell>
        </row>
        <row r="33">
          <cell r="AI33" t="str">
            <v>S333285.166285.566</v>
          </cell>
        </row>
        <row r="34">
          <cell r="AI34" t="str">
            <v>S333285.566286.265</v>
          </cell>
        </row>
        <row r="35">
          <cell r="AI35" t="str">
            <v>S333286.265288.463</v>
          </cell>
        </row>
        <row r="36">
          <cell r="AI36" t="str">
            <v>S333288.463289.762</v>
          </cell>
        </row>
        <row r="37">
          <cell r="AI37" t="str">
            <v>S333289.762292.261</v>
          </cell>
        </row>
        <row r="38">
          <cell r="AI38" t="str">
            <v>S333292.261293.161</v>
          </cell>
        </row>
        <row r="39">
          <cell r="AI39" t="str">
            <v>S333293.161293.56</v>
          </cell>
        </row>
        <row r="40">
          <cell r="AI40" t="str">
            <v>S333293.56293.689</v>
          </cell>
        </row>
        <row r="41">
          <cell r="AI41" t="str">
            <v>S20695.01598.986</v>
          </cell>
        </row>
        <row r="42">
          <cell r="AI42" t="str">
            <v>S20698.98698.998</v>
          </cell>
        </row>
        <row r="43">
          <cell r="AI43" t="str">
            <v>S20978.69284.538</v>
          </cell>
        </row>
        <row r="44">
          <cell r="AI44" t="str">
            <v>S20984.53885.193</v>
          </cell>
        </row>
        <row r="45">
          <cell r="AI45" t="str">
            <v>S20985.19394.328</v>
          </cell>
        </row>
        <row r="46">
          <cell r="AI46" t="str">
            <v>S21001.619</v>
          </cell>
        </row>
        <row r="47">
          <cell r="AI47" t="str">
            <v>S50222.629.17</v>
          </cell>
        </row>
        <row r="48">
          <cell r="AI48" t="str">
            <v>S31994.49795.994</v>
          </cell>
        </row>
        <row r="49">
          <cell r="AI49" t="str">
            <v>S31995.99499.991</v>
          </cell>
        </row>
        <row r="50">
          <cell r="AI50" t="str">
            <v>S31999.991100.69</v>
          </cell>
        </row>
        <row r="51">
          <cell r="AI51" t="str">
            <v>S319100.69104.027</v>
          </cell>
        </row>
        <row r="52">
          <cell r="AI52" t="str">
            <v>S319122.658127.352</v>
          </cell>
        </row>
        <row r="53">
          <cell r="AI53" t="str">
            <v>S206201.85207.665</v>
          </cell>
        </row>
        <row r="54">
          <cell r="AI54" t="str">
            <v>S21035.92744.927</v>
          </cell>
        </row>
        <row r="55">
          <cell r="AI55" t="str">
            <v>S31766.62870.121</v>
          </cell>
        </row>
        <row r="56">
          <cell r="AI56" t="str">
            <v>S31776.09477.287</v>
          </cell>
        </row>
        <row r="57">
          <cell r="AI57" t="str">
            <v>S31779.08680.13</v>
          </cell>
        </row>
        <row r="58">
          <cell r="AI58" t="str">
            <v>S241255.67260.24</v>
          </cell>
        </row>
        <row r="59">
          <cell r="AI59" t="str">
            <v>S241113.205113.889</v>
          </cell>
        </row>
        <row r="60">
          <cell r="AI60" t="str">
            <v>S241113.889114.604</v>
          </cell>
        </row>
        <row r="61">
          <cell r="AI61" t="str">
            <v>S241114.604119.242</v>
          </cell>
        </row>
        <row r="62">
          <cell r="AI62" t="str">
            <v>S24690.012106.38</v>
          </cell>
        </row>
        <row r="63">
          <cell r="AI63" t="str">
            <v>S246112.485113.191</v>
          </cell>
        </row>
        <row r="64">
          <cell r="AI64" t="str">
            <v>S246113.191116.211</v>
          </cell>
        </row>
        <row r="65">
          <cell r="AI65" t="str">
            <v>S246116.211117.748</v>
          </cell>
        </row>
        <row r="66">
          <cell r="AI66" t="str">
            <v>S315179.005187.001</v>
          </cell>
        </row>
        <row r="67">
          <cell r="AI67" t="str">
            <v>S315193.038202.472</v>
          </cell>
        </row>
        <row r="68">
          <cell r="AI68" t="str">
            <v>S315202.472203.161</v>
          </cell>
        </row>
        <row r="69">
          <cell r="AI69" t="str">
            <v>S315203.161208.8</v>
          </cell>
        </row>
        <row r="70">
          <cell r="AI70" t="str">
            <v>S303264.3274.135</v>
          </cell>
        </row>
        <row r="71">
          <cell r="AI71" t="str">
            <v>S303274.135274.3</v>
          </cell>
        </row>
        <row r="72">
          <cell r="AI72" t="str">
            <v>S22063.15563.307</v>
          </cell>
        </row>
        <row r="73">
          <cell r="AI73" t="str">
            <v>S22063.30763.502</v>
          </cell>
        </row>
        <row r="74">
          <cell r="AI74" t="str">
            <v>S22063.50265.367</v>
          </cell>
        </row>
        <row r="75">
          <cell r="AI75" t="str">
            <v>S22065.36768.692</v>
          </cell>
        </row>
        <row r="76">
          <cell r="AI76" t="str">
            <v>S30721.9925.015</v>
          </cell>
        </row>
        <row r="77">
          <cell r="AI77" t="str">
            <v>S30725.01527.255</v>
          </cell>
        </row>
        <row r="78">
          <cell r="AI78" t="str">
            <v>S30727.25527.871</v>
          </cell>
        </row>
        <row r="79">
          <cell r="AI79" t="str">
            <v>S30727.87128.361</v>
          </cell>
        </row>
        <row r="80">
          <cell r="AI80" t="str">
            <v>S22580.8381.143</v>
          </cell>
        </row>
        <row r="81">
          <cell r="AI81" t="str">
            <v>S22581.14389.204</v>
          </cell>
        </row>
        <row r="82">
          <cell r="AI82" t="str">
            <v>S22589.20489.54</v>
          </cell>
        </row>
        <row r="83">
          <cell r="AI83" t="str">
            <v>S225114.95122.579</v>
          </cell>
        </row>
        <row r="84">
          <cell r="AI84" t="str">
            <v>S225122.579123.15</v>
          </cell>
        </row>
        <row r="85">
          <cell r="AI85" t="str">
            <v>S238181.338187.052</v>
          </cell>
        </row>
        <row r="86">
          <cell r="AI86" t="str">
            <v>S238235.525237.493</v>
          </cell>
        </row>
        <row r="87">
          <cell r="AI87" t="str">
            <v>S328134.328135.241</v>
          </cell>
        </row>
        <row r="88">
          <cell r="AI88" t="str">
            <v>S31700.22</v>
          </cell>
        </row>
        <row r="89">
          <cell r="AI89" t="str">
            <v>S3170.220.5</v>
          </cell>
        </row>
        <row r="90">
          <cell r="AI90" t="str">
            <v>S3170.50.667</v>
          </cell>
        </row>
        <row r="91">
          <cell r="AI91" t="str">
            <v>S3170.6673.613</v>
          </cell>
        </row>
        <row r="92">
          <cell r="AI92" t="str">
            <v>S214190190.03</v>
          </cell>
        </row>
        <row r="93">
          <cell r="AI93" t="str">
            <v>S214190.03191.9</v>
          </cell>
        </row>
        <row r="94">
          <cell r="AI94" t="str">
            <v>S345108.5109.604</v>
          </cell>
        </row>
        <row r="95">
          <cell r="AI95" t="str">
            <v>S345109.604112.203</v>
          </cell>
        </row>
        <row r="96">
          <cell r="AI96" t="str">
            <v>S345112.203112.703</v>
          </cell>
        </row>
        <row r="97">
          <cell r="AI97" t="str">
            <v>S345112.703113.203</v>
          </cell>
        </row>
        <row r="98">
          <cell r="AI98" t="str">
            <v>S345113.203113.704</v>
          </cell>
        </row>
        <row r="99">
          <cell r="AI99" t="str">
            <v>S227142.58146.807</v>
          </cell>
        </row>
        <row r="100">
          <cell r="AI100" t="str">
            <v>S343272274</v>
          </cell>
        </row>
        <row r="101">
          <cell r="AI101" t="str">
            <v>S343276.048286.243</v>
          </cell>
        </row>
        <row r="102">
          <cell r="AI102" t="str">
            <v>S23917.5217.653</v>
          </cell>
        </row>
        <row r="103">
          <cell r="AI103" t="str">
            <v>S23917.65319.756</v>
          </cell>
        </row>
        <row r="104">
          <cell r="AI104" t="str">
            <v>S23919.75619.903</v>
          </cell>
        </row>
        <row r="105">
          <cell r="AI105" t="str">
            <v>S57009.672</v>
          </cell>
        </row>
        <row r="106">
          <cell r="AI106" t="str">
            <v>S318235.148236.09</v>
          </cell>
        </row>
        <row r="107">
          <cell r="AI107" t="str">
            <v>S318236.09237.205</v>
          </cell>
        </row>
        <row r="108">
          <cell r="AI108" t="str">
            <v>S318237.205241.263</v>
          </cell>
        </row>
        <row r="109">
          <cell r="AI109" t="str">
            <v>S318241.263265.396</v>
          </cell>
        </row>
        <row r="110">
          <cell r="AI110" t="str">
            <v>S318265.396266.139</v>
          </cell>
        </row>
        <row r="111">
          <cell r="AI111" t="str">
            <v>S320229.088231.308</v>
          </cell>
        </row>
        <row r="112">
          <cell r="AI112" t="str">
            <v>S320231.308235.301</v>
          </cell>
        </row>
        <row r="113">
          <cell r="AI113" t="str">
            <v>S320235.301240.179</v>
          </cell>
        </row>
        <row r="114">
          <cell r="AI114" t="str">
            <v>S256236.045240.125</v>
          </cell>
        </row>
        <row r="115">
          <cell r="AI115" t="str">
            <v>S256242.238247.774</v>
          </cell>
        </row>
        <row r="116">
          <cell r="AI116" t="str">
            <v>S256265.098269.364</v>
          </cell>
        </row>
        <row r="117">
          <cell r="AI117" t="str">
            <v>S25325.66328.169</v>
          </cell>
        </row>
        <row r="118">
          <cell r="AI118" t="str">
            <v>S24780.85184.853</v>
          </cell>
        </row>
        <row r="119">
          <cell r="AI119" t="str">
            <v>S24784.85386.357</v>
          </cell>
        </row>
        <row r="120">
          <cell r="AI120" t="str">
            <v>S24786.35792.649</v>
          </cell>
        </row>
        <row r="121">
          <cell r="AI121" t="str">
            <v>S24792.64998.633</v>
          </cell>
        </row>
        <row r="122">
          <cell r="AI122" t="str">
            <v>S30989.29192.675</v>
          </cell>
        </row>
        <row r="123">
          <cell r="AI123" t="str">
            <v>S30992.675101.938</v>
          </cell>
        </row>
        <row r="124">
          <cell r="AI124" t="str">
            <v>S309101.938105.506</v>
          </cell>
        </row>
        <row r="125">
          <cell r="AI125" t="str">
            <v>S309105.506114.189</v>
          </cell>
        </row>
        <row r="126">
          <cell r="AI126" t="str">
            <v>S309114.189115.081</v>
          </cell>
        </row>
        <row r="127">
          <cell r="AI127" t="str">
            <v>S52623.58929.834</v>
          </cell>
        </row>
        <row r="128">
          <cell r="AI128" t="str">
            <v>S52629.83431.849</v>
          </cell>
        </row>
        <row r="129">
          <cell r="AI129" t="str">
            <v>S52631.84938.185</v>
          </cell>
        </row>
        <row r="130">
          <cell r="AI130" t="str">
            <v>S52641.03444.071</v>
          </cell>
        </row>
        <row r="131">
          <cell r="AI131" t="str">
            <v>S52644.07147.869</v>
          </cell>
        </row>
        <row r="132">
          <cell r="AI132" t="str">
            <v>S52647.86949.275</v>
          </cell>
        </row>
        <row r="133">
          <cell r="AI133" t="str">
            <v>S52649.27555.96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汇总表"/>
      <sheetName val="明细表1214"/>
      <sheetName val="Sheet1"/>
      <sheetName val="路况核实"/>
    </sheetNames>
    <sheetDataSet>
      <sheetData sheetId="0"/>
      <sheetData sheetId="1">
        <row r="7">
          <cell r="A7" t="str">
            <v>S52920.83127.4046.573</v>
          </cell>
          <cell r="B7">
            <v>1</v>
          </cell>
          <cell r="C7" t="str">
            <v>长沙市</v>
          </cell>
          <cell r="D7" t="str">
            <v>浏阳市</v>
          </cell>
          <cell r="E7" t="str">
            <v>S529</v>
          </cell>
          <cell r="F7">
            <v>20.831</v>
          </cell>
          <cell r="G7">
            <v>27.404</v>
          </cell>
          <cell r="H7">
            <v>6.5730000000000004</v>
          </cell>
          <cell r="I7">
            <v>6.5730000000000004</v>
          </cell>
          <cell r="Q7" t="str">
            <v>四级</v>
          </cell>
          <cell r="R7">
            <v>6</v>
          </cell>
          <cell r="S7">
            <v>7</v>
          </cell>
          <cell r="T7" t="str">
            <v>水泥混凝土</v>
          </cell>
          <cell r="W7">
            <v>7</v>
          </cell>
          <cell r="Y7" t="str">
            <v>多锤头碎石化后加铺（220）</v>
          </cell>
          <cell r="Z7" t="str">
            <v>水稳</v>
          </cell>
          <cell r="AA7">
            <v>30</v>
          </cell>
          <cell r="AB7" t="str">
            <v>改性沥青砼</v>
          </cell>
          <cell r="AC7">
            <v>9</v>
          </cell>
          <cell r="AD7">
            <v>220</v>
          </cell>
          <cell r="AE7">
            <v>1012.242</v>
          </cell>
          <cell r="AF7">
            <v>809.79359999999997</v>
          </cell>
          <cell r="AG7">
            <v>0.8</v>
          </cell>
          <cell r="AH7">
            <v>2006</v>
          </cell>
          <cell r="AL7" t="str">
            <v>浏交批〔2022〕98号</v>
          </cell>
          <cell r="AM7">
            <v>3021.16</v>
          </cell>
          <cell r="AN7">
            <v>2696.23</v>
          </cell>
          <cell r="AO7" t="str">
            <v>否</v>
          </cell>
          <cell r="AP7" t="str">
            <v>否</v>
          </cell>
          <cell r="AR7" t="str">
            <v>通过</v>
          </cell>
          <cell r="AS7" t="str">
            <v>不通过</v>
          </cell>
          <cell r="AT7" t="str">
            <v>无前期资料</v>
          </cell>
          <cell r="BC7" t="str">
            <v>1123收视频，视频路幅有些只有半幅，建议重拍</v>
          </cell>
          <cell r="CJ7" t="str">
            <v>S52920.83127.404</v>
          </cell>
        </row>
        <row r="8">
          <cell r="A8" t="str">
            <v>S52927.40430.8793.475</v>
          </cell>
          <cell r="B8">
            <v>2</v>
          </cell>
          <cell r="C8" t="str">
            <v>长沙市</v>
          </cell>
          <cell r="D8" t="str">
            <v>浏阳市</v>
          </cell>
          <cell r="E8" t="str">
            <v>S529</v>
          </cell>
          <cell r="F8">
            <v>27.404</v>
          </cell>
          <cell r="G8">
            <v>30.879000000000001</v>
          </cell>
          <cell r="H8">
            <v>3.4750000000000001</v>
          </cell>
          <cell r="Q8" t="str">
            <v>三级</v>
          </cell>
          <cell r="R8">
            <v>7</v>
          </cell>
          <cell r="S8">
            <v>8</v>
          </cell>
          <cell r="T8" t="str">
            <v>水泥混凝土</v>
          </cell>
          <cell r="W8">
            <v>7</v>
          </cell>
          <cell r="Y8" t="str">
            <v>多锤头碎石化后加铺（220）</v>
          </cell>
          <cell r="Z8" t="str">
            <v>水稳</v>
          </cell>
          <cell r="AA8">
            <v>30</v>
          </cell>
          <cell r="AB8" t="str">
            <v>改性沥青砼</v>
          </cell>
          <cell r="AC8">
            <v>9</v>
          </cell>
          <cell r="AD8">
            <v>220</v>
          </cell>
          <cell r="AE8">
            <v>535.15</v>
          </cell>
          <cell r="AF8">
            <v>0</v>
          </cell>
          <cell r="AG8">
            <v>1</v>
          </cell>
          <cell r="AH8">
            <v>2006</v>
          </cell>
          <cell r="AL8" t="str">
            <v>浏交批〔2022〕98号</v>
          </cell>
          <cell r="AM8">
            <v>3021.16</v>
          </cell>
          <cell r="AN8">
            <v>2696.23</v>
          </cell>
          <cell r="AO8" t="str">
            <v>否</v>
          </cell>
          <cell r="AP8" t="str">
            <v>否</v>
          </cell>
          <cell r="AR8" t="str">
            <v>不通过</v>
          </cell>
          <cell r="AS8" t="str">
            <v>不通过</v>
          </cell>
          <cell r="AT8" t="str">
            <v>不满足路面改善实施范围</v>
          </cell>
          <cell r="AU8" t="str">
            <v>不通过</v>
          </cell>
          <cell r="AV8" t="str">
            <v>不满足路面改善实施范围</v>
          </cell>
          <cell r="BC8" t="str">
            <v>1123收视频，视频路幅有些只有半幅，建议重拍</v>
          </cell>
          <cell r="CJ8" t="str">
            <v>S52927.40430.879</v>
          </cell>
        </row>
        <row r="9">
          <cell r="A9" t="str">
            <v>G3201160.2611166.1615.90000000000009</v>
          </cell>
          <cell r="B9">
            <v>3</v>
          </cell>
          <cell r="C9" t="str">
            <v>株洲市</v>
          </cell>
          <cell r="D9" t="str">
            <v>渌口区</v>
          </cell>
          <cell r="E9" t="str">
            <v>G320</v>
          </cell>
          <cell r="F9">
            <v>1160.261</v>
          </cell>
          <cell r="G9">
            <v>1166.1610000000001</v>
          </cell>
          <cell r="H9">
            <v>5.9000000000000901</v>
          </cell>
          <cell r="I9">
            <v>5.9000000000000901</v>
          </cell>
          <cell r="Q9" t="str">
            <v>二级</v>
          </cell>
          <cell r="R9">
            <v>6</v>
          </cell>
          <cell r="S9">
            <v>6.5</v>
          </cell>
          <cell r="T9" t="str">
            <v>沥青混凝土</v>
          </cell>
          <cell r="W9">
            <v>7.5</v>
          </cell>
          <cell r="Y9" t="str">
            <v>旧路病害处治后加铺</v>
          </cell>
          <cell r="Z9" t="str">
            <v>水稳</v>
          </cell>
          <cell r="AA9">
            <v>30</v>
          </cell>
          <cell r="AB9" t="str">
            <v>改性沥青砼</v>
          </cell>
          <cell r="AC9">
            <v>9</v>
          </cell>
          <cell r="AD9">
            <v>215</v>
          </cell>
          <cell r="AE9">
            <v>951.37500000001501</v>
          </cell>
          <cell r="AF9">
            <v>951.37500000001501</v>
          </cell>
          <cell r="AG9">
            <v>1</v>
          </cell>
          <cell r="AH9">
            <v>2000</v>
          </cell>
          <cell r="AL9" t="str">
            <v>株渌交函〔2021〕12号</v>
          </cell>
          <cell r="AM9">
            <v>1227.2</v>
          </cell>
          <cell r="AN9">
            <v>1104.48</v>
          </cell>
          <cell r="AO9" t="str">
            <v>否</v>
          </cell>
          <cell r="AP9" t="str">
            <v>否</v>
          </cell>
          <cell r="AR9" t="str">
            <v>通过</v>
          </cell>
          <cell r="AS9" t="str">
            <v>不通过</v>
          </cell>
          <cell r="AT9" t="str">
            <v>无前期资料</v>
          </cell>
          <cell r="BB9" t="str">
            <v>县交通运输局</v>
          </cell>
          <cell r="CJ9" t="str">
            <v>G3201160.2611166.161</v>
          </cell>
        </row>
        <row r="10">
          <cell r="A10" t="str">
            <v>S53201.5621.562</v>
          </cell>
          <cell r="B10">
            <v>4</v>
          </cell>
          <cell r="C10" t="str">
            <v>株洲市</v>
          </cell>
          <cell r="D10" t="str">
            <v>醴陵市</v>
          </cell>
          <cell r="E10" t="str">
            <v>S532</v>
          </cell>
          <cell r="F10">
            <v>0</v>
          </cell>
          <cell r="G10">
            <v>1.5620000000000001</v>
          </cell>
          <cell r="H10">
            <v>1.5620000000000001</v>
          </cell>
          <cell r="I10">
            <v>1.5620000000000001</v>
          </cell>
          <cell r="J10" t="str">
            <v>S532</v>
          </cell>
          <cell r="K10">
            <v>0</v>
          </cell>
          <cell r="L10">
            <v>1.5620000000000001</v>
          </cell>
          <cell r="Q10" t="str">
            <v>四级</v>
          </cell>
          <cell r="R10">
            <v>6</v>
          </cell>
          <cell r="S10">
            <v>7</v>
          </cell>
          <cell r="T10" t="str">
            <v>水泥混凝土</v>
          </cell>
          <cell r="W10">
            <v>6</v>
          </cell>
          <cell r="Y10" t="str">
            <v>多锤头碎石化后加铺（220）</v>
          </cell>
          <cell r="Z10" t="str">
            <v>水稳</v>
          </cell>
          <cell r="AA10">
            <v>30</v>
          </cell>
          <cell r="AB10" t="str">
            <v>改性沥青砼</v>
          </cell>
          <cell r="AC10">
            <v>9</v>
          </cell>
          <cell r="AD10">
            <v>220</v>
          </cell>
          <cell r="AE10">
            <v>206.184</v>
          </cell>
          <cell r="AF10">
            <v>123.71040000000001</v>
          </cell>
          <cell r="AG10">
            <v>0.6</v>
          </cell>
          <cell r="AH10">
            <v>2013</v>
          </cell>
          <cell r="AL10" t="str">
            <v>株交函〔2022〕35号</v>
          </cell>
          <cell r="AM10">
            <v>468.6</v>
          </cell>
          <cell r="AN10">
            <v>351</v>
          </cell>
          <cell r="AO10" t="str">
            <v>否</v>
          </cell>
          <cell r="AP10" t="str">
            <v>否</v>
          </cell>
          <cell r="AR10" t="str">
            <v>通过</v>
          </cell>
          <cell r="AS10" t="str">
            <v>不通过</v>
          </cell>
          <cell r="AT10" t="str">
            <v>无前期资料</v>
          </cell>
          <cell r="BB10" t="str">
            <v>县交通运输局</v>
          </cell>
          <cell r="CJ10" t="str">
            <v>S53201.562</v>
          </cell>
        </row>
        <row r="11">
          <cell r="A11" t="str">
            <v>S5321.5622.0780.516</v>
          </cell>
          <cell r="B11">
            <v>5</v>
          </cell>
          <cell r="C11" t="str">
            <v>株洲市</v>
          </cell>
          <cell r="D11" t="str">
            <v>醴陵市</v>
          </cell>
          <cell r="E11" t="str">
            <v>S532</v>
          </cell>
          <cell r="F11">
            <v>1.5620000000000001</v>
          </cell>
          <cell r="G11">
            <v>2.0779999999999998</v>
          </cell>
          <cell r="H11">
            <v>0.51600000000000001</v>
          </cell>
          <cell r="I11">
            <v>0.51600000000000001</v>
          </cell>
          <cell r="J11" t="str">
            <v>S532</v>
          </cell>
          <cell r="K11">
            <v>1.5620000000000001</v>
          </cell>
          <cell r="L11">
            <v>2.0779999999999998</v>
          </cell>
          <cell r="Q11" t="str">
            <v>四级</v>
          </cell>
          <cell r="R11">
            <v>5</v>
          </cell>
          <cell r="S11">
            <v>7</v>
          </cell>
          <cell r="T11" t="str">
            <v>水泥混凝土</v>
          </cell>
          <cell r="W11">
            <v>6</v>
          </cell>
          <cell r="Y11" t="str">
            <v>多锤头碎石化后加铺（220）</v>
          </cell>
          <cell r="Z11" t="str">
            <v>水稳</v>
          </cell>
          <cell r="AA11">
            <v>30</v>
          </cell>
          <cell r="AB11" t="str">
            <v>改性沥青砼</v>
          </cell>
          <cell r="AC11">
            <v>9</v>
          </cell>
          <cell r="AD11">
            <v>220</v>
          </cell>
          <cell r="AE11">
            <v>68.111999999999995</v>
          </cell>
          <cell r="AF11">
            <v>40.867199999999997</v>
          </cell>
          <cell r="AG11">
            <v>0.6</v>
          </cell>
          <cell r="AH11">
            <v>2007</v>
          </cell>
          <cell r="AL11" t="str">
            <v>株交函〔2022〕35号</v>
          </cell>
          <cell r="AM11">
            <v>154.80000000000001</v>
          </cell>
          <cell r="AN11">
            <v>116.1</v>
          </cell>
          <cell r="AO11" t="str">
            <v>否</v>
          </cell>
          <cell r="AP11" t="str">
            <v>否</v>
          </cell>
          <cell r="AR11" t="str">
            <v>通过</v>
          </cell>
          <cell r="AS11" t="str">
            <v>不通过</v>
          </cell>
          <cell r="AT11" t="str">
            <v>无前期资料</v>
          </cell>
          <cell r="BB11" t="str">
            <v>县交通运输局</v>
          </cell>
          <cell r="CJ11" t="str">
            <v>S5321.5622.078</v>
          </cell>
        </row>
        <row r="12">
          <cell r="A12" t="str">
            <v>S5322.0784.5742.496</v>
          </cell>
          <cell r="B12">
            <v>6</v>
          </cell>
          <cell r="C12" t="str">
            <v>株洲市</v>
          </cell>
          <cell r="D12" t="str">
            <v>醴陵市</v>
          </cell>
          <cell r="E12" t="str">
            <v>S532</v>
          </cell>
          <cell r="F12">
            <v>2.0779999999999998</v>
          </cell>
          <cell r="G12">
            <v>4.5739999999999998</v>
          </cell>
          <cell r="H12">
            <v>2.496</v>
          </cell>
          <cell r="I12">
            <v>2.496</v>
          </cell>
          <cell r="J12" t="str">
            <v>S532</v>
          </cell>
          <cell r="K12">
            <v>2.0779999999999998</v>
          </cell>
          <cell r="L12">
            <v>4.5739999999999998</v>
          </cell>
          <cell r="Q12" t="str">
            <v>四级</v>
          </cell>
          <cell r="R12">
            <v>5</v>
          </cell>
          <cell r="S12">
            <v>6</v>
          </cell>
          <cell r="T12" t="str">
            <v>水泥混凝土</v>
          </cell>
          <cell r="W12">
            <v>6</v>
          </cell>
          <cell r="Y12" t="str">
            <v>多锤头碎石化后加铺（220）</v>
          </cell>
          <cell r="Z12" t="str">
            <v>水稳</v>
          </cell>
          <cell r="AA12">
            <v>30</v>
          </cell>
          <cell r="AB12" t="str">
            <v>改性沥青砼</v>
          </cell>
          <cell r="AC12">
            <v>9</v>
          </cell>
          <cell r="AD12">
            <v>220</v>
          </cell>
          <cell r="AE12">
            <v>329.47199999999998</v>
          </cell>
          <cell r="AF12">
            <v>197.6832</v>
          </cell>
          <cell r="AG12">
            <v>0.6</v>
          </cell>
          <cell r="AH12">
            <v>2007</v>
          </cell>
          <cell r="AL12" t="str">
            <v>株交函〔2022〕35号</v>
          </cell>
          <cell r="AM12">
            <v>748.8</v>
          </cell>
          <cell r="AN12">
            <v>561.6</v>
          </cell>
          <cell r="AO12" t="str">
            <v>否</v>
          </cell>
          <cell r="AP12" t="str">
            <v>否</v>
          </cell>
          <cell r="AR12" t="str">
            <v>通过</v>
          </cell>
          <cell r="AS12" t="str">
            <v>不通过</v>
          </cell>
          <cell r="AT12" t="str">
            <v>无前期资料</v>
          </cell>
          <cell r="BB12" t="str">
            <v>县交通运输局</v>
          </cell>
          <cell r="CJ12" t="str">
            <v>S5322.0784.574</v>
          </cell>
        </row>
        <row r="13">
          <cell r="A13" t="str">
            <v>S5324.5745.8081.234</v>
          </cell>
          <cell r="B13">
            <v>7</v>
          </cell>
          <cell r="C13" t="str">
            <v>株洲市</v>
          </cell>
          <cell r="D13" t="str">
            <v>醴陵市</v>
          </cell>
          <cell r="E13" t="str">
            <v>S532</v>
          </cell>
          <cell r="F13">
            <v>4.5739999999999998</v>
          </cell>
          <cell r="G13">
            <v>5.8079999999999998</v>
          </cell>
          <cell r="H13">
            <v>1.234</v>
          </cell>
          <cell r="I13">
            <v>1.234</v>
          </cell>
          <cell r="J13" t="str">
            <v>S532</v>
          </cell>
          <cell r="K13">
            <v>4.5739999999999998</v>
          </cell>
          <cell r="L13">
            <v>5.8079999999999998</v>
          </cell>
          <cell r="Q13" t="str">
            <v>四级</v>
          </cell>
          <cell r="R13">
            <v>6</v>
          </cell>
          <cell r="S13">
            <v>7</v>
          </cell>
          <cell r="T13" t="str">
            <v>沥青混凝土</v>
          </cell>
          <cell r="W13">
            <v>6</v>
          </cell>
          <cell r="Y13" t="str">
            <v>旧路病害处治后加铺</v>
          </cell>
          <cell r="Z13" t="str">
            <v>水稳</v>
          </cell>
          <cell r="AA13">
            <v>30</v>
          </cell>
          <cell r="AB13" t="str">
            <v>改性沥青砼</v>
          </cell>
          <cell r="AC13">
            <v>9</v>
          </cell>
          <cell r="AD13">
            <v>215</v>
          </cell>
          <cell r="AE13">
            <v>159.18600000000001</v>
          </cell>
          <cell r="AF13">
            <v>95.511600000000001</v>
          </cell>
          <cell r="AG13">
            <v>0.6</v>
          </cell>
          <cell r="AH13" t="str">
            <v>2007/1970</v>
          </cell>
          <cell r="AL13" t="str">
            <v>株交函〔2022〕35号</v>
          </cell>
          <cell r="AM13">
            <v>370.2</v>
          </cell>
          <cell r="AN13">
            <v>277.64999999999998</v>
          </cell>
          <cell r="AO13" t="str">
            <v>否</v>
          </cell>
          <cell r="AP13" t="str">
            <v>否</v>
          </cell>
          <cell r="AR13" t="str">
            <v>通过</v>
          </cell>
          <cell r="AS13" t="str">
            <v>不通过</v>
          </cell>
          <cell r="AT13" t="str">
            <v>无前期资料</v>
          </cell>
          <cell r="BB13" t="str">
            <v>县交通运输局</v>
          </cell>
          <cell r="CJ13" t="str">
            <v>S5324.5745.808</v>
          </cell>
        </row>
        <row r="14">
          <cell r="A14" t="str">
            <v>S5325.8086.3680.56</v>
          </cell>
          <cell r="B14">
            <v>8</v>
          </cell>
          <cell r="C14" t="str">
            <v>株洲市</v>
          </cell>
          <cell r="D14" t="str">
            <v>醴陵市</v>
          </cell>
          <cell r="E14" t="str">
            <v>S532</v>
          </cell>
          <cell r="F14">
            <v>5.8079999999999998</v>
          </cell>
          <cell r="G14">
            <v>6.3680000000000003</v>
          </cell>
          <cell r="H14">
            <v>0.56000000000000005</v>
          </cell>
          <cell r="I14">
            <v>0.56000000000000005</v>
          </cell>
          <cell r="J14" t="str">
            <v>S532</v>
          </cell>
          <cell r="K14">
            <v>5.8079999999999998</v>
          </cell>
          <cell r="L14">
            <v>6.3680000000000003</v>
          </cell>
          <cell r="Q14" t="str">
            <v>四级</v>
          </cell>
          <cell r="R14">
            <v>6</v>
          </cell>
          <cell r="S14">
            <v>7</v>
          </cell>
          <cell r="T14" t="str">
            <v>沥青表面处治</v>
          </cell>
          <cell r="W14">
            <v>6</v>
          </cell>
          <cell r="Y14" t="str">
            <v>旧路病害处治后加铺</v>
          </cell>
          <cell r="Z14" t="str">
            <v>水稳</v>
          </cell>
          <cell r="AA14">
            <v>30</v>
          </cell>
          <cell r="AB14" t="str">
            <v>改性沥青砼</v>
          </cell>
          <cell r="AC14">
            <v>9</v>
          </cell>
          <cell r="AD14">
            <v>215</v>
          </cell>
          <cell r="AE14">
            <v>72.240000000000094</v>
          </cell>
          <cell r="AF14">
            <v>43.344000000000001</v>
          </cell>
          <cell r="AG14">
            <v>0.6</v>
          </cell>
          <cell r="AH14">
            <v>1970</v>
          </cell>
          <cell r="AL14" t="str">
            <v>株交函〔2022〕35号</v>
          </cell>
          <cell r="AM14">
            <v>168</v>
          </cell>
          <cell r="AN14">
            <v>126</v>
          </cell>
          <cell r="AO14" t="str">
            <v>否</v>
          </cell>
          <cell r="AP14" t="str">
            <v>否</v>
          </cell>
          <cell r="AR14" t="str">
            <v>通过</v>
          </cell>
          <cell r="AS14" t="str">
            <v>不通过</v>
          </cell>
          <cell r="AT14" t="str">
            <v>无前期资料</v>
          </cell>
          <cell r="BB14" t="str">
            <v>县交通运输局</v>
          </cell>
          <cell r="CJ14" t="str">
            <v>S5325.8086.368</v>
          </cell>
        </row>
        <row r="15">
          <cell r="A15" t="str">
            <v>S5326.3687.6751.307</v>
          </cell>
          <cell r="B15">
            <v>9</v>
          </cell>
          <cell r="C15" t="str">
            <v>株洲市</v>
          </cell>
          <cell r="D15" t="str">
            <v>醴陵市</v>
          </cell>
          <cell r="E15" t="str">
            <v>S532</v>
          </cell>
          <cell r="F15">
            <v>6.3680000000000003</v>
          </cell>
          <cell r="G15">
            <v>7.6749999999999998</v>
          </cell>
          <cell r="H15">
            <v>1.3069999999999999</v>
          </cell>
          <cell r="I15">
            <v>1.3069999999999999</v>
          </cell>
          <cell r="J15" t="str">
            <v>S532</v>
          </cell>
          <cell r="K15">
            <v>6.3680000000000003</v>
          </cell>
          <cell r="L15">
            <v>7.6749999999999998</v>
          </cell>
          <cell r="Q15" t="str">
            <v>四级</v>
          </cell>
          <cell r="R15">
            <v>6</v>
          </cell>
          <cell r="S15">
            <v>7.5</v>
          </cell>
          <cell r="T15" t="str">
            <v>沥青混凝土</v>
          </cell>
          <cell r="W15">
            <v>6</v>
          </cell>
          <cell r="Y15" t="str">
            <v>旧路病害处治后加铺</v>
          </cell>
          <cell r="Z15" t="str">
            <v>水稳</v>
          </cell>
          <cell r="AA15">
            <v>30</v>
          </cell>
          <cell r="AB15" t="str">
            <v>改性沥青砼</v>
          </cell>
          <cell r="AC15">
            <v>9</v>
          </cell>
          <cell r="AD15">
            <v>215</v>
          </cell>
          <cell r="AE15">
            <v>168.60300000000001</v>
          </cell>
          <cell r="AF15">
            <v>101.1618</v>
          </cell>
          <cell r="AG15">
            <v>0.6</v>
          </cell>
          <cell r="AH15">
            <v>1970</v>
          </cell>
          <cell r="AL15" t="str">
            <v>株交函〔2022〕35号</v>
          </cell>
          <cell r="AM15">
            <v>392.1</v>
          </cell>
          <cell r="AN15">
            <v>294</v>
          </cell>
          <cell r="AO15" t="str">
            <v>否</v>
          </cell>
          <cell r="AP15" t="str">
            <v>否</v>
          </cell>
          <cell r="AR15" t="str">
            <v>通过</v>
          </cell>
          <cell r="AS15" t="str">
            <v>不通过</v>
          </cell>
          <cell r="AT15" t="str">
            <v>无前期资料</v>
          </cell>
          <cell r="BB15" t="str">
            <v>县交通运输局</v>
          </cell>
          <cell r="CJ15" t="str">
            <v>S5326.3687.675</v>
          </cell>
        </row>
        <row r="16">
          <cell r="A16" t="str">
            <v>S5327.67512.8315.156</v>
          </cell>
          <cell r="B16">
            <v>10</v>
          </cell>
          <cell r="C16" t="str">
            <v>株洲市</v>
          </cell>
          <cell r="D16" t="str">
            <v>醴陵市</v>
          </cell>
          <cell r="E16" t="str">
            <v>S532</v>
          </cell>
          <cell r="F16">
            <v>7.6749999999999998</v>
          </cell>
          <cell r="G16">
            <v>12.831</v>
          </cell>
          <cell r="H16">
            <v>5.1559999999999997</v>
          </cell>
          <cell r="I16">
            <v>5.1559999999999997</v>
          </cell>
          <cell r="J16" t="str">
            <v>S532</v>
          </cell>
          <cell r="K16">
            <v>7.6749999999999998</v>
          </cell>
          <cell r="L16">
            <v>12.831</v>
          </cell>
          <cell r="Q16" t="str">
            <v>四级</v>
          </cell>
          <cell r="R16">
            <v>5</v>
          </cell>
          <cell r="S16">
            <v>6</v>
          </cell>
          <cell r="T16" t="str">
            <v>水泥混凝土</v>
          </cell>
          <cell r="W16">
            <v>6</v>
          </cell>
          <cell r="Y16" t="str">
            <v>多锤头碎石化后加铺（220）</v>
          </cell>
          <cell r="Z16" t="str">
            <v>水稳</v>
          </cell>
          <cell r="AA16">
            <v>30</v>
          </cell>
          <cell r="AB16" t="str">
            <v>改性沥青砼</v>
          </cell>
          <cell r="AC16">
            <v>9</v>
          </cell>
          <cell r="AD16">
            <v>220</v>
          </cell>
          <cell r="AE16">
            <v>680.59199999999998</v>
          </cell>
          <cell r="AF16">
            <v>408.35520000000002</v>
          </cell>
          <cell r="AG16">
            <v>0.6</v>
          </cell>
          <cell r="AH16">
            <v>1980</v>
          </cell>
          <cell r="AL16" t="str">
            <v>株交函〔2022〕35号</v>
          </cell>
          <cell r="AM16">
            <v>1546.8</v>
          </cell>
          <cell r="AN16">
            <v>1160.0999999999999</v>
          </cell>
          <cell r="AO16" t="str">
            <v>否</v>
          </cell>
          <cell r="AP16" t="str">
            <v>否</v>
          </cell>
          <cell r="AR16" t="str">
            <v>通过</v>
          </cell>
          <cell r="AS16" t="str">
            <v>不通过</v>
          </cell>
          <cell r="AT16" t="str">
            <v>无前期资料</v>
          </cell>
          <cell r="BB16" t="str">
            <v>县交通运输局</v>
          </cell>
          <cell r="CJ16" t="str">
            <v>S5327.67512.831</v>
          </cell>
        </row>
        <row r="17">
          <cell r="A17" t="str">
            <v>S53260.39361.250.856999999999999</v>
          </cell>
          <cell r="B17">
            <v>11</v>
          </cell>
          <cell r="C17" t="str">
            <v>株洲市</v>
          </cell>
          <cell r="D17" t="str">
            <v>芦淞区</v>
          </cell>
          <cell r="E17" t="str">
            <v>S532</v>
          </cell>
          <cell r="F17">
            <v>60.393000000000001</v>
          </cell>
          <cell r="G17">
            <v>61.25</v>
          </cell>
          <cell r="H17">
            <v>0.85699999999999898</v>
          </cell>
          <cell r="I17">
            <v>0.85699999999999898</v>
          </cell>
          <cell r="J17" t="str">
            <v>S532</v>
          </cell>
          <cell r="K17">
            <v>60.393000000000001</v>
          </cell>
          <cell r="L17">
            <v>61.256</v>
          </cell>
          <cell r="Q17" t="str">
            <v>四级</v>
          </cell>
          <cell r="R17">
            <v>4.5</v>
          </cell>
          <cell r="S17">
            <v>5.5</v>
          </cell>
          <cell r="T17" t="str">
            <v>水泥混凝土</v>
          </cell>
          <cell r="V17" t="str">
            <v>三级</v>
          </cell>
          <cell r="W17">
            <v>7</v>
          </cell>
          <cell r="Y17" t="str">
            <v>多锤头碎石化后加铺（220）</v>
          </cell>
          <cell r="Z17" t="str">
            <v>水稳</v>
          </cell>
          <cell r="AA17">
            <v>30</v>
          </cell>
          <cell r="AB17" t="str">
            <v>改性沥青砼</v>
          </cell>
          <cell r="AC17">
            <v>9</v>
          </cell>
          <cell r="AD17">
            <v>220</v>
          </cell>
          <cell r="AE17">
            <v>131.97800000000001</v>
          </cell>
          <cell r="AF17">
            <v>105.58240000000001</v>
          </cell>
          <cell r="AG17">
            <v>0.8</v>
          </cell>
          <cell r="AH17">
            <v>2008</v>
          </cell>
          <cell r="AL17" t="str">
            <v>株交函〔2022〕40号</v>
          </cell>
          <cell r="AM17">
            <v>220</v>
          </cell>
          <cell r="AN17">
            <v>200</v>
          </cell>
          <cell r="AO17" t="str">
            <v>否</v>
          </cell>
          <cell r="AP17" t="str">
            <v>十四五规划项目：G320醴陵市国瓷街道至芦淞区白关公路(S532线33.243-64.779)</v>
          </cell>
          <cell r="AR17" t="str">
            <v>暂定</v>
          </cell>
          <cell r="AS17" t="str">
            <v>不通过</v>
          </cell>
          <cell r="AT17" t="str">
            <v>此二段项目为22年第四批计划中路面改善因路况较好被厅不通过项目(目前上传的文件为原整体项目通过资料）需核实视频</v>
          </cell>
          <cell r="AU17" t="str">
            <v>不通过</v>
          </cell>
          <cell r="AV17" t="str">
            <v>一无设计文件，二批复文件：1起止点桩号与计划申报表不一致，2总预算表矛盾且与资金承诺函不一致，3批复文件与申报表里程不一致，三资金承诺函与申报表里程不一致。</v>
          </cell>
          <cell r="BA17" t="str">
            <v>此二段项目为22年第四批计划中路面改善因路况较好被厅不通过项目(目前上传的文件为原整体项目通过资料）需核实视频</v>
          </cell>
          <cell r="BB17" t="str">
            <v>省公路事务中心</v>
          </cell>
          <cell r="BC17" t="str">
            <v>1128收视频</v>
          </cell>
          <cell r="CJ17" t="str">
            <v>S53260.39361.25</v>
          </cell>
          <cell r="CL17" t="str">
            <v>市州对接会备注不通过，原已申报计划因路况较好被核减</v>
          </cell>
        </row>
        <row r="18">
          <cell r="A18" t="str">
            <v>S53263.18664.5111.325</v>
          </cell>
          <cell r="B18">
            <v>12</v>
          </cell>
          <cell r="C18" t="str">
            <v>株洲市</v>
          </cell>
          <cell r="D18" t="str">
            <v>芦淞区</v>
          </cell>
          <cell r="E18" t="str">
            <v>S532</v>
          </cell>
          <cell r="F18">
            <v>63.186</v>
          </cell>
          <cell r="G18">
            <v>64.510999999999996</v>
          </cell>
          <cell r="H18">
            <v>1.325</v>
          </cell>
          <cell r="I18">
            <v>1.325</v>
          </cell>
          <cell r="Q18" t="str">
            <v>四级</v>
          </cell>
          <cell r="R18">
            <v>4.5</v>
          </cell>
          <cell r="S18">
            <v>6.5</v>
          </cell>
          <cell r="T18" t="str">
            <v>水泥混凝土</v>
          </cell>
          <cell r="V18" t="str">
            <v>三级</v>
          </cell>
          <cell r="W18">
            <v>7</v>
          </cell>
          <cell r="Y18" t="str">
            <v>多锤头碎石化后加铺（220）</v>
          </cell>
          <cell r="Z18" t="str">
            <v>水稳</v>
          </cell>
          <cell r="AA18">
            <v>30</v>
          </cell>
          <cell r="AB18" t="str">
            <v>改性沥青砼</v>
          </cell>
          <cell r="AC18">
            <v>9</v>
          </cell>
          <cell r="AD18">
            <v>220</v>
          </cell>
          <cell r="AE18">
            <v>204.04999999999899</v>
          </cell>
          <cell r="AF18">
            <v>163.23999999999899</v>
          </cell>
          <cell r="AG18">
            <v>0.8</v>
          </cell>
          <cell r="AH18">
            <v>2008</v>
          </cell>
          <cell r="AL18" t="str">
            <v>株交函〔2022〕40号</v>
          </cell>
          <cell r="AM18">
            <v>300</v>
          </cell>
          <cell r="AN18">
            <v>280</v>
          </cell>
          <cell r="AO18" t="str">
            <v>否</v>
          </cell>
          <cell r="AP18" t="str">
            <v>十四五规划项目：G320醴陵市国瓷街道至芦淞区白关公路(S532线33.243-64.779)</v>
          </cell>
          <cell r="AR18" t="str">
            <v>暂定</v>
          </cell>
          <cell r="AS18" t="str">
            <v>不通过</v>
          </cell>
          <cell r="AT18" t="str">
            <v>此二段项目为22年第四批计划中路面改善因路况较好被厅不通过项目(目前上传的文件为原整体项目通过资料）需核实视频</v>
          </cell>
          <cell r="AU18" t="str">
            <v>不通过</v>
          </cell>
          <cell r="AV18" t="str">
            <v>一无设计文件，二批复文件：1起止点桩号与计划申报表不一致，2总预算表矛盾且与资金承诺函不一致，3批复文件与申报表里程不一致，三资金承诺函与申报表里程不一致。</v>
          </cell>
          <cell r="BA18" t="str">
            <v>此二段项目为22年第四批计划中路面改善因路况较好被厅不通过项目(目前上传的文件为原整体项目通过资料）需核实视频</v>
          </cell>
          <cell r="BB18" t="str">
            <v>省公路事务中心</v>
          </cell>
          <cell r="BC18" t="str">
            <v>1123收视频</v>
          </cell>
          <cell r="BD18" t="str">
            <v>=DISPIMG("ID_C6172EF8CC614BD3BC82845CFEE2B5FA",1)</v>
          </cell>
          <cell r="BE18">
            <v>113.254746</v>
          </cell>
          <cell r="BF18">
            <v>27.812846</v>
          </cell>
          <cell r="BG18" t="str">
            <v>S532</v>
          </cell>
          <cell r="BH18">
            <v>63.201000000000001</v>
          </cell>
          <cell r="BI18" t="str">
            <v>=DISPIMG("ID_C2B5EBE86C3244318722C5CF36D38857",1)</v>
          </cell>
          <cell r="BJ18">
            <v>113.268275</v>
          </cell>
          <cell r="BK18">
            <v>27.822240000000001</v>
          </cell>
          <cell r="BL18" t="str">
            <v>S532</v>
          </cell>
          <cell r="BM18">
            <v>61.241</v>
          </cell>
          <cell r="BN18" t="str">
            <v>=DISPIMG("ID_07DC6B43B5744392806BB2CA0B90AD51",1)</v>
          </cell>
          <cell r="BO18">
            <v>113.275896</v>
          </cell>
          <cell r="BP18">
            <v>27.822717000000001</v>
          </cell>
          <cell r="BQ18" t="str">
            <v>S532</v>
          </cell>
          <cell r="BR18">
            <v>60.384999999999998</v>
          </cell>
          <cell r="CI18" t="str">
            <v>此段为申报路线</v>
          </cell>
          <cell r="CJ18" t="str">
            <v>S53263.18664.511</v>
          </cell>
          <cell r="CL18" t="str">
            <v>市州对接会备注不通过，原已申报计划因路况较好被核减</v>
          </cell>
        </row>
        <row r="19">
          <cell r="A19" t="str">
            <v>S333279.364279.4610.0970000000000368</v>
          </cell>
          <cell r="B19">
            <v>13</v>
          </cell>
          <cell r="C19" t="str">
            <v>邵阳市</v>
          </cell>
          <cell r="D19" t="str">
            <v>邵东市</v>
          </cell>
          <cell r="E19" t="str">
            <v>S333</v>
          </cell>
          <cell r="F19">
            <v>279.36399999999998</v>
          </cell>
          <cell r="G19">
            <v>279.46100000000001</v>
          </cell>
          <cell r="H19">
            <v>9.7000000000036807E-2</v>
          </cell>
          <cell r="I19">
            <v>9.7000000000036807E-2</v>
          </cell>
          <cell r="Q19" t="str">
            <v>四级</v>
          </cell>
          <cell r="R19">
            <v>6</v>
          </cell>
          <cell r="S19">
            <v>7</v>
          </cell>
          <cell r="T19" t="str">
            <v>水泥混凝土</v>
          </cell>
          <cell r="W19">
            <v>6</v>
          </cell>
          <cell r="Y19" t="str">
            <v>多锤头碎石化后加铺（220）</v>
          </cell>
          <cell r="Z19" t="str">
            <v>水稳</v>
          </cell>
          <cell r="AA19">
            <v>30</v>
          </cell>
          <cell r="AB19" t="str">
            <v>改性沥青砼</v>
          </cell>
          <cell r="AC19">
            <v>9</v>
          </cell>
          <cell r="AD19">
            <v>220</v>
          </cell>
          <cell r="AE19">
            <v>12.804000000004899</v>
          </cell>
          <cell r="AF19">
            <v>7.6824000000029198</v>
          </cell>
          <cell r="AG19">
            <v>0.6</v>
          </cell>
          <cell r="AH19">
            <v>1970</v>
          </cell>
          <cell r="AL19" t="str">
            <v>邵交办〔2022〕25号</v>
          </cell>
          <cell r="AM19">
            <v>5100</v>
          </cell>
          <cell r="AN19">
            <v>5100</v>
          </cell>
          <cell r="AO19" t="str">
            <v>否</v>
          </cell>
          <cell r="AP19" t="str">
            <v>否</v>
          </cell>
          <cell r="AR19" t="str">
            <v>通过</v>
          </cell>
          <cell r="AS19" t="str">
            <v>不通过</v>
          </cell>
          <cell r="AT19" t="str">
            <v>无前期资料</v>
          </cell>
          <cell r="BB19" t="str">
            <v>市公路建养中心</v>
          </cell>
          <cell r="CJ19" t="str">
            <v>S333279.364279.461</v>
          </cell>
        </row>
        <row r="20">
          <cell r="A20" t="str">
            <v>S333279.461279.7730.312000000000012</v>
          </cell>
          <cell r="B20">
            <v>14</v>
          </cell>
          <cell r="C20" t="str">
            <v>邵阳市</v>
          </cell>
          <cell r="D20" t="str">
            <v>邵东市</v>
          </cell>
          <cell r="E20" t="str">
            <v>S333</v>
          </cell>
          <cell r="F20">
            <v>279.46100000000001</v>
          </cell>
          <cell r="G20">
            <v>279.77300000000002</v>
          </cell>
          <cell r="H20">
            <v>0.31200000000001199</v>
          </cell>
          <cell r="I20">
            <v>0.31200000000001199</v>
          </cell>
          <cell r="Q20" t="str">
            <v>四级</v>
          </cell>
          <cell r="R20">
            <v>6</v>
          </cell>
          <cell r="S20">
            <v>6.5</v>
          </cell>
          <cell r="T20" t="str">
            <v>水泥混凝土</v>
          </cell>
          <cell r="W20">
            <v>6</v>
          </cell>
          <cell r="Y20" t="str">
            <v>多锤头碎石化后加铺（220）</v>
          </cell>
          <cell r="Z20" t="str">
            <v>水稳</v>
          </cell>
          <cell r="AA20">
            <v>30</v>
          </cell>
          <cell r="AB20" t="str">
            <v>改性沥青砼</v>
          </cell>
          <cell r="AC20">
            <v>9</v>
          </cell>
          <cell r="AD20">
            <v>220</v>
          </cell>
          <cell r="AE20">
            <v>41.184000000001603</v>
          </cell>
          <cell r="AF20">
            <v>24.710400000000899</v>
          </cell>
          <cell r="AG20">
            <v>0.6</v>
          </cell>
          <cell r="AH20">
            <v>2005</v>
          </cell>
          <cell r="AL20" t="str">
            <v>邵交办〔2022〕25号</v>
          </cell>
          <cell r="AM20">
            <v>5100</v>
          </cell>
          <cell r="AN20">
            <v>5100</v>
          </cell>
          <cell r="AO20" t="str">
            <v>否</v>
          </cell>
          <cell r="AP20" t="str">
            <v>否</v>
          </cell>
          <cell r="AR20" t="str">
            <v>通过</v>
          </cell>
          <cell r="AS20" t="str">
            <v>不通过</v>
          </cell>
          <cell r="AT20" t="str">
            <v>无前期资料</v>
          </cell>
          <cell r="BB20" t="str">
            <v>市公路建养中心</v>
          </cell>
          <cell r="CJ20" t="str">
            <v>S333279.461279.773</v>
          </cell>
        </row>
        <row r="21">
          <cell r="A21" t="str">
            <v>S333279.773280.3720.59899999999999</v>
          </cell>
          <cell r="B21">
            <v>15</v>
          </cell>
          <cell r="C21" t="str">
            <v>邵阳市</v>
          </cell>
          <cell r="D21" t="str">
            <v>邵东市</v>
          </cell>
          <cell r="E21" t="str">
            <v>S333</v>
          </cell>
          <cell r="F21">
            <v>279.77300000000002</v>
          </cell>
          <cell r="G21">
            <v>280.37200000000001</v>
          </cell>
          <cell r="H21">
            <v>0.59899999999998998</v>
          </cell>
          <cell r="I21">
            <v>0.59899999999998998</v>
          </cell>
          <cell r="Q21" t="str">
            <v>四级</v>
          </cell>
          <cell r="R21">
            <v>6</v>
          </cell>
          <cell r="S21">
            <v>6.5</v>
          </cell>
          <cell r="T21" t="str">
            <v>沥青混凝土</v>
          </cell>
          <cell r="W21">
            <v>6</v>
          </cell>
          <cell r="Y21" t="str">
            <v>旧路病害处治后加铺</v>
          </cell>
          <cell r="Z21" t="str">
            <v>水稳</v>
          </cell>
          <cell r="AA21">
            <v>30</v>
          </cell>
          <cell r="AB21" t="str">
            <v>改性沥青砼</v>
          </cell>
          <cell r="AC21">
            <v>9</v>
          </cell>
          <cell r="AD21">
            <v>215</v>
          </cell>
          <cell r="AE21">
            <v>77.270999999998693</v>
          </cell>
          <cell r="AF21">
            <v>46.362599999999198</v>
          </cell>
          <cell r="AG21">
            <v>0.6</v>
          </cell>
          <cell r="AH21">
            <v>2005</v>
          </cell>
          <cell r="AL21" t="str">
            <v>邵交办〔2022〕25号</v>
          </cell>
          <cell r="AM21">
            <v>5100</v>
          </cell>
          <cell r="AN21">
            <v>5100</v>
          </cell>
          <cell r="AO21" t="str">
            <v>否</v>
          </cell>
          <cell r="AP21" t="str">
            <v>否</v>
          </cell>
          <cell r="AR21" t="str">
            <v>通过</v>
          </cell>
          <cell r="AS21" t="str">
            <v>不通过</v>
          </cell>
          <cell r="AT21" t="str">
            <v>无前期资料</v>
          </cell>
          <cell r="BB21" t="str">
            <v>市公路建养中心</v>
          </cell>
          <cell r="CJ21" t="str">
            <v>S333279.773280.372</v>
          </cell>
        </row>
        <row r="22">
          <cell r="A22" t="str">
            <v>S333280.372281.3721</v>
          </cell>
          <cell r="B22">
            <v>16</v>
          </cell>
          <cell r="C22" t="str">
            <v>邵阳市</v>
          </cell>
          <cell r="D22" t="str">
            <v>邵东市</v>
          </cell>
          <cell r="E22" t="str">
            <v>S333</v>
          </cell>
          <cell r="F22">
            <v>280.37200000000001</v>
          </cell>
          <cell r="G22">
            <v>281.37200000000001</v>
          </cell>
          <cell r="H22">
            <v>1</v>
          </cell>
          <cell r="I22">
            <v>1</v>
          </cell>
          <cell r="Q22" t="str">
            <v>四级</v>
          </cell>
          <cell r="R22">
            <v>6</v>
          </cell>
          <cell r="S22">
            <v>6.5</v>
          </cell>
          <cell r="T22" t="str">
            <v>沥青混凝土</v>
          </cell>
          <cell r="W22">
            <v>6</v>
          </cell>
          <cell r="Y22" t="str">
            <v>旧路病害处治后加铺</v>
          </cell>
          <cell r="Z22" t="str">
            <v>水稳</v>
          </cell>
          <cell r="AA22">
            <v>30</v>
          </cell>
          <cell r="AB22" t="str">
            <v>改性沥青砼</v>
          </cell>
          <cell r="AC22">
            <v>9</v>
          </cell>
          <cell r="AD22">
            <v>215</v>
          </cell>
          <cell r="AE22">
            <v>129</v>
          </cell>
          <cell r="AF22">
            <v>77.400000000000006</v>
          </cell>
          <cell r="AG22">
            <v>0.6</v>
          </cell>
          <cell r="AH22">
            <v>2005</v>
          </cell>
          <cell r="AL22" t="str">
            <v>邵交办〔2022〕25号</v>
          </cell>
          <cell r="AM22">
            <v>5100</v>
          </cell>
          <cell r="AN22">
            <v>5100</v>
          </cell>
          <cell r="AO22" t="str">
            <v>否</v>
          </cell>
          <cell r="AP22" t="str">
            <v>否</v>
          </cell>
          <cell r="AR22" t="str">
            <v>通过</v>
          </cell>
          <cell r="AS22" t="str">
            <v>不通过</v>
          </cell>
          <cell r="AT22" t="str">
            <v>无前期资料</v>
          </cell>
          <cell r="BB22" t="str">
            <v>市公路建养中心</v>
          </cell>
          <cell r="CJ22" t="str">
            <v>S333280.372281.372</v>
          </cell>
        </row>
        <row r="23">
          <cell r="A23" t="str">
            <v>S333281.372282.3710.998999999999967</v>
          </cell>
          <cell r="B23">
            <v>17</v>
          </cell>
          <cell r="C23" t="str">
            <v>邵阳市</v>
          </cell>
          <cell r="D23" t="str">
            <v>邵东市</v>
          </cell>
          <cell r="E23" t="str">
            <v>S333</v>
          </cell>
          <cell r="F23">
            <v>281.37200000000001</v>
          </cell>
          <cell r="G23">
            <v>282.37099999999998</v>
          </cell>
          <cell r="H23">
            <v>0.99899999999996703</v>
          </cell>
          <cell r="I23">
            <v>0.99899999999996703</v>
          </cell>
          <cell r="Q23" t="str">
            <v>四级</v>
          </cell>
          <cell r="R23">
            <v>6</v>
          </cell>
          <cell r="S23">
            <v>6.5</v>
          </cell>
          <cell r="T23" t="str">
            <v>沥青混凝土</v>
          </cell>
          <cell r="W23">
            <v>6</v>
          </cell>
          <cell r="Y23" t="str">
            <v>旧路病害处治后加铺</v>
          </cell>
          <cell r="Z23" t="str">
            <v>水稳</v>
          </cell>
          <cell r="AA23">
            <v>30</v>
          </cell>
          <cell r="AB23" t="str">
            <v>改性沥青砼</v>
          </cell>
          <cell r="AC23">
            <v>9</v>
          </cell>
          <cell r="AD23">
            <v>215</v>
          </cell>
          <cell r="AE23">
            <v>128.870999999996</v>
          </cell>
          <cell r="AF23">
            <v>77.322599999997493</v>
          </cell>
          <cell r="AG23">
            <v>0.6</v>
          </cell>
          <cell r="AH23">
            <v>2005</v>
          </cell>
          <cell r="AL23" t="str">
            <v>邵交办〔2022〕25号</v>
          </cell>
          <cell r="AM23">
            <v>5100</v>
          </cell>
          <cell r="AN23">
            <v>5100</v>
          </cell>
          <cell r="AO23" t="str">
            <v>否</v>
          </cell>
          <cell r="AP23" t="str">
            <v>否</v>
          </cell>
          <cell r="AR23" t="str">
            <v>通过</v>
          </cell>
          <cell r="AS23" t="str">
            <v>不通过</v>
          </cell>
          <cell r="AT23" t="str">
            <v>无前期资料</v>
          </cell>
          <cell r="BB23" t="str">
            <v>市公路建养中心</v>
          </cell>
          <cell r="CJ23" t="str">
            <v>S333281.372282.371</v>
          </cell>
        </row>
        <row r="24">
          <cell r="A24" t="str">
            <v>S333282.371284.1661.79500000000002</v>
          </cell>
          <cell r="B24">
            <v>18</v>
          </cell>
          <cell r="C24" t="str">
            <v>邵阳市</v>
          </cell>
          <cell r="D24" t="str">
            <v>邵东市</v>
          </cell>
          <cell r="E24" t="str">
            <v>S333</v>
          </cell>
          <cell r="F24">
            <v>282.37099999999998</v>
          </cell>
          <cell r="G24">
            <v>284.166</v>
          </cell>
          <cell r="H24">
            <v>1.7950000000000199</v>
          </cell>
          <cell r="I24">
            <v>1.7950000000000199</v>
          </cell>
          <cell r="Q24" t="str">
            <v>四级</v>
          </cell>
          <cell r="R24">
            <v>6</v>
          </cell>
          <cell r="S24">
            <v>6.5</v>
          </cell>
          <cell r="T24" t="str">
            <v>沥青混凝土</v>
          </cell>
          <cell r="W24">
            <v>6</v>
          </cell>
          <cell r="Y24" t="str">
            <v>旧路病害处治后加铺</v>
          </cell>
          <cell r="Z24" t="str">
            <v>水稳</v>
          </cell>
          <cell r="AA24">
            <v>30</v>
          </cell>
          <cell r="AB24" t="str">
            <v>改性沥青砼</v>
          </cell>
          <cell r="AC24">
            <v>9</v>
          </cell>
          <cell r="AD24">
            <v>215</v>
          </cell>
          <cell r="AE24">
            <v>231.555000000002</v>
          </cell>
          <cell r="AF24">
            <v>138.93300000000099</v>
          </cell>
          <cell r="AG24">
            <v>0.6</v>
          </cell>
          <cell r="AH24">
            <v>2005</v>
          </cell>
          <cell r="AL24" t="str">
            <v>邵交办〔2022〕25号</v>
          </cell>
          <cell r="AM24">
            <v>5100</v>
          </cell>
          <cell r="AN24">
            <v>5100</v>
          </cell>
          <cell r="AO24" t="str">
            <v>否</v>
          </cell>
          <cell r="AP24" t="str">
            <v>否</v>
          </cell>
          <cell r="AR24" t="str">
            <v>通过</v>
          </cell>
          <cell r="AS24" t="str">
            <v>不通过</v>
          </cell>
          <cell r="AT24" t="str">
            <v>无前期资料</v>
          </cell>
          <cell r="BB24" t="str">
            <v>市公路建养中心</v>
          </cell>
          <cell r="CJ24" t="str">
            <v>S333282.371284.166</v>
          </cell>
        </row>
        <row r="25">
          <cell r="A25" t="str">
            <v>S333284.166285.1661</v>
          </cell>
          <cell r="B25">
            <v>19</v>
          </cell>
          <cell r="C25" t="str">
            <v>邵阳市</v>
          </cell>
          <cell r="D25" t="str">
            <v>邵东市</v>
          </cell>
          <cell r="E25" t="str">
            <v>S333</v>
          </cell>
          <cell r="F25">
            <v>284.166</v>
          </cell>
          <cell r="G25">
            <v>285.166</v>
          </cell>
          <cell r="H25">
            <v>1</v>
          </cell>
          <cell r="I25">
            <v>1</v>
          </cell>
          <cell r="Q25" t="str">
            <v>四级</v>
          </cell>
          <cell r="R25">
            <v>6</v>
          </cell>
          <cell r="S25">
            <v>6.5</v>
          </cell>
          <cell r="T25" t="str">
            <v>沥青混凝土</v>
          </cell>
          <cell r="W25">
            <v>6</v>
          </cell>
          <cell r="Y25" t="str">
            <v>旧路病害处治后加铺</v>
          </cell>
          <cell r="Z25" t="str">
            <v>水稳</v>
          </cell>
          <cell r="AA25">
            <v>30</v>
          </cell>
          <cell r="AB25" t="str">
            <v>改性沥青砼</v>
          </cell>
          <cell r="AC25">
            <v>9</v>
          </cell>
          <cell r="AD25">
            <v>215</v>
          </cell>
          <cell r="AE25">
            <v>129</v>
          </cell>
          <cell r="AF25">
            <v>77.400000000000006</v>
          </cell>
          <cell r="AG25">
            <v>0.6</v>
          </cell>
          <cell r="AH25">
            <v>2005</v>
          </cell>
          <cell r="AL25" t="str">
            <v>邵交办〔2022〕25号</v>
          </cell>
          <cell r="AM25">
            <v>5100</v>
          </cell>
          <cell r="AN25">
            <v>5100</v>
          </cell>
          <cell r="AO25" t="str">
            <v>否</v>
          </cell>
          <cell r="AP25" t="str">
            <v>否</v>
          </cell>
          <cell r="AR25" t="str">
            <v>通过</v>
          </cell>
          <cell r="AS25" t="str">
            <v>不通过</v>
          </cell>
          <cell r="AT25" t="str">
            <v>无前期资料</v>
          </cell>
          <cell r="BB25" t="str">
            <v>市公路建养中心</v>
          </cell>
          <cell r="CJ25" t="str">
            <v>S333284.166285.166</v>
          </cell>
        </row>
        <row r="26">
          <cell r="A26" t="str">
            <v>S333285.166285.5660.399999999999977</v>
          </cell>
          <cell r="B26">
            <v>20</v>
          </cell>
          <cell r="C26" t="str">
            <v>邵阳市</v>
          </cell>
          <cell r="D26" t="str">
            <v>邵东市</v>
          </cell>
          <cell r="E26" t="str">
            <v>S333</v>
          </cell>
          <cell r="F26">
            <v>285.166</v>
          </cell>
          <cell r="G26">
            <v>285.56599999999997</v>
          </cell>
          <cell r="H26">
            <v>0.39999999999997699</v>
          </cell>
          <cell r="I26">
            <v>0.39999999999997699</v>
          </cell>
          <cell r="Q26" t="str">
            <v>四级</v>
          </cell>
          <cell r="R26">
            <v>6</v>
          </cell>
          <cell r="S26">
            <v>6.5</v>
          </cell>
          <cell r="T26" t="str">
            <v>水泥混凝土</v>
          </cell>
          <cell r="W26">
            <v>6</v>
          </cell>
          <cell r="Y26" t="str">
            <v>多锤头碎石化后加铺（220）</v>
          </cell>
          <cell r="Z26" t="str">
            <v>水稳</v>
          </cell>
          <cell r="AA26">
            <v>30</v>
          </cell>
          <cell r="AB26" t="str">
            <v>改性沥青砼</v>
          </cell>
          <cell r="AC26">
            <v>9</v>
          </cell>
          <cell r="AD26">
            <v>220</v>
          </cell>
          <cell r="AE26">
            <v>52.799999999996999</v>
          </cell>
          <cell r="AF26">
            <v>31.679999999998198</v>
          </cell>
          <cell r="AG26">
            <v>0.6</v>
          </cell>
          <cell r="AH26">
            <v>2005</v>
          </cell>
          <cell r="AL26" t="str">
            <v>邵交办〔2022〕25号</v>
          </cell>
          <cell r="AM26">
            <v>5100</v>
          </cell>
          <cell r="AN26">
            <v>5100</v>
          </cell>
          <cell r="AO26" t="str">
            <v>否</v>
          </cell>
          <cell r="AP26" t="str">
            <v>否</v>
          </cell>
          <cell r="AR26" t="str">
            <v>通过</v>
          </cell>
          <cell r="AS26" t="str">
            <v>不通过</v>
          </cell>
          <cell r="AT26" t="str">
            <v>无前期资料</v>
          </cell>
          <cell r="BB26" t="str">
            <v>市公路建养中心</v>
          </cell>
          <cell r="CJ26" t="str">
            <v>S333285.166285.566</v>
          </cell>
        </row>
        <row r="27">
          <cell r="A27" t="str">
            <v>S333285.566286.2650.699000000000012</v>
          </cell>
          <cell r="B27">
            <v>21</v>
          </cell>
          <cell r="C27" t="str">
            <v>邵阳市</v>
          </cell>
          <cell r="D27" t="str">
            <v>邵东市</v>
          </cell>
          <cell r="E27" t="str">
            <v>S333</v>
          </cell>
          <cell r="F27">
            <v>285.56599999999997</v>
          </cell>
          <cell r="G27">
            <v>286.26499999999999</v>
          </cell>
          <cell r="H27">
            <v>0.69900000000001195</v>
          </cell>
          <cell r="I27">
            <v>0.69900000000001195</v>
          </cell>
          <cell r="Q27" t="str">
            <v>四级</v>
          </cell>
          <cell r="R27">
            <v>6</v>
          </cell>
          <cell r="S27">
            <v>6.5</v>
          </cell>
          <cell r="T27" t="str">
            <v>水泥混凝土</v>
          </cell>
          <cell r="W27">
            <v>6</v>
          </cell>
          <cell r="Y27" t="str">
            <v>多锤头碎石化后加铺（220）</v>
          </cell>
          <cell r="Z27" t="str">
            <v>水稳</v>
          </cell>
          <cell r="AA27">
            <v>30</v>
          </cell>
          <cell r="AB27" t="str">
            <v>改性沥青砼</v>
          </cell>
          <cell r="AC27">
            <v>9</v>
          </cell>
          <cell r="AD27">
            <v>220</v>
          </cell>
          <cell r="AE27">
            <v>92.268000000001607</v>
          </cell>
          <cell r="AF27">
            <v>55.360800000000999</v>
          </cell>
          <cell r="AG27">
            <v>0.6</v>
          </cell>
          <cell r="AH27">
            <v>2005</v>
          </cell>
          <cell r="AL27" t="str">
            <v>邵交办〔2022〕25号</v>
          </cell>
          <cell r="AM27">
            <v>5100</v>
          </cell>
          <cell r="AN27">
            <v>5100</v>
          </cell>
          <cell r="AO27" t="str">
            <v>否</v>
          </cell>
          <cell r="AP27" t="str">
            <v>否</v>
          </cell>
          <cell r="AR27" t="str">
            <v>通过</v>
          </cell>
          <cell r="AS27" t="str">
            <v>不通过</v>
          </cell>
          <cell r="AT27" t="str">
            <v>无前期资料</v>
          </cell>
          <cell r="BB27" t="str">
            <v>市公路建养中心</v>
          </cell>
          <cell r="CJ27" t="str">
            <v>S333285.566286.265</v>
          </cell>
        </row>
        <row r="28">
          <cell r="A28" t="str">
            <v>S333286.265288.4632.19800000000004</v>
          </cell>
          <cell r="B28">
            <v>22</v>
          </cell>
          <cell r="C28" t="str">
            <v>邵阳市</v>
          </cell>
          <cell r="D28" t="str">
            <v>邵东市</v>
          </cell>
          <cell r="E28" t="str">
            <v>S333</v>
          </cell>
          <cell r="F28">
            <v>286.26499999999999</v>
          </cell>
          <cell r="G28">
            <v>288.46300000000002</v>
          </cell>
          <cell r="H28">
            <v>2.1980000000000399</v>
          </cell>
          <cell r="I28">
            <v>2.1980000000000399</v>
          </cell>
          <cell r="Q28" t="str">
            <v>四级</v>
          </cell>
          <cell r="R28">
            <v>6</v>
          </cell>
          <cell r="S28">
            <v>6.5</v>
          </cell>
          <cell r="T28" t="str">
            <v>水泥混凝土</v>
          </cell>
          <cell r="W28">
            <v>6</v>
          </cell>
          <cell r="Y28" t="str">
            <v>多锤头碎石化后加铺（220）</v>
          </cell>
          <cell r="Z28" t="str">
            <v>水稳</v>
          </cell>
          <cell r="AA28">
            <v>30</v>
          </cell>
          <cell r="AB28" t="str">
            <v>改性沥青砼</v>
          </cell>
          <cell r="AC28">
            <v>9</v>
          </cell>
          <cell r="AD28">
            <v>220</v>
          </cell>
          <cell r="AE28">
            <v>290.13600000000503</v>
          </cell>
          <cell r="AF28">
            <v>174.08160000000299</v>
          </cell>
          <cell r="AG28">
            <v>0.6</v>
          </cell>
          <cell r="AH28">
            <v>2005</v>
          </cell>
          <cell r="AL28" t="str">
            <v>邵交办〔2022〕25号</v>
          </cell>
          <cell r="AM28">
            <v>5100</v>
          </cell>
          <cell r="AN28">
            <v>5100</v>
          </cell>
          <cell r="AO28" t="str">
            <v>否</v>
          </cell>
          <cell r="AP28" t="str">
            <v>否</v>
          </cell>
          <cell r="AR28" t="str">
            <v>通过</v>
          </cell>
          <cell r="AS28" t="str">
            <v>不通过</v>
          </cell>
          <cell r="AT28" t="str">
            <v>无前期资料</v>
          </cell>
          <cell r="BB28" t="str">
            <v>市公路建养中心</v>
          </cell>
          <cell r="CJ28" t="str">
            <v>S333286.265288.463</v>
          </cell>
        </row>
        <row r="29">
          <cell r="A29" t="str">
            <v>S333288.463289.7621.29899999999998</v>
          </cell>
          <cell r="B29">
            <v>23</v>
          </cell>
          <cell r="C29" t="str">
            <v>邵阳市</v>
          </cell>
          <cell r="D29" t="str">
            <v>邵东市</v>
          </cell>
          <cell r="E29" t="str">
            <v>S333</v>
          </cell>
          <cell r="F29">
            <v>288.46300000000002</v>
          </cell>
          <cell r="G29">
            <v>289.762</v>
          </cell>
          <cell r="H29">
            <v>1.2989999999999799</v>
          </cell>
          <cell r="I29">
            <v>1.2989999999999799</v>
          </cell>
          <cell r="Q29" t="str">
            <v>四级</v>
          </cell>
          <cell r="R29">
            <v>6</v>
          </cell>
          <cell r="S29">
            <v>6.5</v>
          </cell>
          <cell r="T29" t="str">
            <v>水泥混凝土</v>
          </cell>
          <cell r="W29">
            <v>6</v>
          </cell>
          <cell r="Y29" t="str">
            <v>多锤头碎石化后加铺（220）</v>
          </cell>
          <cell r="Z29" t="str">
            <v>水稳</v>
          </cell>
          <cell r="AA29">
            <v>30</v>
          </cell>
          <cell r="AB29" t="str">
            <v>改性沥青砼</v>
          </cell>
          <cell r="AC29">
            <v>9</v>
          </cell>
          <cell r="AD29">
            <v>220</v>
          </cell>
          <cell r="AE29">
            <v>171.46799999999701</v>
          </cell>
          <cell r="AF29">
            <v>102.880799999998</v>
          </cell>
          <cell r="AG29">
            <v>0.6</v>
          </cell>
          <cell r="AH29">
            <v>2005</v>
          </cell>
          <cell r="AL29" t="str">
            <v>邵交办〔2022〕25号</v>
          </cell>
          <cell r="AM29">
            <v>5100</v>
          </cell>
          <cell r="AN29">
            <v>5100</v>
          </cell>
          <cell r="AO29" t="str">
            <v>否</v>
          </cell>
          <cell r="AP29" t="str">
            <v>否</v>
          </cell>
          <cell r="AR29" t="str">
            <v>通过</v>
          </cell>
          <cell r="AS29" t="str">
            <v>不通过</v>
          </cell>
          <cell r="AT29" t="str">
            <v>无前期资料</v>
          </cell>
          <cell r="BB29" t="str">
            <v>市公路建养中心</v>
          </cell>
          <cell r="CJ29" t="str">
            <v>S333288.463289.762</v>
          </cell>
        </row>
        <row r="30">
          <cell r="A30" t="str">
            <v>S333289.762292.2612.49900000000002</v>
          </cell>
          <cell r="B30">
            <v>24</v>
          </cell>
          <cell r="C30" t="str">
            <v>邵阳市</v>
          </cell>
          <cell r="D30" t="str">
            <v>邵东市</v>
          </cell>
          <cell r="E30" t="str">
            <v>S333</v>
          </cell>
          <cell r="F30">
            <v>289.762</v>
          </cell>
          <cell r="G30">
            <v>292.26100000000002</v>
          </cell>
          <cell r="H30">
            <v>2.4990000000000201</v>
          </cell>
          <cell r="I30">
            <v>2.4990000000000201</v>
          </cell>
          <cell r="Q30" t="str">
            <v>四级</v>
          </cell>
          <cell r="R30">
            <v>6</v>
          </cell>
          <cell r="S30">
            <v>6.5</v>
          </cell>
          <cell r="T30" t="str">
            <v>水泥混凝土</v>
          </cell>
          <cell r="W30">
            <v>6</v>
          </cell>
          <cell r="Y30" t="str">
            <v>多锤头碎石化后加铺（220）</v>
          </cell>
          <cell r="Z30" t="str">
            <v>水稳</v>
          </cell>
          <cell r="AA30">
            <v>30</v>
          </cell>
          <cell r="AB30" t="str">
            <v>改性沥青砼</v>
          </cell>
          <cell r="AC30">
            <v>9</v>
          </cell>
          <cell r="AD30">
            <v>220</v>
          </cell>
          <cell r="AE30">
            <v>329.86800000000301</v>
          </cell>
          <cell r="AF30">
            <v>197.920800000002</v>
          </cell>
          <cell r="AG30">
            <v>0.6</v>
          </cell>
          <cell r="AH30">
            <v>2005</v>
          </cell>
          <cell r="AL30" t="str">
            <v>邵交办〔2022〕25号</v>
          </cell>
          <cell r="AM30">
            <v>5100</v>
          </cell>
          <cell r="AN30">
            <v>5100</v>
          </cell>
          <cell r="AO30" t="str">
            <v>否</v>
          </cell>
          <cell r="AP30" t="str">
            <v>否</v>
          </cell>
          <cell r="AR30" t="str">
            <v>通过</v>
          </cell>
          <cell r="AS30" t="str">
            <v>不通过</v>
          </cell>
          <cell r="AT30" t="str">
            <v>无前期资料</v>
          </cell>
          <cell r="BB30" t="str">
            <v>市公路建养中心</v>
          </cell>
          <cell r="CJ30" t="str">
            <v>S333289.762292.261</v>
          </cell>
        </row>
        <row r="31">
          <cell r="A31" t="str">
            <v>S333292.261293.1610.899999999999977</v>
          </cell>
          <cell r="B31">
            <v>25</v>
          </cell>
          <cell r="C31" t="str">
            <v>邵阳市</v>
          </cell>
          <cell r="D31" t="str">
            <v>邵东市</v>
          </cell>
          <cell r="E31" t="str">
            <v>S333</v>
          </cell>
          <cell r="F31">
            <v>292.26100000000002</v>
          </cell>
          <cell r="G31">
            <v>293.161</v>
          </cell>
          <cell r="H31">
            <v>0.89999999999997704</v>
          </cell>
          <cell r="I31">
            <v>0.89999999999997704</v>
          </cell>
          <cell r="Q31" t="str">
            <v>四级</v>
          </cell>
          <cell r="R31">
            <v>6</v>
          </cell>
          <cell r="S31">
            <v>6.5</v>
          </cell>
          <cell r="T31" t="str">
            <v>水泥混凝土</v>
          </cell>
          <cell r="W31">
            <v>6</v>
          </cell>
          <cell r="Y31" t="str">
            <v>多锤头碎石化后加铺（220）</v>
          </cell>
          <cell r="Z31" t="str">
            <v>水稳</v>
          </cell>
          <cell r="AA31">
            <v>30</v>
          </cell>
          <cell r="AB31" t="str">
            <v>改性沥青砼</v>
          </cell>
          <cell r="AC31">
            <v>9</v>
          </cell>
          <cell r="AD31">
            <v>220</v>
          </cell>
          <cell r="AE31">
            <v>118.799999999997</v>
          </cell>
          <cell r="AF31">
            <v>71.279999999998196</v>
          </cell>
          <cell r="AG31">
            <v>0.6</v>
          </cell>
          <cell r="AH31">
            <v>2005</v>
          </cell>
          <cell r="AL31" t="str">
            <v>邵交办〔2022〕25号</v>
          </cell>
          <cell r="AM31">
            <v>5100</v>
          </cell>
          <cell r="AN31">
            <v>5100</v>
          </cell>
          <cell r="AO31" t="str">
            <v>否</v>
          </cell>
          <cell r="AP31" t="str">
            <v>否</v>
          </cell>
          <cell r="AR31" t="str">
            <v>通过</v>
          </cell>
          <cell r="AS31" t="str">
            <v>不通过</v>
          </cell>
          <cell r="AT31" t="str">
            <v>无前期资料</v>
          </cell>
          <cell r="BB31" t="str">
            <v>市公路建养中心</v>
          </cell>
          <cell r="CJ31" t="str">
            <v>S333292.261293.161</v>
          </cell>
        </row>
        <row r="32">
          <cell r="A32" t="str">
            <v>S333293.161293.560.399000000000001</v>
          </cell>
          <cell r="B32">
            <v>26</v>
          </cell>
          <cell r="C32" t="str">
            <v>邵阳市</v>
          </cell>
          <cell r="D32" t="str">
            <v>邵东市</v>
          </cell>
          <cell r="E32" t="str">
            <v>S333</v>
          </cell>
          <cell r="F32">
            <v>293.161</v>
          </cell>
          <cell r="G32">
            <v>293.56</v>
          </cell>
          <cell r="H32">
            <v>0.39900000000000102</v>
          </cell>
          <cell r="I32">
            <v>0.39900000000000102</v>
          </cell>
          <cell r="Q32" t="str">
            <v>四级</v>
          </cell>
          <cell r="R32">
            <v>6</v>
          </cell>
          <cell r="S32">
            <v>6.5</v>
          </cell>
          <cell r="T32" t="str">
            <v>水泥混凝土</v>
          </cell>
          <cell r="W32">
            <v>6</v>
          </cell>
          <cell r="Y32" t="str">
            <v>多锤头碎石化后加铺（220）</v>
          </cell>
          <cell r="Z32" t="str">
            <v>水稳</v>
          </cell>
          <cell r="AA32">
            <v>30</v>
          </cell>
          <cell r="AB32" t="str">
            <v>改性沥青砼</v>
          </cell>
          <cell r="AC32">
            <v>9</v>
          </cell>
          <cell r="AD32">
            <v>220</v>
          </cell>
          <cell r="AE32">
            <v>52.668000000000099</v>
          </cell>
          <cell r="AF32">
            <v>31.600800000000099</v>
          </cell>
          <cell r="AG32">
            <v>0.6</v>
          </cell>
          <cell r="AH32">
            <v>2005</v>
          </cell>
          <cell r="AL32" t="str">
            <v>邵交办〔2022〕25号</v>
          </cell>
          <cell r="AM32">
            <v>5100</v>
          </cell>
          <cell r="AN32">
            <v>5100</v>
          </cell>
          <cell r="AO32" t="str">
            <v>否</v>
          </cell>
          <cell r="AP32" t="str">
            <v>否</v>
          </cell>
          <cell r="AR32" t="str">
            <v>通过</v>
          </cell>
          <cell r="AS32" t="str">
            <v>不通过</v>
          </cell>
          <cell r="AT32" t="str">
            <v>无前期资料</v>
          </cell>
          <cell r="BB32" t="str">
            <v>市公路建养中心</v>
          </cell>
          <cell r="CJ32" t="str">
            <v>S333293.161293.56</v>
          </cell>
        </row>
        <row r="33">
          <cell r="A33" t="str">
            <v>S333293.56293.6890.129000000000019</v>
          </cell>
          <cell r="B33">
            <v>27</v>
          </cell>
          <cell r="C33" t="str">
            <v>邵阳市</v>
          </cell>
          <cell r="D33" t="str">
            <v>邵东市</v>
          </cell>
          <cell r="E33" t="str">
            <v>S333</v>
          </cell>
          <cell r="F33">
            <v>293.56</v>
          </cell>
          <cell r="G33">
            <v>293.68900000000002</v>
          </cell>
          <cell r="H33">
            <v>0.12900000000001899</v>
          </cell>
          <cell r="I33">
            <v>0.12900000000001899</v>
          </cell>
          <cell r="Q33" t="str">
            <v>四级</v>
          </cell>
          <cell r="R33">
            <v>6</v>
          </cell>
          <cell r="S33">
            <v>7</v>
          </cell>
          <cell r="T33" t="str">
            <v>沥青表面处治</v>
          </cell>
          <cell r="W33">
            <v>6</v>
          </cell>
          <cell r="Y33" t="str">
            <v>旧路病害处治后加铺</v>
          </cell>
          <cell r="Z33" t="str">
            <v>水稳</v>
          </cell>
          <cell r="AA33">
            <v>30</v>
          </cell>
          <cell r="AB33" t="str">
            <v>改性沥青砼</v>
          </cell>
          <cell r="AC33">
            <v>9</v>
          </cell>
          <cell r="AD33">
            <v>215</v>
          </cell>
          <cell r="AE33">
            <v>16.641000000002499</v>
          </cell>
          <cell r="AF33">
            <v>9.9846000000014801</v>
          </cell>
          <cell r="AG33">
            <v>0.6</v>
          </cell>
          <cell r="AH33">
            <v>2010</v>
          </cell>
          <cell r="AL33" t="str">
            <v>邵交办〔2022〕25号</v>
          </cell>
          <cell r="AM33">
            <v>5100</v>
          </cell>
          <cell r="AN33">
            <v>5100</v>
          </cell>
          <cell r="AO33" t="str">
            <v>否</v>
          </cell>
          <cell r="AP33" t="str">
            <v>否</v>
          </cell>
          <cell r="AR33" t="str">
            <v>通过</v>
          </cell>
          <cell r="AS33" t="str">
            <v>不通过</v>
          </cell>
          <cell r="AT33" t="str">
            <v>无前期资料</v>
          </cell>
          <cell r="BB33" t="str">
            <v>市公路建养中心</v>
          </cell>
          <cell r="CJ33" t="str">
            <v>S333293.56293.689</v>
          </cell>
        </row>
        <row r="34">
          <cell r="A34" t="str">
            <v>S20695.01598.9863.971</v>
          </cell>
          <cell r="B34">
            <v>28</v>
          </cell>
          <cell r="C34" t="str">
            <v>岳阳市</v>
          </cell>
          <cell r="D34" t="str">
            <v>岳阳县</v>
          </cell>
          <cell r="E34" t="str">
            <v>S206</v>
          </cell>
          <cell r="F34">
            <v>95.015000000000001</v>
          </cell>
          <cell r="G34">
            <v>98.986000000000004</v>
          </cell>
          <cell r="H34">
            <v>3.9710000000000001</v>
          </cell>
          <cell r="I34">
            <v>3.9710000000000001</v>
          </cell>
          <cell r="Q34" t="str">
            <v>四级</v>
          </cell>
          <cell r="R34">
            <v>5</v>
          </cell>
          <cell r="S34">
            <v>8.5</v>
          </cell>
          <cell r="T34" t="str">
            <v>水泥混凝土</v>
          </cell>
          <cell r="V34" t="str">
            <v>三级</v>
          </cell>
          <cell r="W34">
            <v>7</v>
          </cell>
          <cell r="Y34" t="str">
            <v>多锤头碎石化</v>
          </cell>
          <cell r="Z34" t="str">
            <v>水稳</v>
          </cell>
          <cell r="AA34">
            <v>30</v>
          </cell>
          <cell r="AB34" t="str">
            <v>改性沥青砼</v>
          </cell>
          <cell r="AC34">
            <v>9</v>
          </cell>
          <cell r="AD34">
            <v>220</v>
          </cell>
          <cell r="AE34">
            <v>611.53400000000101</v>
          </cell>
          <cell r="AF34">
            <v>489.22719999999998</v>
          </cell>
          <cell r="AG34">
            <v>0.8</v>
          </cell>
          <cell r="AH34" t="str">
            <v>2008/2009</v>
          </cell>
          <cell r="AL34" t="str">
            <v>1〔2022〕42号</v>
          </cell>
          <cell r="AM34">
            <v>1374.47</v>
          </cell>
          <cell r="AN34">
            <v>1207.8800000000001</v>
          </cell>
          <cell r="AO34" t="str">
            <v>否</v>
          </cell>
          <cell r="AP34" t="str">
            <v>十四五规划项目：S206岳阳县甘田-杨林公路(S206线95.196-113.684)</v>
          </cell>
          <cell r="AR34" t="str">
            <v>通过</v>
          </cell>
          <cell r="AS34" t="str">
            <v>不通过</v>
          </cell>
          <cell r="AT34" t="str">
            <v>资料不全</v>
          </cell>
          <cell r="AU34" t="str">
            <v>不通过</v>
          </cell>
          <cell r="AV34" t="str">
            <v>一资料不全，无设计文件、资金承诺函；二批复文件：1需有市交通局批复，2终点桩号和处治里程与计划申报表不一致，3无预算审核表</v>
          </cell>
          <cell r="BB34" t="str">
            <v>省公路事务中心</v>
          </cell>
          <cell r="CJ34" t="str">
            <v>S20695.01598.986</v>
          </cell>
        </row>
        <row r="35">
          <cell r="A35" t="str">
            <v>S20698.98698.9980.0120000000000005</v>
          </cell>
          <cell r="B35">
            <v>29</v>
          </cell>
          <cell r="C35" t="str">
            <v>岳阳市</v>
          </cell>
          <cell r="D35" t="str">
            <v>岳阳县</v>
          </cell>
          <cell r="E35" t="str">
            <v>S206</v>
          </cell>
          <cell r="F35">
            <v>98.986000000000004</v>
          </cell>
          <cell r="G35">
            <v>98.998000000000005</v>
          </cell>
          <cell r="H35">
            <v>1.20000000000005E-2</v>
          </cell>
          <cell r="M35">
            <v>113.43032719999999</v>
          </cell>
          <cell r="N35">
            <v>29.190500589999999</v>
          </cell>
          <cell r="O35">
            <v>113.43024621000001</v>
          </cell>
          <cell r="P35">
            <v>29.190581810000001</v>
          </cell>
          <cell r="Q35" t="str">
            <v>三级</v>
          </cell>
          <cell r="R35">
            <v>11</v>
          </cell>
          <cell r="S35">
            <v>13</v>
          </cell>
          <cell r="T35" t="str">
            <v>沥青混凝土</v>
          </cell>
          <cell r="W35">
            <v>11</v>
          </cell>
          <cell r="Y35" t="str">
            <v>就地冷再生（水泥）后加铺</v>
          </cell>
          <cell r="Z35" t="str">
            <v>水稳</v>
          </cell>
          <cell r="AA35">
            <v>30</v>
          </cell>
          <cell r="AB35" t="str">
            <v>改性沥青砼</v>
          </cell>
          <cell r="AC35">
            <v>9</v>
          </cell>
          <cell r="AD35">
            <v>215</v>
          </cell>
          <cell r="AE35">
            <v>2.8380000000001102</v>
          </cell>
          <cell r="AF35">
            <v>0</v>
          </cell>
          <cell r="AG35">
            <v>1</v>
          </cell>
          <cell r="AH35">
            <v>1965</v>
          </cell>
          <cell r="AL35" t="str">
            <v>岳交管养〔2022〕266号</v>
          </cell>
          <cell r="AM35">
            <v>1483.45</v>
          </cell>
          <cell r="AN35">
            <v>1306.6099999999999</v>
          </cell>
          <cell r="AO35" t="str">
            <v>是</v>
          </cell>
          <cell r="AP35" t="str">
            <v>十四五规划项目：S206岳阳县甘田-杨林公路(S206线95.196-113.684)</v>
          </cell>
          <cell r="AR35" t="str">
            <v>不通过</v>
          </cell>
          <cell r="AS35" t="str">
            <v>不通过</v>
          </cell>
          <cell r="AT35" t="str">
            <v>不满足路面改善实施范围</v>
          </cell>
          <cell r="CJ35" t="str">
            <v>S20698.98698.998</v>
          </cell>
        </row>
        <row r="36">
          <cell r="A36" t="str">
            <v>S206201.85207.6655.815</v>
          </cell>
          <cell r="B36">
            <v>30</v>
          </cell>
          <cell r="C36" t="str">
            <v>岳阳市</v>
          </cell>
          <cell r="D36" t="str">
            <v>平江县</v>
          </cell>
          <cell r="E36" t="str">
            <v>S206</v>
          </cell>
          <cell r="F36">
            <v>201.85</v>
          </cell>
          <cell r="G36">
            <v>207.66499999999999</v>
          </cell>
          <cell r="H36">
            <v>5.8150000000000004</v>
          </cell>
          <cell r="I36">
            <v>5.8150000000000004</v>
          </cell>
          <cell r="Q36" t="str">
            <v>四级</v>
          </cell>
          <cell r="R36">
            <v>4.5</v>
          </cell>
          <cell r="S36">
            <v>7</v>
          </cell>
          <cell r="T36" t="str">
            <v>水泥混凝土</v>
          </cell>
          <cell r="U36" t="str">
            <v>水泥混凝土路/沥青混凝土</v>
          </cell>
          <cell r="V36" t="str">
            <v>四级</v>
          </cell>
          <cell r="W36">
            <v>6</v>
          </cell>
          <cell r="Y36" t="str">
            <v>多锤头碎石化后加铺（220）</v>
          </cell>
          <cell r="Z36" t="str">
            <v>水稳</v>
          </cell>
          <cell r="AA36">
            <v>30</v>
          </cell>
          <cell r="AB36" t="str">
            <v>改性沥青砼</v>
          </cell>
          <cell r="AC36">
            <v>9</v>
          </cell>
          <cell r="AD36">
            <v>220</v>
          </cell>
          <cell r="AE36">
            <v>767.58</v>
          </cell>
          <cell r="AF36">
            <v>460.548</v>
          </cell>
          <cell r="AG36">
            <v>0.6</v>
          </cell>
          <cell r="AH36">
            <v>2011</v>
          </cell>
          <cell r="AL36" t="str">
            <v>岳交管养〔2022〕120号</v>
          </cell>
          <cell r="AM36">
            <v>1412.85</v>
          </cell>
          <cell r="AN36">
            <v>1309.57</v>
          </cell>
          <cell r="AO36" t="str">
            <v>否</v>
          </cell>
          <cell r="AP36" t="str">
            <v>否</v>
          </cell>
          <cell r="AR36" t="str">
            <v>通过</v>
          </cell>
          <cell r="AS36" t="str">
            <v>不通过</v>
          </cell>
          <cell r="AT36" t="str">
            <v>设计深度不够</v>
          </cell>
          <cell r="AU36" t="str">
            <v>不通过</v>
          </cell>
          <cell r="AV36" t="str">
            <v>设计文件：路基路面及排水设计说明书部分的路面现状描述、老路的处理与工程数量表不一致</v>
          </cell>
          <cell r="BA36" t="str">
            <v>=DISPIMG("ID_0456A1AC9CC648C4AD4608CDA4C329B5",1)</v>
          </cell>
          <cell r="BB36" t="str">
            <v>省公路事务中心</v>
          </cell>
          <cell r="CJ36" t="str">
            <v>S206201.85207.665</v>
          </cell>
        </row>
        <row r="37">
          <cell r="A37" t="str">
            <v>S20978.69284.5145.822</v>
          </cell>
          <cell r="B37">
            <v>31</v>
          </cell>
          <cell r="C37" t="str">
            <v>岳阳市</v>
          </cell>
          <cell r="D37" t="str">
            <v>岳阳县</v>
          </cell>
          <cell r="E37" t="str">
            <v>S209</v>
          </cell>
          <cell r="F37">
            <v>78.691999999999993</v>
          </cell>
          <cell r="G37">
            <v>84.513999999999996</v>
          </cell>
          <cell r="H37">
            <v>5.8220000000000001</v>
          </cell>
          <cell r="I37">
            <v>5.8220000000000001</v>
          </cell>
          <cell r="Q37" t="str">
            <v>四级</v>
          </cell>
          <cell r="R37">
            <v>5.5</v>
          </cell>
          <cell r="S37">
            <v>7</v>
          </cell>
          <cell r="T37" t="str">
            <v>水泥混凝土</v>
          </cell>
          <cell r="U37" t="str">
            <v>水泥混凝土</v>
          </cell>
          <cell r="V37" t="str">
            <v>三级</v>
          </cell>
          <cell r="W37">
            <v>7</v>
          </cell>
          <cell r="Y37" t="str">
            <v>多锤头碎石化后加铺（220）</v>
          </cell>
          <cell r="Z37" t="str">
            <v>水稳</v>
          </cell>
          <cell r="AA37">
            <v>30</v>
          </cell>
          <cell r="AB37" t="str">
            <v>改性沥青砼</v>
          </cell>
          <cell r="AC37">
            <v>9</v>
          </cell>
          <cell r="AD37">
            <v>220</v>
          </cell>
          <cell r="AE37">
            <v>896.58800000000099</v>
          </cell>
          <cell r="AF37">
            <v>717.2704</v>
          </cell>
          <cell r="AG37">
            <v>0.8</v>
          </cell>
          <cell r="AH37">
            <v>2007</v>
          </cell>
          <cell r="AL37" t="str">
            <v>岳交管养〔2022〕266号</v>
          </cell>
          <cell r="AM37">
            <v>2000.86</v>
          </cell>
          <cell r="AN37">
            <v>1768.24</v>
          </cell>
          <cell r="AO37" t="str">
            <v>否</v>
          </cell>
          <cell r="AP37" t="str">
            <v>否</v>
          </cell>
          <cell r="AR37" t="str">
            <v>通过</v>
          </cell>
          <cell r="AS37" t="str">
            <v>不通过</v>
          </cell>
          <cell r="AT37" t="str">
            <v>资料不全</v>
          </cell>
          <cell r="AU37" t="str">
            <v>不通过</v>
          </cell>
          <cell r="AV37" t="str">
            <v>一设计文件：1无设计单位盖章、资质证书；二批复文件：1设计文件工期与批复文件工期不一致，2未附预算审核表；三资金承诺函：与申报项目不一致</v>
          </cell>
          <cell r="BB37" t="str">
            <v>省公路事务中心</v>
          </cell>
          <cell r="CJ37" t="str">
            <v>S20978.69284.514</v>
          </cell>
        </row>
        <row r="38">
          <cell r="A38" t="str">
            <v>S20978.69284.5385.846</v>
          </cell>
          <cell r="B38">
            <v>32</v>
          </cell>
          <cell r="C38" t="str">
            <v>岳阳市</v>
          </cell>
          <cell r="D38" t="str">
            <v>岳阳县</v>
          </cell>
          <cell r="E38" t="str">
            <v>S209</v>
          </cell>
          <cell r="F38">
            <v>78.691999999999993</v>
          </cell>
          <cell r="G38">
            <v>84.537999999999997</v>
          </cell>
          <cell r="H38">
            <v>5.8460000000000001</v>
          </cell>
          <cell r="I38">
            <v>5.8460000000000001</v>
          </cell>
          <cell r="M38">
            <v>113.3204539</v>
          </cell>
          <cell r="N38">
            <v>29.098768620000001</v>
          </cell>
          <cell r="O38">
            <v>113.30021360000001</v>
          </cell>
          <cell r="P38">
            <v>29.054858759999998</v>
          </cell>
          <cell r="Q38" t="str">
            <v>四级</v>
          </cell>
          <cell r="R38">
            <v>5.5</v>
          </cell>
          <cell r="S38">
            <v>7</v>
          </cell>
          <cell r="T38" t="str">
            <v>水泥混凝土</v>
          </cell>
          <cell r="W38">
            <v>5.5</v>
          </cell>
          <cell r="Y38" t="str">
            <v>多锤头碎石化后加铺（220）</v>
          </cell>
          <cell r="Z38" t="str">
            <v>水稳</v>
          </cell>
          <cell r="AA38">
            <v>30</v>
          </cell>
          <cell r="AB38" t="str">
            <v>改性沥青砼</v>
          </cell>
          <cell r="AC38">
            <v>9</v>
          </cell>
          <cell r="AD38">
            <v>220</v>
          </cell>
          <cell r="AE38">
            <v>707.36599999999999</v>
          </cell>
          <cell r="AF38">
            <v>424.4196</v>
          </cell>
          <cell r="AG38">
            <v>0.6</v>
          </cell>
          <cell r="AH38" t="str">
            <v>2007/1979</v>
          </cell>
          <cell r="AL38" t="str">
            <v>岳交管养〔2022〕266号</v>
          </cell>
          <cell r="AM38">
            <v>2000.86</v>
          </cell>
          <cell r="AN38">
            <v>1768.24</v>
          </cell>
          <cell r="AO38" t="str">
            <v>否</v>
          </cell>
          <cell r="AP38" t="str">
            <v>否</v>
          </cell>
          <cell r="AR38" t="str">
            <v>通过</v>
          </cell>
          <cell r="AS38" t="str">
            <v>不通过</v>
          </cell>
          <cell r="AT38" t="str">
            <v>无前期资料</v>
          </cell>
          <cell r="CJ38" t="str">
            <v>S20978.69284.538</v>
          </cell>
        </row>
        <row r="39">
          <cell r="A39" t="str">
            <v>S20984.53885.1930.655000000000001</v>
          </cell>
          <cell r="B39">
            <v>33</v>
          </cell>
          <cell r="C39" t="str">
            <v>岳阳市</v>
          </cell>
          <cell r="D39" t="str">
            <v>岳阳县</v>
          </cell>
          <cell r="E39" t="str">
            <v>S209</v>
          </cell>
          <cell r="F39">
            <v>84.537999999999997</v>
          </cell>
          <cell r="G39">
            <v>85.192999999999998</v>
          </cell>
          <cell r="H39">
            <v>0.65500000000000103</v>
          </cell>
          <cell r="I39">
            <v>0.65500000000000103</v>
          </cell>
          <cell r="Q39" t="str">
            <v>四级</v>
          </cell>
          <cell r="R39">
            <v>5</v>
          </cell>
          <cell r="S39">
            <v>6</v>
          </cell>
          <cell r="T39" t="str">
            <v>沥青混凝土</v>
          </cell>
          <cell r="V39" t="str">
            <v>三级</v>
          </cell>
          <cell r="W39">
            <v>7</v>
          </cell>
          <cell r="Y39" t="str">
            <v>就地冷再生（水泥）后加铺</v>
          </cell>
          <cell r="Z39" t="str">
            <v>水稳</v>
          </cell>
          <cell r="AA39">
            <v>30</v>
          </cell>
          <cell r="AB39" t="str">
            <v>改性沥青砼</v>
          </cell>
          <cell r="AC39">
            <v>9</v>
          </cell>
          <cell r="AD39">
            <v>215</v>
          </cell>
          <cell r="AE39">
            <v>98.5775000000002</v>
          </cell>
          <cell r="AF39">
            <v>78.862000000000094</v>
          </cell>
          <cell r="AG39">
            <v>0.8</v>
          </cell>
          <cell r="AH39">
            <v>2010</v>
          </cell>
          <cell r="AL39" t="str">
            <v>3〔2022〕42号</v>
          </cell>
          <cell r="AM39">
            <v>234.59</v>
          </cell>
          <cell r="AN39">
            <v>187.67</v>
          </cell>
          <cell r="AO39" t="str">
            <v>否</v>
          </cell>
          <cell r="AP39" t="str">
            <v>否</v>
          </cell>
          <cell r="AR39" t="str">
            <v>通过</v>
          </cell>
          <cell r="AS39" t="str">
            <v>不通过</v>
          </cell>
          <cell r="AT39" t="str">
            <v>资料不全</v>
          </cell>
          <cell r="AU39" t="str">
            <v>不通过</v>
          </cell>
          <cell r="AV39" t="str">
            <v>一资料不全，无设计文件、资金承诺函；二批复文件：1需有市交通局批复，2起止桩号和线路全长与计划申报表不一致，总投资与建安费与计划申报表不一致，批复文件未盖章</v>
          </cell>
          <cell r="BB39" t="str">
            <v>省公路事务中心</v>
          </cell>
          <cell r="CJ39" t="str">
            <v>S20984.53885.193</v>
          </cell>
        </row>
        <row r="40">
          <cell r="A40" t="str">
            <v>S20985.19394.3289.13500000000001</v>
          </cell>
          <cell r="B40">
            <v>34</v>
          </cell>
          <cell r="C40" t="str">
            <v>岳阳市</v>
          </cell>
          <cell r="D40" t="str">
            <v>岳阳县</v>
          </cell>
          <cell r="E40" t="str">
            <v>S209</v>
          </cell>
          <cell r="F40">
            <v>85.192999999999998</v>
          </cell>
          <cell r="G40">
            <v>94.328000000000003</v>
          </cell>
          <cell r="H40">
            <v>9.1350000000000104</v>
          </cell>
          <cell r="I40">
            <v>9.1350000000000104</v>
          </cell>
          <cell r="Q40" t="str">
            <v>四级</v>
          </cell>
          <cell r="R40">
            <v>5</v>
          </cell>
          <cell r="S40">
            <v>8</v>
          </cell>
          <cell r="T40" t="str">
            <v>水泥混凝土</v>
          </cell>
          <cell r="V40" t="str">
            <v>三级</v>
          </cell>
          <cell r="W40">
            <v>7</v>
          </cell>
          <cell r="Y40" t="str">
            <v>就地冷再生（水泥）后加铺</v>
          </cell>
          <cell r="Z40" t="str">
            <v>水稳</v>
          </cell>
          <cell r="AA40">
            <v>30</v>
          </cell>
          <cell r="AB40" t="str">
            <v>改性沥青砼</v>
          </cell>
          <cell r="AC40">
            <v>9</v>
          </cell>
          <cell r="AD40">
            <v>220</v>
          </cell>
          <cell r="AE40">
            <v>1406.79</v>
          </cell>
          <cell r="AF40">
            <v>1125.432</v>
          </cell>
          <cell r="AG40">
            <v>0.8</v>
          </cell>
          <cell r="AH40">
            <v>2010</v>
          </cell>
          <cell r="AL40" t="str">
            <v>2〔2022〕42号</v>
          </cell>
          <cell r="AM40">
            <v>3271.72</v>
          </cell>
          <cell r="AN40">
            <v>2906.93</v>
          </cell>
          <cell r="AO40" t="str">
            <v>否</v>
          </cell>
          <cell r="AP40" t="str">
            <v>否</v>
          </cell>
          <cell r="AR40" t="str">
            <v>通过</v>
          </cell>
          <cell r="AS40" t="str">
            <v>不通过</v>
          </cell>
          <cell r="AT40" t="str">
            <v>资料不全</v>
          </cell>
          <cell r="AU40" t="str">
            <v>不通过</v>
          </cell>
          <cell r="AV40" t="str">
            <v>一资料不全，无设计文件、资金承诺函；二批复文件：1需有市交通局批复，2起止桩号和线路全长与计划申报表不一致，总投资与建安费与计划申报表不一致，批复文件未盖章</v>
          </cell>
          <cell r="BB40" t="str">
            <v>省公路事务中心</v>
          </cell>
          <cell r="CJ40" t="str">
            <v>S20985.19394.328</v>
          </cell>
        </row>
        <row r="41">
          <cell r="A41" t="str">
            <v>S21001.6191.619</v>
          </cell>
          <cell r="B41">
            <v>35</v>
          </cell>
          <cell r="C41" t="str">
            <v>岳阳市</v>
          </cell>
          <cell r="D41" t="str">
            <v>岳阳县</v>
          </cell>
          <cell r="E41" t="str">
            <v>S210</v>
          </cell>
          <cell r="F41">
            <v>0</v>
          </cell>
          <cell r="G41">
            <v>1.619</v>
          </cell>
          <cell r="H41">
            <v>1.619</v>
          </cell>
          <cell r="Q41" t="str">
            <v>一级</v>
          </cell>
          <cell r="R41">
            <v>22</v>
          </cell>
          <cell r="S41">
            <v>24</v>
          </cell>
          <cell r="T41" t="str">
            <v>水泥混凝土</v>
          </cell>
          <cell r="W41">
            <v>22</v>
          </cell>
          <cell r="Y41" t="str">
            <v>多锤头碎石化后加铺（220）</v>
          </cell>
          <cell r="Z41" t="str">
            <v>水稳</v>
          </cell>
          <cell r="AA41">
            <v>30</v>
          </cell>
          <cell r="AB41" t="str">
            <v>改性沥青砼</v>
          </cell>
          <cell r="AC41">
            <v>9</v>
          </cell>
          <cell r="AD41">
            <v>220</v>
          </cell>
          <cell r="AE41">
            <v>783.596</v>
          </cell>
          <cell r="AF41">
            <v>0</v>
          </cell>
          <cell r="AG41">
            <v>1</v>
          </cell>
          <cell r="AH41">
            <v>2010</v>
          </cell>
          <cell r="AL41" t="str">
            <v>5〔2022〕4号</v>
          </cell>
          <cell r="AM41">
            <v>1850.24</v>
          </cell>
          <cell r="AN41">
            <v>1568.68</v>
          </cell>
          <cell r="AO41" t="str">
            <v>否</v>
          </cell>
          <cell r="AP41" t="str">
            <v>否</v>
          </cell>
          <cell r="AR41" t="str">
            <v>不通过</v>
          </cell>
          <cell r="AS41" t="str">
            <v>不通过</v>
          </cell>
          <cell r="AT41" t="str">
            <v>不满足路面改善实施范围</v>
          </cell>
          <cell r="AU41" t="str">
            <v>不通过</v>
          </cell>
          <cell r="AV41" t="str">
            <v>不满足路面改善实施范围</v>
          </cell>
          <cell r="BB41" t="str">
            <v>省公路事务中心</v>
          </cell>
          <cell r="CJ41" t="str">
            <v>S21001.619</v>
          </cell>
          <cell r="CL41" t="str">
            <v>年报为一级公路，路面宽度已达22米，不符路面改善项目申报要求</v>
          </cell>
        </row>
        <row r="42">
          <cell r="A42" t="str">
            <v>S31994.49795.9941.497</v>
          </cell>
          <cell r="B42">
            <v>36</v>
          </cell>
          <cell r="C42" t="str">
            <v>岳阳市</v>
          </cell>
          <cell r="D42" t="str">
            <v>湘阴县</v>
          </cell>
          <cell r="E42" t="str">
            <v>S319</v>
          </cell>
          <cell r="F42">
            <v>94.497</v>
          </cell>
          <cell r="G42">
            <v>95.994</v>
          </cell>
          <cell r="H42">
            <v>1.4970000000000001</v>
          </cell>
          <cell r="I42">
            <v>1.4970000000000001</v>
          </cell>
          <cell r="Q42" t="str">
            <v>四级</v>
          </cell>
          <cell r="R42">
            <v>6</v>
          </cell>
          <cell r="S42">
            <v>7</v>
          </cell>
          <cell r="T42" t="str">
            <v>砂石路面</v>
          </cell>
          <cell r="U42" t="str">
            <v>水泥混凝土</v>
          </cell>
          <cell r="V42" t="str">
            <v>四级</v>
          </cell>
          <cell r="W42">
            <v>6</v>
          </cell>
          <cell r="Y42" t="str">
            <v>多锤头碎石化后加铺（190）</v>
          </cell>
          <cell r="Z42" t="str">
            <v>水稳</v>
          </cell>
          <cell r="AA42">
            <v>30</v>
          </cell>
          <cell r="AB42" t="str">
            <v>改性沥青砼</v>
          </cell>
          <cell r="AC42">
            <v>9</v>
          </cell>
          <cell r="AD42">
            <v>220</v>
          </cell>
          <cell r="AE42">
            <v>197.60400000000001</v>
          </cell>
          <cell r="AF42">
            <v>118.5624</v>
          </cell>
          <cell r="AG42">
            <v>0.6</v>
          </cell>
          <cell r="AH42">
            <v>2008</v>
          </cell>
          <cell r="AL42" t="str">
            <v>岳交管养〔2022〕269号</v>
          </cell>
          <cell r="AM42" t="str">
            <v>337.17</v>
          </cell>
          <cell r="AN42">
            <v>298.29000000000002</v>
          </cell>
          <cell r="AO42" t="str">
            <v>否</v>
          </cell>
          <cell r="AP42" t="str">
            <v>否</v>
          </cell>
          <cell r="AR42" t="str">
            <v>通过</v>
          </cell>
          <cell r="AS42" t="str">
            <v>不通过</v>
          </cell>
          <cell r="AT42" t="str">
            <v>资料存在逻辑错误</v>
          </cell>
          <cell r="AU42" t="str">
            <v>不通过</v>
          </cell>
          <cell r="AV42" t="str">
            <v>一设计文件：总投资与建安费与批复文件不一致，路面宽度、技术等级与年报不一致，二批复文件：无预算审核表，设计文件的原路面与批复文件不一致</v>
          </cell>
          <cell r="AY42" t="str">
            <v>不通过</v>
          </cell>
          <cell r="AZ42" t="str">
            <v>1申报表总投资、建安费与批复不一致；2资金承诺函中建设标准与路面宽度与设计文件、批复不一致；3资金承诺函中总投资少于批复总投资不合理；</v>
          </cell>
          <cell r="BB42" t="str">
            <v>省公路事务中心</v>
          </cell>
          <cell r="CJ42" t="str">
            <v>S31994.49795.994</v>
          </cell>
        </row>
        <row r="43">
          <cell r="A43" t="str">
            <v>S31995.99499.9913.997</v>
          </cell>
          <cell r="B43">
            <v>37</v>
          </cell>
          <cell r="C43" t="str">
            <v>岳阳市</v>
          </cell>
          <cell r="D43" t="str">
            <v>湘阴县</v>
          </cell>
          <cell r="E43" t="str">
            <v>S319</v>
          </cell>
          <cell r="F43">
            <v>95.994</v>
          </cell>
          <cell r="G43">
            <v>99.991</v>
          </cell>
          <cell r="H43">
            <v>3.9969999999999999</v>
          </cell>
          <cell r="I43">
            <v>3.9969999999999999</v>
          </cell>
          <cell r="Q43" t="str">
            <v>四级</v>
          </cell>
          <cell r="R43">
            <v>6</v>
          </cell>
          <cell r="S43">
            <v>7</v>
          </cell>
          <cell r="T43" t="str">
            <v>水泥混凝土</v>
          </cell>
          <cell r="U43" t="str">
            <v>水泥混凝土</v>
          </cell>
          <cell r="V43" t="str">
            <v>四级</v>
          </cell>
          <cell r="W43">
            <v>6</v>
          </cell>
          <cell r="Y43" t="str">
            <v>多锤头碎石化后加铺（190）</v>
          </cell>
          <cell r="Z43" t="str">
            <v>水稳</v>
          </cell>
          <cell r="AA43">
            <v>30</v>
          </cell>
          <cell r="AB43" t="str">
            <v>改性沥青砼</v>
          </cell>
          <cell r="AC43">
            <v>9</v>
          </cell>
          <cell r="AD43">
            <v>220</v>
          </cell>
          <cell r="AE43">
            <v>527.60400000000004</v>
          </cell>
          <cell r="AF43">
            <v>316.56240000000003</v>
          </cell>
          <cell r="AG43">
            <v>0.6</v>
          </cell>
          <cell r="AH43">
            <v>2008</v>
          </cell>
          <cell r="AL43" t="str">
            <v>岳交管养〔2022〕269号</v>
          </cell>
          <cell r="AM43">
            <v>902.6</v>
          </cell>
          <cell r="AN43" t="str">
            <v>798.52</v>
          </cell>
          <cell r="AO43" t="str">
            <v>否</v>
          </cell>
          <cell r="AP43" t="str">
            <v>否</v>
          </cell>
          <cell r="AR43" t="str">
            <v>通过</v>
          </cell>
          <cell r="AS43" t="str">
            <v>不通过</v>
          </cell>
          <cell r="AT43" t="str">
            <v>资料存在逻辑错误</v>
          </cell>
          <cell r="AU43" t="str">
            <v>不通过</v>
          </cell>
          <cell r="AV43" t="str">
            <v>一设计文件：总投资与建安费与批复文件不一致，路面宽度、技术等级与年报不一致，二批复文件：无预算审核表，设计文件的原路面与批复文件不一致</v>
          </cell>
          <cell r="AY43" t="str">
            <v>不通过</v>
          </cell>
          <cell r="AZ43" t="str">
            <v>1申报表总投资、建安费与批复不一致；2资金承诺函中建设标准与路面宽度与设计文件、批复不一致；3资金承诺函中总投资少于批复总投资不合理；</v>
          </cell>
          <cell r="BB43" t="str">
            <v>省公路事务中心</v>
          </cell>
          <cell r="CJ43" t="str">
            <v>S31995.99499.991</v>
          </cell>
        </row>
        <row r="44">
          <cell r="A44" t="str">
            <v>S31999.991100.690.698999999999998</v>
          </cell>
          <cell r="B44">
            <v>38</v>
          </cell>
          <cell r="C44" t="str">
            <v>岳阳市</v>
          </cell>
          <cell r="D44" t="str">
            <v>湘阴县</v>
          </cell>
          <cell r="E44" t="str">
            <v>S319</v>
          </cell>
          <cell r="F44">
            <v>99.991</v>
          </cell>
          <cell r="G44">
            <v>100.69</v>
          </cell>
          <cell r="H44">
            <v>0.69899999999999796</v>
          </cell>
          <cell r="I44">
            <v>0.69899999999999796</v>
          </cell>
          <cell r="Q44" t="str">
            <v>三级</v>
          </cell>
          <cell r="R44">
            <v>6.5</v>
          </cell>
          <cell r="S44">
            <v>7</v>
          </cell>
          <cell r="T44" t="str">
            <v>水泥混凝土</v>
          </cell>
          <cell r="U44" t="str">
            <v>水泥混凝土</v>
          </cell>
          <cell r="V44" t="str">
            <v>三级</v>
          </cell>
          <cell r="W44">
            <v>7</v>
          </cell>
          <cell r="Y44" t="str">
            <v>多锤头碎石化后加铺（190）</v>
          </cell>
          <cell r="Z44" t="str">
            <v>水稳</v>
          </cell>
          <cell r="AA44">
            <v>30</v>
          </cell>
          <cell r="AB44" t="str">
            <v>改性沥青砼</v>
          </cell>
          <cell r="AC44">
            <v>9</v>
          </cell>
          <cell r="AD44">
            <v>220</v>
          </cell>
          <cell r="AE44">
            <v>107.646</v>
          </cell>
          <cell r="AF44">
            <v>107.646</v>
          </cell>
          <cell r="AG44">
            <v>1</v>
          </cell>
          <cell r="AH44">
            <v>2010</v>
          </cell>
          <cell r="AL44" t="str">
            <v>岳交管养〔2022〕269号</v>
          </cell>
          <cell r="AM44">
            <v>183.67</v>
          </cell>
          <cell r="AN44">
            <v>162.49</v>
          </cell>
          <cell r="AO44" t="str">
            <v>否</v>
          </cell>
          <cell r="AP44" t="str">
            <v>否</v>
          </cell>
          <cell r="AR44" t="str">
            <v>通过</v>
          </cell>
          <cell r="AS44" t="str">
            <v>不通过</v>
          </cell>
          <cell r="AT44" t="str">
            <v>资料存在逻辑错误</v>
          </cell>
          <cell r="AU44" t="str">
            <v>不通过</v>
          </cell>
          <cell r="AV44" t="str">
            <v>一设计文件：总投资与建安费与批复文件不一致，路面宽度、技术等级与年报不一致，二批复文件：无预算审核表，设计文件的原路面与批复文件不一致</v>
          </cell>
          <cell r="AY44" t="str">
            <v>不通过</v>
          </cell>
          <cell r="AZ44" t="str">
            <v>1申报表总投资、建安费与批复不一致；2资金承诺函中建设标准与路面宽度与设计文件、批复不一致；3资金承诺函中总投资少于批复总投资不合理；</v>
          </cell>
          <cell r="BB44" t="str">
            <v>省公路事务中心</v>
          </cell>
          <cell r="CJ44" t="str">
            <v>S31999.991100.69</v>
          </cell>
        </row>
        <row r="45">
          <cell r="A45" t="str">
            <v>S319100.69104.0273.337</v>
          </cell>
          <cell r="B45">
            <v>39</v>
          </cell>
          <cell r="C45" t="str">
            <v>岳阳市</v>
          </cell>
          <cell r="D45" t="str">
            <v>湘阴县</v>
          </cell>
          <cell r="E45" t="str">
            <v>S319</v>
          </cell>
          <cell r="F45">
            <v>100.69</v>
          </cell>
          <cell r="G45">
            <v>104.027</v>
          </cell>
          <cell r="H45">
            <v>3.3370000000000002</v>
          </cell>
          <cell r="I45">
            <v>3.3370000000000002</v>
          </cell>
          <cell r="Q45" t="str">
            <v>四级</v>
          </cell>
          <cell r="R45">
            <v>6</v>
          </cell>
          <cell r="S45">
            <v>7</v>
          </cell>
          <cell r="T45" t="str">
            <v>水泥混凝土</v>
          </cell>
          <cell r="U45" t="str">
            <v>水泥混凝土</v>
          </cell>
          <cell r="V45" t="str">
            <v>四级</v>
          </cell>
          <cell r="W45">
            <v>6.5</v>
          </cell>
          <cell r="Y45" t="str">
            <v>多锤头碎石化后加铺（190）</v>
          </cell>
          <cell r="Z45" t="str">
            <v>水稳</v>
          </cell>
          <cell r="AA45">
            <v>30</v>
          </cell>
          <cell r="AB45" t="str">
            <v>改性沥青砼</v>
          </cell>
          <cell r="AC45">
            <v>9</v>
          </cell>
          <cell r="AD45">
            <v>220</v>
          </cell>
          <cell r="AE45">
            <v>477.19099999999997</v>
          </cell>
          <cell r="AF45">
            <v>381.75279999999998</v>
          </cell>
          <cell r="AG45">
            <v>0.8</v>
          </cell>
          <cell r="AH45">
            <v>2010</v>
          </cell>
          <cell r="AL45" t="str">
            <v>岳交管养〔2022〕269号</v>
          </cell>
          <cell r="AM45">
            <v>814.22</v>
          </cell>
          <cell r="AN45">
            <v>720.33</v>
          </cell>
          <cell r="AO45" t="str">
            <v>否</v>
          </cell>
          <cell r="AP45" t="str">
            <v>否</v>
          </cell>
          <cell r="AR45" t="str">
            <v>通过</v>
          </cell>
          <cell r="AS45" t="str">
            <v>不通过</v>
          </cell>
          <cell r="AT45" t="str">
            <v>资料存在逻辑错误</v>
          </cell>
          <cell r="AU45" t="str">
            <v>不通过</v>
          </cell>
          <cell r="AV45" t="str">
            <v>一设计文件：总投资与建安费与批复文件不一致，路面宽度、技术等级与年报不一致，二批复文件：无预算审核表，设计文件的原路面与批复文件不一致</v>
          </cell>
          <cell r="AY45" t="str">
            <v>不通过</v>
          </cell>
          <cell r="AZ45" t="str">
            <v>1申报表总投资、建安费与批复不一致；2资金承诺函中建设标准与路面宽度与设计文件、批复不一致；3资金承诺函中总投资少于批复总投资不合理；</v>
          </cell>
          <cell r="BB45" t="str">
            <v>省公路事务中心</v>
          </cell>
          <cell r="CJ45" t="str">
            <v>S319100.69104.027</v>
          </cell>
        </row>
        <row r="46">
          <cell r="A46" t="str">
            <v>S319122.658127.3524.694</v>
          </cell>
          <cell r="B46">
            <v>40</v>
          </cell>
          <cell r="C46" t="str">
            <v>岳阳市</v>
          </cell>
          <cell r="D46" t="str">
            <v>湘阴县</v>
          </cell>
          <cell r="E46" t="str">
            <v>S319</v>
          </cell>
          <cell r="F46">
            <v>122.658</v>
          </cell>
          <cell r="G46">
            <v>127.352</v>
          </cell>
          <cell r="H46">
            <v>4.694</v>
          </cell>
          <cell r="I46">
            <v>4.694</v>
          </cell>
          <cell r="Q46" t="str">
            <v>四级</v>
          </cell>
          <cell r="R46">
            <v>6</v>
          </cell>
          <cell r="S46">
            <v>7</v>
          </cell>
          <cell r="T46" t="str">
            <v>水泥混凝土</v>
          </cell>
          <cell r="U46" t="str">
            <v>水泥混凝土路</v>
          </cell>
          <cell r="V46" t="str">
            <v>四级</v>
          </cell>
          <cell r="W46">
            <v>6.5</v>
          </cell>
          <cell r="Y46" t="str">
            <v>多锤头碎石化后加铺（220）</v>
          </cell>
          <cell r="Z46" t="str">
            <v>水稳</v>
          </cell>
          <cell r="AA46">
            <v>30</v>
          </cell>
          <cell r="AB46" t="str">
            <v>改性沥青砼</v>
          </cell>
          <cell r="AC46">
            <v>9</v>
          </cell>
          <cell r="AD46">
            <v>220</v>
          </cell>
          <cell r="AE46">
            <v>671.24199999999996</v>
          </cell>
          <cell r="AF46">
            <v>536.99360000000001</v>
          </cell>
          <cell r="AG46">
            <v>0.8</v>
          </cell>
          <cell r="AH46" t="str">
            <v>1999</v>
          </cell>
          <cell r="AL46" t="str">
            <v>岳交管养〔2022〕269号</v>
          </cell>
          <cell r="AM46">
            <v>814.22</v>
          </cell>
          <cell r="AN46">
            <v>720.33</v>
          </cell>
          <cell r="AO46" t="str">
            <v>否</v>
          </cell>
          <cell r="AP46" t="str">
            <v>否</v>
          </cell>
          <cell r="AR46" t="str">
            <v>通过</v>
          </cell>
          <cell r="AS46" t="str">
            <v>不通过</v>
          </cell>
          <cell r="AT46" t="str">
            <v>资料存在逻辑错误</v>
          </cell>
          <cell r="AU46" t="str">
            <v>不通过</v>
          </cell>
          <cell r="AV46" t="str">
            <v>一设计文件：起止点桩号、路线全长、技术等级、路面宽度与计划申报表不一致，施工工期与批复文件不一致，二批复文件：无预算审核表，设计文件的总投资与建安费与批复文件不一致；三资金承诺函总投资小于申报项目总投资，不符合要求</v>
          </cell>
          <cell r="AY46" t="str">
            <v>不通过</v>
          </cell>
          <cell r="AZ46" t="str">
            <v>1申报表总投资、建安费与批复不一致；2资金承诺函中建设标准与路面宽度与设计文件、批复不一致；3资金承诺函中总投资少于批复总投资不合理；</v>
          </cell>
          <cell r="BB46" t="str">
            <v>省公路事务中心</v>
          </cell>
          <cell r="CJ46" t="str">
            <v>S319122.658127.352</v>
          </cell>
        </row>
        <row r="47">
          <cell r="A47" t="str">
            <v>S50222.629.176.57</v>
          </cell>
          <cell r="B47">
            <v>41</v>
          </cell>
          <cell r="C47" t="str">
            <v>岳阳市</v>
          </cell>
          <cell r="D47" t="str">
            <v>华容县</v>
          </cell>
          <cell r="E47" t="str">
            <v>S502</v>
          </cell>
          <cell r="F47">
            <v>22.6</v>
          </cell>
          <cell r="G47">
            <v>29.17</v>
          </cell>
          <cell r="H47">
            <v>6.57</v>
          </cell>
          <cell r="I47">
            <v>6.57</v>
          </cell>
          <cell r="Q47" t="str">
            <v>四级</v>
          </cell>
          <cell r="R47">
            <v>4.5</v>
          </cell>
          <cell r="S47">
            <v>6</v>
          </cell>
          <cell r="T47" t="str">
            <v>水泥混凝土</v>
          </cell>
          <cell r="U47" t="str">
            <v>水泥混凝土</v>
          </cell>
          <cell r="V47" t="str">
            <v>四级</v>
          </cell>
          <cell r="W47">
            <v>6.5</v>
          </cell>
          <cell r="Y47" t="str">
            <v>多锤头碎石化后加铺（220）</v>
          </cell>
          <cell r="Z47" t="str">
            <v>水稳</v>
          </cell>
          <cell r="AA47">
            <v>30</v>
          </cell>
          <cell r="AB47" t="str">
            <v>改性沥青砼</v>
          </cell>
          <cell r="AC47">
            <v>9</v>
          </cell>
          <cell r="AD47">
            <v>220</v>
          </cell>
          <cell r="AE47">
            <v>939.51</v>
          </cell>
          <cell r="AF47">
            <v>751.60799999999995</v>
          </cell>
          <cell r="AG47">
            <v>0.8</v>
          </cell>
          <cell r="AH47">
            <v>2008</v>
          </cell>
          <cell r="AL47" t="str">
            <v>岳交管养〔2022〕270号</v>
          </cell>
          <cell r="AM47">
            <v>1653.94</v>
          </cell>
          <cell r="AN47">
            <v>1461.13</v>
          </cell>
          <cell r="AO47" t="str">
            <v>否</v>
          </cell>
          <cell r="AP47" t="str">
            <v>否</v>
          </cell>
          <cell r="AR47" t="str">
            <v>通过</v>
          </cell>
          <cell r="AS47" t="str">
            <v>不通过</v>
          </cell>
          <cell r="AT47" t="str">
            <v>设计深度不够</v>
          </cell>
          <cell r="AU47" t="str">
            <v>不通过</v>
          </cell>
          <cell r="AV47" t="str">
            <v>一设计文件：无资质证书，无路面结构比选方案，方案不满足路面改善的典型路面结构要求，无路面工程数量表，二批复文件：方案不满足路面改善的典型路面结构要求</v>
          </cell>
          <cell r="BB47" t="str">
            <v>省公路事务中心</v>
          </cell>
          <cell r="CJ47" t="str">
            <v>S50222.629.17</v>
          </cell>
        </row>
        <row r="48">
          <cell r="A48" t="str">
            <v>S241255.67260.244.57000000000002</v>
          </cell>
          <cell r="B48">
            <v>42</v>
          </cell>
          <cell r="C48" t="str">
            <v>常德市</v>
          </cell>
          <cell r="D48" t="str">
            <v>桃源县</v>
          </cell>
          <cell r="E48" t="str">
            <v>S241</v>
          </cell>
          <cell r="F48">
            <v>255.67</v>
          </cell>
          <cell r="G48">
            <v>260.24</v>
          </cell>
          <cell r="H48">
            <v>4.5700000000000198</v>
          </cell>
          <cell r="I48">
            <v>4.5700000000000198</v>
          </cell>
          <cell r="Q48" t="str">
            <v>四级</v>
          </cell>
          <cell r="R48">
            <v>4.5</v>
          </cell>
          <cell r="S48">
            <v>5.5</v>
          </cell>
          <cell r="T48" t="str">
            <v>水泥混凝土</v>
          </cell>
          <cell r="U48" t="str">
            <v>水泥混凝土</v>
          </cell>
          <cell r="W48">
            <v>6.5</v>
          </cell>
          <cell r="Y48" t="str">
            <v>多锤头碎石化后加铺（220）</v>
          </cell>
          <cell r="Z48" t="str">
            <v>水稳</v>
          </cell>
          <cell r="AA48">
            <v>30</v>
          </cell>
          <cell r="AB48" t="str">
            <v>改性沥青砼</v>
          </cell>
          <cell r="AC48">
            <v>9</v>
          </cell>
          <cell r="AD48">
            <v>220</v>
          </cell>
          <cell r="AE48">
            <v>653.51000000000295</v>
          </cell>
          <cell r="AF48">
            <v>522.80800000000295</v>
          </cell>
          <cell r="AG48">
            <v>0.8</v>
          </cell>
          <cell r="AH48">
            <v>2007</v>
          </cell>
          <cell r="AL48" t="str">
            <v>常交函〔2022〕100号</v>
          </cell>
          <cell r="AM48">
            <v>10374</v>
          </cell>
          <cell r="AN48">
            <v>6613</v>
          </cell>
          <cell r="AO48" t="str">
            <v>否</v>
          </cell>
          <cell r="AP48" t="str">
            <v>否</v>
          </cell>
          <cell r="AR48" t="str">
            <v>通过</v>
          </cell>
          <cell r="AS48" t="str">
            <v>不通过</v>
          </cell>
          <cell r="AT48" t="str">
            <v>设计深度不够</v>
          </cell>
          <cell r="AU48" t="str">
            <v>不通过</v>
          </cell>
          <cell r="AV48" t="str">
            <v>一设计文件：1项目需为施工图设计文件，2无设计单位签字、盖章、无资质证明，3无项目起止点桩号、项目概况等，4请参照路面改善计划编制要点逐一核对并完善设计；二无批复文件：1需有市交通局批复，2未附预算审核表</v>
          </cell>
          <cell r="BB48" t="str">
            <v>县交通运输局</v>
          </cell>
          <cell r="CJ48" t="str">
            <v>S241255.67260.24</v>
          </cell>
        </row>
        <row r="49">
          <cell r="A49" t="str">
            <v>S31766.62870.1213.49299999999999</v>
          </cell>
          <cell r="B49">
            <v>43</v>
          </cell>
          <cell r="C49" t="str">
            <v>常德市</v>
          </cell>
          <cell r="D49" t="str">
            <v>鼎城区</v>
          </cell>
          <cell r="E49" t="str">
            <v>S317</v>
          </cell>
          <cell r="F49">
            <v>66.628</v>
          </cell>
          <cell r="G49">
            <v>70.120999999999995</v>
          </cell>
          <cell r="H49">
            <v>3.4929999999999901</v>
          </cell>
          <cell r="I49">
            <v>3.4929999999999901</v>
          </cell>
          <cell r="J49" t="str">
            <v>S317</v>
          </cell>
          <cell r="K49">
            <v>66.628</v>
          </cell>
          <cell r="L49">
            <v>70.120999999999995</v>
          </cell>
          <cell r="Q49" t="str">
            <v>四级</v>
          </cell>
          <cell r="R49">
            <v>5</v>
          </cell>
          <cell r="S49">
            <v>6</v>
          </cell>
          <cell r="T49" t="str">
            <v>水泥混凝土</v>
          </cell>
          <cell r="W49">
            <v>5</v>
          </cell>
          <cell r="Y49" t="str">
            <v>多锤头碎石化后加铺（220）</v>
          </cell>
          <cell r="Z49" t="str">
            <v>水稳</v>
          </cell>
          <cell r="AA49">
            <v>30</v>
          </cell>
          <cell r="AB49" t="str">
            <v>改性沥青砼</v>
          </cell>
          <cell r="AC49">
            <v>9</v>
          </cell>
          <cell r="AD49">
            <v>220</v>
          </cell>
          <cell r="AE49">
            <v>384.23</v>
          </cell>
          <cell r="AF49">
            <v>230.53800000000001</v>
          </cell>
          <cell r="AG49">
            <v>0.6</v>
          </cell>
          <cell r="AH49">
            <v>2003</v>
          </cell>
          <cell r="AL49" t="str">
            <v>常交函〔2022〕27号</v>
          </cell>
          <cell r="AM49">
            <v>4183.1899999999996</v>
          </cell>
          <cell r="AN49">
            <v>3765.6</v>
          </cell>
          <cell r="AO49" t="str">
            <v>否</v>
          </cell>
          <cell r="AP49" t="str">
            <v>否</v>
          </cell>
          <cell r="AR49" t="str">
            <v>暂定</v>
          </cell>
          <cell r="AS49" t="str">
            <v>不通过</v>
          </cell>
          <cell r="AT49" t="str">
            <v>此三段项目为22年第五批计划中路面改善因路况较好被厅与中心不通过项目(目前上传的文件为原整体项目通过资料，其申报表实施宽与批复总投有误）需核实视频</v>
          </cell>
          <cell r="AU49" t="str">
            <v>不通过</v>
          </cell>
          <cell r="AV49" t="str">
            <v>此三段项目为22年第五批计划中路面改善因路况较好被厅与中心不通过项目(目前上传的文件为原整体项目通过资料，其申报表实施宽与批复总投有误）需核实视频</v>
          </cell>
          <cell r="BA49" t="str">
            <v>此三段项目为22年第五批计划中路面改善因路况较好被厅与中心不通过项目(目前上传的文件为原整体项目通过资料，其申报表实施宽与批复总投有误）需核实视频</v>
          </cell>
          <cell r="BB49" t="str">
            <v>省公路事务中心</v>
          </cell>
          <cell r="BC49" t="str">
            <v>1116收，模糊</v>
          </cell>
          <cell r="BD49" t="str">
            <v>=DISPIMG("ID_84C860D54D594D1A8F6D9C8B8924806E",1)</v>
          </cell>
          <cell r="BE49">
            <v>111.775655</v>
          </cell>
          <cell r="BF49">
            <v>28.821663999999998</v>
          </cell>
          <cell r="BG49" t="str">
            <v>S317</v>
          </cell>
          <cell r="BH49">
            <v>70.596999999999994</v>
          </cell>
          <cell r="BI49" t="str">
            <v>=DISPIMG("ID_7AB6B254A7284031B23D16F8983EA86F",1)</v>
          </cell>
          <cell r="BJ49">
            <v>111.781678</v>
          </cell>
          <cell r="BK49">
            <v>28.833466999999999</v>
          </cell>
          <cell r="BL49" t="str">
            <v>S317</v>
          </cell>
          <cell r="BM49">
            <v>69.168999999999997</v>
          </cell>
          <cell r="BN49" t="str">
            <v>=DISPIMG("ID_C1C9564BE8004A97845B1BA5215262AE",1)</v>
          </cell>
          <cell r="BO49">
            <v>111.796813</v>
          </cell>
          <cell r="BP49">
            <v>28.849724999999999</v>
          </cell>
          <cell r="BQ49" t="str">
            <v>S317</v>
          </cell>
          <cell r="BR49">
            <v>66.811999999999998</v>
          </cell>
          <cell r="CI49" t="str">
            <v>确为申报路线，视频清晰度不行</v>
          </cell>
          <cell r="CJ49" t="str">
            <v>S31766.62870.121</v>
          </cell>
          <cell r="CL49" t="str">
            <v>原已申报计划因路况较好被核减</v>
          </cell>
        </row>
        <row r="50">
          <cell r="A50" t="str">
            <v>S31776.09477.2871.19300000000001</v>
          </cell>
          <cell r="B50">
            <v>44</v>
          </cell>
          <cell r="C50" t="str">
            <v>常德市</v>
          </cell>
          <cell r="D50" t="str">
            <v>鼎城区</v>
          </cell>
          <cell r="E50" t="str">
            <v>S317</v>
          </cell>
          <cell r="F50">
            <v>76.093999999999994</v>
          </cell>
          <cell r="G50">
            <v>77.287000000000006</v>
          </cell>
          <cell r="H50">
            <v>1.1930000000000101</v>
          </cell>
          <cell r="I50">
            <v>1.1930000000000101</v>
          </cell>
          <cell r="J50" t="str">
            <v>S317</v>
          </cell>
          <cell r="K50">
            <v>76.093999999999994</v>
          </cell>
          <cell r="L50">
            <v>77.287000000000006</v>
          </cell>
          <cell r="Q50" t="str">
            <v>四级</v>
          </cell>
          <cell r="R50">
            <v>5</v>
          </cell>
          <cell r="S50">
            <v>6</v>
          </cell>
          <cell r="T50" t="str">
            <v>水泥混凝土</v>
          </cell>
          <cell r="W50">
            <v>5</v>
          </cell>
          <cell r="Y50" t="str">
            <v>多锤头碎石化后加铺（220）</v>
          </cell>
          <cell r="Z50" t="str">
            <v>水稳</v>
          </cell>
          <cell r="AA50">
            <v>30</v>
          </cell>
          <cell r="AB50" t="str">
            <v>改性沥青砼</v>
          </cell>
          <cell r="AC50">
            <v>9</v>
          </cell>
          <cell r="AD50">
            <v>220</v>
          </cell>
          <cell r="AE50">
            <v>131.23000000000101</v>
          </cell>
          <cell r="AF50">
            <v>78.738000000000795</v>
          </cell>
          <cell r="AG50">
            <v>0.6</v>
          </cell>
          <cell r="AH50">
            <v>2003</v>
          </cell>
          <cell r="AL50" t="str">
            <v>常交函〔2022〕27号</v>
          </cell>
          <cell r="AM50">
            <v>4183.1899999999996</v>
          </cell>
          <cell r="AN50">
            <v>3765.6</v>
          </cell>
          <cell r="AO50" t="str">
            <v>否</v>
          </cell>
          <cell r="AP50" t="str">
            <v>否</v>
          </cell>
          <cell r="AR50" t="str">
            <v>暂定</v>
          </cell>
          <cell r="AS50" t="str">
            <v>不通过</v>
          </cell>
          <cell r="AT50" t="str">
            <v>此三段项目为22年第五批计划中路面改善因路况较好被厅与中心不通过项目(目前上传的文件为原整体项目通过资料，其申报表实施宽与批复总投有误）需核实视频</v>
          </cell>
          <cell r="AU50" t="str">
            <v>不通过</v>
          </cell>
          <cell r="AV50" t="str">
            <v>此三段项目为22年第五批计划中路面改善因路况较好被厅与中心不通过项目(目前上传的文件为原整体项目通过资料，其申报表实施宽与批复总投有误）需核实视频</v>
          </cell>
          <cell r="BA50" t="str">
            <v>此三段项目为22年第五批计划中路面改善因路况较好被厅与中心不通过项目(目前上传的文件为原整体项目通过资料，其申报表实施宽与批复总投有误）需核实视频</v>
          </cell>
          <cell r="BB50" t="str">
            <v>省公路事务中心</v>
          </cell>
          <cell r="BC50" t="str">
            <v>1116收，模糊</v>
          </cell>
          <cell r="BD50" t="str">
            <v>=DISPIMG("ID_865E4EB6EFF242CCB160978DAB0AF2DA",1)</v>
          </cell>
          <cell r="BE50">
            <v>111.739092</v>
          </cell>
          <cell r="BF50">
            <v>28.789406</v>
          </cell>
          <cell r="BG50" t="str">
            <v>S317</v>
          </cell>
          <cell r="BH50">
            <v>76.275000000000006</v>
          </cell>
          <cell r="BI50" t="str">
            <v>=DISPIMG("ID_3B42C6727B0F4DCC9A8788D001DB33DE",1)</v>
          </cell>
          <cell r="BJ50">
            <v>111.73755199999999</v>
          </cell>
          <cell r="BK50">
            <v>28.786546000000001</v>
          </cell>
          <cell r="BL50" t="str">
            <v>S317</v>
          </cell>
          <cell r="BM50">
            <v>76.647000000000006</v>
          </cell>
          <cell r="BN50" t="str">
            <v>=DISPIMG("ID_4284A6D6FE4544E4BFC7B352A01FA1F0",1)</v>
          </cell>
          <cell r="BO50">
            <v>111.734105</v>
          </cell>
          <cell r="BP50">
            <v>28.781969</v>
          </cell>
          <cell r="BQ50" t="str">
            <v>S317</v>
          </cell>
          <cell r="BR50">
            <v>77.319999999999993</v>
          </cell>
          <cell r="CI50" t="str">
            <v>确为申报路线，视频起点短181米，视频清晰度不行</v>
          </cell>
          <cell r="CJ50" t="str">
            <v>S31776.09477.287</v>
          </cell>
          <cell r="CL50" t="str">
            <v>原已申报计划因路况较好被核减</v>
          </cell>
        </row>
        <row r="51">
          <cell r="A51" t="str">
            <v>S31779.08680.131.044</v>
          </cell>
          <cell r="B51">
            <v>45</v>
          </cell>
          <cell r="C51" t="str">
            <v>常德市</v>
          </cell>
          <cell r="D51" t="str">
            <v>鼎城区</v>
          </cell>
          <cell r="E51" t="str">
            <v>S317</v>
          </cell>
          <cell r="F51">
            <v>79.085999999999999</v>
          </cell>
          <cell r="G51">
            <v>80.13</v>
          </cell>
          <cell r="H51">
            <v>1.044</v>
          </cell>
          <cell r="I51">
            <v>1.044</v>
          </cell>
          <cell r="J51" t="str">
            <v>S317</v>
          </cell>
          <cell r="K51">
            <v>79.085999999999999</v>
          </cell>
          <cell r="L51">
            <v>80.13</v>
          </cell>
          <cell r="Q51" t="str">
            <v>四级</v>
          </cell>
          <cell r="R51">
            <v>5</v>
          </cell>
          <cell r="S51">
            <v>6</v>
          </cell>
          <cell r="T51" t="str">
            <v>水泥混凝土</v>
          </cell>
          <cell r="W51">
            <v>5</v>
          </cell>
          <cell r="Y51" t="str">
            <v>多锤头碎石化后加铺（220）</v>
          </cell>
          <cell r="Z51" t="str">
            <v>水稳</v>
          </cell>
          <cell r="AA51">
            <v>30</v>
          </cell>
          <cell r="AB51" t="str">
            <v>改性沥青砼</v>
          </cell>
          <cell r="AC51">
            <v>9</v>
          </cell>
          <cell r="AD51">
            <v>220</v>
          </cell>
          <cell r="AE51">
            <v>114.84</v>
          </cell>
          <cell r="AF51">
            <v>68.903999999999797</v>
          </cell>
          <cell r="AG51">
            <v>0.6</v>
          </cell>
          <cell r="AH51">
            <v>2010</v>
          </cell>
          <cell r="AL51" t="str">
            <v>常交函〔2022〕27号</v>
          </cell>
          <cell r="AM51">
            <v>4183.1899999999996</v>
          </cell>
          <cell r="AN51">
            <v>3765.6</v>
          </cell>
          <cell r="AO51" t="str">
            <v>否</v>
          </cell>
          <cell r="AP51" t="str">
            <v>否</v>
          </cell>
          <cell r="AR51" t="str">
            <v>暂定</v>
          </cell>
          <cell r="AS51" t="str">
            <v>不通过</v>
          </cell>
          <cell r="AT51" t="str">
            <v>此三段项目为22年第五批计划中路面改善因路况较好被厅与中心不通过项目(目前上传的文件为原整体项目通过资料，其申报表实施宽与批复总投有误）需核实视频</v>
          </cell>
          <cell r="AU51" t="str">
            <v>不通过</v>
          </cell>
          <cell r="AV51" t="str">
            <v>此三段项目为22年第五批计划中路面改善因路况较好被厅与中心不通过项目(目前上传的文件为原整体项目通过资料，其申报表实施宽与批复总投有误）需核实视频</v>
          </cell>
          <cell r="BA51" t="str">
            <v>此三段项目为22年第五批计划中路面改善因路况较好被厅与中心不通过项目(目前上传的文件为原整体项目通过资料，其申报表实施宽与批复总投有误）需核实视频</v>
          </cell>
          <cell r="BB51" t="str">
            <v>省公路事务中心</v>
          </cell>
          <cell r="BC51" t="str">
            <v>1116收，模糊</v>
          </cell>
          <cell r="BD51" t="str">
            <v>=DISPIMG("ID_BC7B97730682459F96119F067B70669F",1)</v>
          </cell>
          <cell r="BE51">
            <v>111.718194</v>
          </cell>
          <cell r="BF51">
            <v>28.770424999999999</v>
          </cell>
          <cell r="BG51" t="str">
            <v>S317</v>
          </cell>
          <cell r="BH51">
            <v>79.5</v>
          </cell>
          <cell r="BI51" t="str">
            <v>=DISPIMG("ID_58BCE28EB40B411AB52ED041BDC64C71",1)</v>
          </cell>
          <cell r="BJ51">
            <v>111.71629799999999</v>
          </cell>
          <cell r="BK51">
            <v>28.768270999999999</v>
          </cell>
          <cell r="BL51" t="str">
            <v>S317</v>
          </cell>
          <cell r="BM51">
            <v>79.802999999999997</v>
          </cell>
          <cell r="BN51" t="str">
            <v>=DISPIMG("ID_AE248DE4423E4492B6DFA78121C846AE",1)</v>
          </cell>
          <cell r="BO51">
            <v>111.714771</v>
          </cell>
          <cell r="BP51">
            <v>28.766470000000002</v>
          </cell>
          <cell r="BQ51" t="str">
            <v>S317</v>
          </cell>
          <cell r="BR51">
            <v>80.078999999999994</v>
          </cell>
          <cell r="CI51" t="str">
            <v>确为申报路线，视频起点短414米，视频清晰度不行</v>
          </cell>
          <cell r="CJ51" t="str">
            <v>S31779.08680.13</v>
          </cell>
          <cell r="CL51" t="str">
            <v>原已申报计划因路况较好被核减</v>
          </cell>
        </row>
        <row r="52">
          <cell r="A52" t="str">
            <v>S24690.012106.3816.368</v>
          </cell>
          <cell r="B52">
            <v>46</v>
          </cell>
          <cell r="C52" t="str">
            <v>张家界市</v>
          </cell>
          <cell r="D52" t="str">
            <v>永定区</v>
          </cell>
          <cell r="E52" t="str">
            <v>S246</v>
          </cell>
          <cell r="F52">
            <v>90.012</v>
          </cell>
          <cell r="G52">
            <v>106.38</v>
          </cell>
          <cell r="H52">
            <v>16.367999999999999</v>
          </cell>
          <cell r="I52">
            <v>16.367999999999999</v>
          </cell>
          <cell r="Q52" t="str">
            <v>四级</v>
          </cell>
          <cell r="R52">
            <v>5.5</v>
          </cell>
          <cell r="S52">
            <v>6.5</v>
          </cell>
          <cell r="T52" t="str">
            <v>水泥混凝土</v>
          </cell>
          <cell r="U52" t="str">
            <v>水泥混凝土</v>
          </cell>
          <cell r="V52" t="str">
            <v>三级</v>
          </cell>
          <cell r="W52">
            <v>7</v>
          </cell>
          <cell r="Y52" t="str">
            <v>多锤头碎石化后加铺（220）</v>
          </cell>
          <cell r="Z52" t="str">
            <v>水稳</v>
          </cell>
          <cell r="AA52">
            <v>30</v>
          </cell>
          <cell r="AB52" t="str">
            <v>改性沥青砼</v>
          </cell>
          <cell r="AC52">
            <v>9</v>
          </cell>
          <cell r="AD52">
            <v>220</v>
          </cell>
          <cell r="AE52">
            <v>2520.672</v>
          </cell>
          <cell r="AF52">
            <v>2016.5376000000001</v>
          </cell>
          <cell r="AG52">
            <v>0.8</v>
          </cell>
          <cell r="AH52">
            <v>2010</v>
          </cell>
          <cell r="AL52" t="str">
            <v>张交计字〔2022〕36号</v>
          </cell>
          <cell r="AM52">
            <v>3920.56</v>
          </cell>
          <cell r="AN52">
            <v>3645.82</v>
          </cell>
          <cell r="AO52" t="str">
            <v>否</v>
          </cell>
          <cell r="AP52" t="str">
            <v>十四五规划项目：桑植定家峪-永定大溶溪（二期）(S246线90.178-117.956)</v>
          </cell>
          <cell r="AR52" t="str">
            <v>通过</v>
          </cell>
          <cell r="AS52" t="str">
            <v>通过</v>
          </cell>
          <cell r="AT52" t="str">
            <v>需核实路况视频</v>
          </cell>
          <cell r="AU52" t="str">
            <v>不通过</v>
          </cell>
          <cell r="AV52" t="str">
            <v>设计文件：无路面工程数量表，无施工工期</v>
          </cell>
          <cell r="AW52" t="str">
            <v>不通过</v>
          </cell>
          <cell r="AX52" t="str">
            <v>设计文件：K117+610～K117+748段旧路面描述与年报不一致且不满足路面改善实施范围</v>
          </cell>
          <cell r="AY52" t="str">
            <v>通过</v>
          </cell>
          <cell r="BB52" t="str">
            <v>省公路事务中心</v>
          </cell>
          <cell r="BC52" t="str">
            <v>1114收视频</v>
          </cell>
          <cell r="BD52" t="str">
            <v>=DISPIMG("ID_1AA51EF0012F4FFC8204FC1F0C3017EF",1)</v>
          </cell>
          <cell r="BE52">
            <v>110.14052599999999</v>
          </cell>
          <cell r="BF52">
            <v>29.327622000000002</v>
          </cell>
          <cell r="BG52" t="str">
            <v>S246</v>
          </cell>
          <cell r="BH52">
            <v>90.006</v>
          </cell>
          <cell r="BI52" t="str">
            <v>=DISPIMG("ID_C3732157420643379DC50F06AF97134E",1)</v>
          </cell>
          <cell r="BJ52">
            <v>110.157721</v>
          </cell>
          <cell r="BK52">
            <v>29.27948</v>
          </cell>
          <cell r="BL52" t="str">
            <v>S246</v>
          </cell>
          <cell r="BM52">
            <v>94.846000000000004</v>
          </cell>
          <cell r="BN52" t="str">
            <v>=DISPIMG("ID_F03BFB2AC6054B2F8F89D19179B9A0BA",1)</v>
          </cell>
          <cell r="BO52">
            <v>110.150531</v>
          </cell>
          <cell r="BP52">
            <v>29.215820000000001</v>
          </cell>
          <cell r="BQ52" t="str">
            <v>S246</v>
          </cell>
          <cell r="BR52">
            <v>106.008</v>
          </cell>
          <cell r="CI52" t="str">
            <v>确为申报路线</v>
          </cell>
          <cell r="CJ52" t="str">
            <v>S24690.012106.38</v>
          </cell>
        </row>
        <row r="53">
          <cell r="A53" t="str">
            <v>S246112.485113.1910.706000000000003</v>
          </cell>
          <cell r="B53">
            <v>47</v>
          </cell>
          <cell r="C53" t="str">
            <v>张家界市</v>
          </cell>
          <cell r="D53" t="str">
            <v>永定区</v>
          </cell>
          <cell r="E53" t="str">
            <v>S246</v>
          </cell>
          <cell r="F53">
            <v>112.485</v>
          </cell>
          <cell r="G53">
            <v>113.191</v>
          </cell>
          <cell r="H53">
            <v>0.70600000000000296</v>
          </cell>
          <cell r="I53">
            <v>0.70600000000000296</v>
          </cell>
          <cell r="Q53" t="str">
            <v>四级</v>
          </cell>
          <cell r="R53">
            <v>5.5</v>
          </cell>
          <cell r="S53">
            <v>6.5</v>
          </cell>
          <cell r="T53" t="str">
            <v>水泥混凝土</v>
          </cell>
          <cell r="U53" t="str">
            <v>水泥混凝土</v>
          </cell>
          <cell r="V53" t="str">
            <v>三级</v>
          </cell>
          <cell r="W53">
            <v>7</v>
          </cell>
          <cell r="Y53" t="str">
            <v>多锤头碎石化后加铺（220）</v>
          </cell>
          <cell r="Z53" t="str">
            <v>水稳</v>
          </cell>
          <cell r="AA53">
            <v>30</v>
          </cell>
          <cell r="AB53" t="str">
            <v>改性沥青砼</v>
          </cell>
          <cell r="AC53">
            <v>9</v>
          </cell>
          <cell r="AD53">
            <v>220</v>
          </cell>
          <cell r="AE53">
            <v>108.724</v>
          </cell>
          <cell r="AF53">
            <v>86.979200000000404</v>
          </cell>
          <cell r="AG53">
            <v>0.8</v>
          </cell>
          <cell r="AH53">
            <v>2010</v>
          </cell>
          <cell r="AL53" t="str">
            <v>张交计字〔2022〕36号</v>
          </cell>
          <cell r="AM53">
            <v>129.16999999999999</v>
          </cell>
          <cell r="AN53">
            <v>120.5</v>
          </cell>
          <cell r="AO53" t="str">
            <v>否</v>
          </cell>
          <cell r="AP53" t="str">
            <v>十四五规划项目：桑植定家峪-永定大溶溪（二期）(S246线90.178-117.956)</v>
          </cell>
          <cell r="AR53" t="str">
            <v>通过</v>
          </cell>
          <cell r="AS53" t="str">
            <v>通过</v>
          </cell>
          <cell r="AT53" t="str">
            <v>需核实路况视频</v>
          </cell>
          <cell r="AU53" t="str">
            <v>不通过</v>
          </cell>
          <cell r="AV53" t="str">
            <v>设计文件：无路面工程数量表，无施工工期</v>
          </cell>
          <cell r="AW53" t="str">
            <v>不通过</v>
          </cell>
          <cell r="AX53" t="str">
            <v>设计文件：K117+610～K117+748段旧路面描述与年报不一致且不满足路面改善实施范围</v>
          </cell>
          <cell r="AY53" t="str">
            <v>通过</v>
          </cell>
          <cell r="BB53" t="str">
            <v>省公路事务中心</v>
          </cell>
          <cell r="BC53" t="str">
            <v>1114收视频</v>
          </cell>
          <cell r="BD53" t="str">
            <v>=DISPIMG("ID_8911EF44CDD946FBA22D15320BF6FCDE",1)</v>
          </cell>
          <cell r="BE53">
            <v>110.162216</v>
          </cell>
          <cell r="BF53">
            <v>29.196128999999999</v>
          </cell>
          <cell r="BG53" t="str">
            <v>S246</v>
          </cell>
          <cell r="BH53">
            <v>112.116</v>
          </cell>
          <cell r="BI53" t="str">
            <v>=DISPIMG("ID_5B70978BEBFD4FBA9220E5F2A8E8D574",1)</v>
          </cell>
          <cell r="BJ53">
            <v>110.168845</v>
          </cell>
          <cell r="BK53">
            <v>29.193023</v>
          </cell>
          <cell r="BL53" t="str">
            <v>S246</v>
          </cell>
          <cell r="BM53">
            <v>113.09</v>
          </cell>
          <cell r="BN53" t="str">
            <v>=DISPIMG("ID_FD7A7F88FF1B45AABF5D40A952AAC5DE",1)</v>
          </cell>
          <cell r="BO53">
            <v>110.17474199999999</v>
          </cell>
          <cell r="BP53">
            <v>29.178003</v>
          </cell>
          <cell r="BQ53" t="str">
            <v>S246</v>
          </cell>
          <cell r="BR53">
            <v>114.935</v>
          </cell>
          <cell r="CI53" t="str">
            <v>确为申报路线</v>
          </cell>
          <cell r="CJ53" t="str">
            <v>S246112.485113.191</v>
          </cell>
        </row>
        <row r="54">
          <cell r="A54" t="str">
            <v>S246113.191116.2113.02</v>
          </cell>
          <cell r="B54">
            <v>48</v>
          </cell>
          <cell r="C54" t="str">
            <v>张家界市</v>
          </cell>
          <cell r="D54" t="str">
            <v>永定区</v>
          </cell>
          <cell r="E54" t="str">
            <v>S246</v>
          </cell>
          <cell r="F54">
            <v>113.191</v>
          </cell>
          <cell r="G54">
            <v>116.211</v>
          </cell>
          <cell r="H54">
            <v>3.02</v>
          </cell>
          <cell r="I54">
            <v>3.02</v>
          </cell>
          <cell r="Q54" t="str">
            <v>四级</v>
          </cell>
          <cell r="R54">
            <v>6</v>
          </cell>
          <cell r="S54">
            <v>6.5</v>
          </cell>
          <cell r="T54" t="str">
            <v>沥青表面处治</v>
          </cell>
          <cell r="U54" t="str">
            <v>沥青混凝土</v>
          </cell>
          <cell r="V54" t="str">
            <v>三级</v>
          </cell>
          <cell r="W54">
            <v>7</v>
          </cell>
          <cell r="Y54" t="str">
            <v>旧路病害处治后加铺</v>
          </cell>
          <cell r="Z54" t="str">
            <v>水稳</v>
          </cell>
          <cell r="AA54">
            <v>30</v>
          </cell>
          <cell r="AB54" t="str">
            <v>改性沥青砼</v>
          </cell>
          <cell r="AC54">
            <v>9</v>
          </cell>
          <cell r="AD54">
            <v>215</v>
          </cell>
          <cell r="AE54">
            <v>454.50999999999902</v>
          </cell>
          <cell r="AF54">
            <v>363.608</v>
          </cell>
          <cell r="AG54">
            <v>0.8</v>
          </cell>
          <cell r="AH54">
            <v>2010</v>
          </cell>
          <cell r="AL54" t="str">
            <v>张交计字〔2022〕36号</v>
          </cell>
          <cell r="AM54">
            <v>728.42</v>
          </cell>
          <cell r="AN54">
            <v>679.5</v>
          </cell>
          <cell r="AO54" t="str">
            <v>否</v>
          </cell>
          <cell r="AP54" t="str">
            <v>十四五规划项目：桑植定家峪-永定大溶溪（二期）(S246线90.178-117.956)</v>
          </cell>
          <cell r="AR54" t="str">
            <v>通过</v>
          </cell>
          <cell r="AS54" t="str">
            <v>通过</v>
          </cell>
          <cell r="AT54" t="str">
            <v>需核实路况视频</v>
          </cell>
          <cell r="AU54" t="str">
            <v>不通过</v>
          </cell>
          <cell r="AV54" t="str">
            <v>设计文件：无路面工程数量表，无施工工期</v>
          </cell>
          <cell r="AW54" t="str">
            <v>不通过</v>
          </cell>
          <cell r="AX54" t="str">
            <v>设计文件：K117+610～K117+748段旧路面描述与年报不一致且不满足路面改善实施范围</v>
          </cell>
          <cell r="AY54" t="str">
            <v>通过</v>
          </cell>
          <cell r="BB54" t="str">
            <v>省公路事务中心</v>
          </cell>
          <cell r="BC54" t="str">
            <v>1114收视频</v>
          </cell>
          <cell r="CI54" t="str">
            <v>确为申报路线</v>
          </cell>
          <cell r="CJ54" t="str">
            <v>S246113.191116.211</v>
          </cell>
        </row>
        <row r="55">
          <cell r="A55" t="str">
            <v>S246116.211117.7481.53700000000001</v>
          </cell>
          <cell r="B55">
            <v>49</v>
          </cell>
          <cell r="C55" t="str">
            <v>张家界市</v>
          </cell>
          <cell r="D55" t="str">
            <v>永定区</v>
          </cell>
          <cell r="E55" t="str">
            <v>S246</v>
          </cell>
          <cell r="F55">
            <v>116.211</v>
          </cell>
          <cell r="G55">
            <v>117.748</v>
          </cell>
          <cell r="H55">
            <v>1.5370000000000099</v>
          </cell>
          <cell r="I55">
            <v>1.5370000000000099</v>
          </cell>
          <cell r="Q55" t="str">
            <v>四级</v>
          </cell>
          <cell r="R55">
            <v>6</v>
          </cell>
          <cell r="S55">
            <v>6.5</v>
          </cell>
          <cell r="T55" t="str">
            <v>水泥混凝土</v>
          </cell>
          <cell r="U55" t="str">
            <v>水泥混凝土</v>
          </cell>
          <cell r="V55" t="str">
            <v>三级</v>
          </cell>
          <cell r="W55">
            <v>7</v>
          </cell>
          <cell r="Y55" t="str">
            <v>多锤头碎石化后加铺（220）</v>
          </cell>
          <cell r="Z55" t="str">
            <v>水稳</v>
          </cell>
          <cell r="AA55">
            <v>30</v>
          </cell>
          <cell r="AB55" t="str">
            <v>改性沥青砼</v>
          </cell>
          <cell r="AC55">
            <v>9</v>
          </cell>
          <cell r="AD55">
            <v>220</v>
          </cell>
          <cell r="AE55">
            <v>236.698000000001</v>
          </cell>
          <cell r="AF55">
            <v>189.35840000000101</v>
          </cell>
          <cell r="AG55">
            <v>0.8</v>
          </cell>
          <cell r="AH55">
            <v>2010</v>
          </cell>
          <cell r="AL55" t="str">
            <v>张交计字〔2022〕36号</v>
          </cell>
          <cell r="AM55">
            <v>436.32</v>
          </cell>
          <cell r="AN55">
            <v>418.47</v>
          </cell>
          <cell r="AO55" t="str">
            <v>否</v>
          </cell>
          <cell r="AP55" t="str">
            <v>十四五规划项目：桑植定家峪-永定大溶溪（二期）(S246线90.178-117.956)</v>
          </cell>
          <cell r="AR55" t="str">
            <v>通过</v>
          </cell>
          <cell r="AS55" t="str">
            <v>通过</v>
          </cell>
          <cell r="AT55" t="str">
            <v>需核实路况视频</v>
          </cell>
          <cell r="AU55" t="str">
            <v>不通过</v>
          </cell>
          <cell r="AV55" t="str">
            <v>设计文件：无路面工程数量表，无施工工期</v>
          </cell>
          <cell r="AW55" t="str">
            <v>不通过</v>
          </cell>
          <cell r="AX55" t="str">
            <v>设计文件：K117+610～K117+748段旧路面描述与年报不一致且不满足路面改善实施范围</v>
          </cell>
          <cell r="AY55" t="str">
            <v>通过</v>
          </cell>
          <cell r="BB55" t="str">
            <v>省公路事务中心</v>
          </cell>
          <cell r="BC55" t="str">
            <v>1114收视频</v>
          </cell>
          <cell r="BN55" t="str">
            <v>=DISPIMG("ID_D6A79E408A4E468E813C63570CA724C0",1)</v>
          </cell>
          <cell r="BO55">
            <v>110.197275</v>
          </cell>
          <cell r="BP55">
            <v>29.167715999999999</v>
          </cell>
          <cell r="BQ55" t="str">
            <v>S246</v>
          </cell>
          <cell r="BR55">
            <v>117.69799999999999</v>
          </cell>
          <cell r="CI55" t="str">
            <v>确为申报路线</v>
          </cell>
          <cell r="CJ55" t="str">
            <v>S246116.211117.748</v>
          </cell>
        </row>
        <row r="56">
          <cell r="A56" t="str">
            <v>S303264.3274.1359.83499999999998</v>
          </cell>
          <cell r="B56">
            <v>50</v>
          </cell>
          <cell r="C56" t="str">
            <v>张家界市</v>
          </cell>
          <cell r="D56" t="str">
            <v>桑植县</v>
          </cell>
          <cell r="E56" t="str">
            <v>S303</v>
          </cell>
          <cell r="F56">
            <v>264.3</v>
          </cell>
          <cell r="G56">
            <v>274.13499999999999</v>
          </cell>
          <cell r="H56">
            <v>9.8349999999999795</v>
          </cell>
          <cell r="I56">
            <v>9.8349999999999795</v>
          </cell>
          <cell r="Q56" t="str">
            <v>四级</v>
          </cell>
          <cell r="R56">
            <v>5</v>
          </cell>
          <cell r="S56">
            <v>6</v>
          </cell>
          <cell r="T56" t="str">
            <v>水泥混凝土</v>
          </cell>
          <cell r="U56" t="str">
            <v>水泥混凝土</v>
          </cell>
          <cell r="V56" t="str">
            <v>四级</v>
          </cell>
          <cell r="W56">
            <v>6.5</v>
          </cell>
          <cell r="Y56" t="str">
            <v>多锤头碎石化后加铺（220）</v>
          </cell>
          <cell r="Z56" t="str">
            <v>水稳</v>
          </cell>
          <cell r="AA56">
            <v>30</v>
          </cell>
          <cell r="AB56" t="str">
            <v>改性沥青砼</v>
          </cell>
          <cell r="AC56">
            <v>9</v>
          </cell>
          <cell r="AD56">
            <v>220</v>
          </cell>
          <cell r="AE56">
            <v>1406.405</v>
          </cell>
          <cell r="AF56">
            <v>1125.124</v>
          </cell>
          <cell r="AG56">
            <v>0.8</v>
          </cell>
          <cell r="AH56">
            <v>2008</v>
          </cell>
          <cell r="AL56" t="str">
            <v>张交计字〔2022〕50号</v>
          </cell>
          <cell r="AM56">
            <v>3590.5</v>
          </cell>
          <cell r="AN56">
            <v>2922.32</v>
          </cell>
          <cell r="AO56" t="str">
            <v>否</v>
          </cell>
          <cell r="AP56" t="str">
            <v>十四五规划项目：S303桑植人潮溪至竹叶坪(S303线242.372-281.443)</v>
          </cell>
          <cell r="AR56" t="str">
            <v>通过</v>
          </cell>
          <cell r="AS56" t="str">
            <v>通过</v>
          </cell>
          <cell r="AT56" t="str">
            <v>需核实路况视频</v>
          </cell>
          <cell r="AU56" t="str">
            <v>不通过</v>
          </cell>
          <cell r="AV56" t="str">
            <v>一设计文件：无工期；二无批复文件；三无资金承诺函</v>
          </cell>
          <cell r="AY56" t="str">
            <v>不通过</v>
          </cell>
          <cell r="AZ56" t="str">
            <v>计划申报表总投资、建安费与批复文件总投资和建安费不一致</v>
          </cell>
          <cell r="BB56" t="str">
            <v>省公路事务中心</v>
          </cell>
          <cell r="BC56" t="str">
            <v>1118收视频</v>
          </cell>
          <cell r="CJ56" t="str">
            <v>S303264.3274.135</v>
          </cell>
        </row>
        <row r="57">
          <cell r="A57" t="str">
            <v>S303274.135274.30.16500000000002</v>
          </cell>
          <cell r="B57">
            <v>51</v>
          </cell>
          <cell r="C57" t="str">
            <v>张家界市</v>
          </cell>
          <cell r="D57" t="str">
            <v>桑植县</v>
          </cell>
          <cell r="E57" t="str">
            <v>S303</v>
          </cell>
          <cell r="F57">
            <v>274.13499999999999</v>
          </cell>
          <cell r="G57">
            <v>274.3</v>
          </cell>
          <cell r="H57">
            <v>0.16500000000001999</v>
          </cell>
          <cell r="I57">
            <v>0.16500000000001999</v>
          </cell>
          <cell r="Q57" t="str">
            <v>四级</v>
          </cell>
          <cell r="R57">
            <v>5</v>
          </cell>
          <cell r="S57">
            <v>6.5</v>
          </cell>
          <cell r="T57" t="str">
            <v>沥青表面处治</v>
          </cell>
          <cell r="U57" t="str">
            <v>水泥混凝土</v>
          </cell>
          <cell r="V57" t="str">
            <v>四级</v>
          </cell>
          <cell r="W57">
            <v>6.5</v>
          </cell>
          <cell r="Y57" t="str">
            <v>旧路病害处治后加铺</v>
          </cell>
          <cell r="Z57" t="str">
            <v>水稳</v>
          </cell>
          <cell r="AA57">
            <v>30</v>
          </cell>
          <cell r="AB57" t="str">
            <v>改性沥青砼</v>
          </cell>
          <cell r="AC57">
            <v>9</v>
          </cell>
          <cell r="AD57">
            <v>220</v>
          </cell>
          <cell r="AE57">
            <v>23.595000000002901</v>
          </cell>
          <cell r="AF57">
            <v>18.8760000000023</v>
          </cell>
          <cell r="AG57">
            <v>0.8</v>
          </cell>
          <cell r="AH57">
            <v>2008</v>
          </cell>
          <cell r="AL57" t="str">
            <v>张交计字〔2022〕50号</v>
          </cell>
          <cell r="AM57">
            <v>60.24</v>
          </cell>
          <cell r="AN57">
            <v>49.03</v>
          </cell>
          <cell r="AO57" t="str">
            <v>否</v>
          </cell>
          <cell r="AP57" t="str">
            <v>十四五规划项目：S303桑植人潮溪至竹叶坪(S303线242.372-281.443)</v>
          </cell>
          <cell r="AR57" t="str">
            <v>通过</v>
          </cell>
          <cell r="AS57" t="str">
            <v>通过</v>
          </cell>
          <cell r="AT57" t="str">
            <v>需核实路况视频</v>
          </cell>
          <cell r="AU57" t="str">
            <v>不通过</v>
          </cell>
          <cell r="AV57" t="str">
            <v>一设计文件：无工期；二无批复文件；三无资金承诺函</v>
          </cell>
          <cell r="AY57" t="str">
            <v>不通过</v>
          </cell>
          <cell r="AZ57" t="str">
            <v>计划申报表总投资、建安费与批复文件总投资和建安费不一致</v>
          </cell>
          <cell r="BB57" t="str">
            <v>省公路事务中心</v>
          </cell>
          <cell r="BC57" t="str">
            <v>1118收视频</v>
          </cell>
          <cell r="CJ57" t="str">
            <v>S303274.135274.3</v>
          </cell>
        </row>
        <row r="58">
          <cell r="A58" t="str">
            <v>S315179.005187.0017.99600000000001</v>
          </cell>
          <cell r="B58">
            <v>52</v>
          </cell>
          <cell r="C58" t="str">
            <v>张家界市</v>
          </cell>
          <cell r="D58" t="str">
            <v>永定区</v>
          </cell>
          <cell r="E58" t="str">
            <v>S315</v>
          </cell>
          <cell r="F58">
            <v>179.005</v>
          </cell>
          <cell r="G58">
            <v>187.001</v>
          </cell>
          <cell r="H58">
            <v>7.9960000000000102</v>
          </cell>
          <cell r="I58">
            <v>7.9960000000000102</v>
          </cell>
          <cell r="Q58" t="str">
            <v>三级</v>
          </cell>
          <cell r="R58">
            <v>6</v>
          </cell>
          <cell r="S58">
            <v>8</v>
          </cell>
          <cell r="T58" t="str">
            <v>水泥混凝土</v>
          </cell>
          <cell r="U58" t="str">
            <v>水泥混凝土</v>
          </cell>
          <cell r="V58" t="str">
            <v>三级</v>
          </cell>
          <cell r="W58">
            <v>7</v>
          </cell>
          <cell r="Y58" t="str">
            <v>多锤头碎石化后加铺（220）</v>
          </cell>
          <cell r="Z58" t="str">
            <v>水稳</v>
          </cell>
          <cell r="AA58">
            <v>30</v>
          </cell>
          <cell r="AB58" t="str">
            <v>改性沥青砼</v>
          </cell>
          <cell r="AC58">
            <v>9</v>
          </cell>
          <cell r="AD58">
            <v>220</v>
          </cell>
          <cell r="AE58">
            <v>1231.384</v>
          </cell>
          <cell r="AF58">
            <v>1231.384</v>
          </cell>
          <cell r="AG58">
            <v>1</v>
          </cell>
          <cell r="AH58">
            <v>2010</v>
          </cell>
          <cell r="AL58" t="str">
            <v>张交计字〔2022〕35号</v>
          </cell>
          <cell r="AM58">
            <v>2201.1799999999998</v>
          </cell>
          <cell r="AN58">
            <v>1961.09</v>
          </cell>
          <cell r="AO58" t="str">
            <v>否</v>
          </cell>
          <cell r="AP58" t="str">
            <v>十四五规划项目：永定王家坪-张家界城区(S315线179.005-228.297)</v>
          </cell>
          <cell r="AR58" t="str">
            <v>通过</v>
          </cell>
          <cell r="AS58" t="str">
            <v>通过</v>
          </cell>
          <cell r="AT58" t="str">
            <v>需核实路况视频</v>
          </cell>
          <cell r="AU58" t="str">
            <v>不通过</v>
          </cell>
          <cell r="AV58" t="str">
            <v>一设计文件：路面改善长度与计划审报表不一致，施工组织设计部分过于简单，设计文件不清晰，二批复文件：设计文件工期与批复文件不一致，施工图预算和建安费与计划申报表不一致。</v>
          </cell>
          <cell r="AX58" t="str">
            <v>S241与S315共线，为同一本设计文件，其中S241（113.889-114.604）0.715公里年报路面宽10米，K202+410～
K203+361段0.751公里实际路面宽10米不满足路面改善实施范围，建议剔除此部分设计</v>
          </cell>
          <cell r="AY58" t="str">
            <v>通过</v>
          </cell>
          <cell r="BA58" t="str">
            <v>759页</v>
          </cell>
          <cell r="BB58" t="str">
            <v>省公路事务中心</v>
          </cell>
          <cell r="BC58" t="str">
            <v>1106收视频</v>
          </cell>
          <cell r="BD58" t="str">
            <v>=DISPIMG("ID_9F8018E1D5F54A7EA16B05EACC7543CC",1)</v>
          </cell>
          <cell r="BE58">
            <v>110.866114</v>
          </cell>
          <cell r="BF58">
            <v>29.068266999999999</v>
          </cell>
          <cell r="BG58" t="str">
            <v>S315</v>
          </cell>
          <cell r="BH58">
            <v>178.99799999999999</v>
          </cell>
          <cell r="BI58" t="str">
            <v>=DISPIMG("ID_4D0018C8ECAD48A3B22BFFDAEC57E722",1)</v>
          </cell>
          <cell r="BJ58">
            <v>110.824826</v>
          </cell>
          <cell r="BK58">
            <v>29.054075000000001</v>
          </cell>
          <cell r="BL58" t="str">
            <v>S315</v>
          </cell>
          <cell r="BM58">
            <v>185.79</v>
          </cell>
          <cell r="CI58" t="str">
            <v>确为申报路线且与S241共线（一个项目）</v>
          </cell>
          <cell r="CJ58" t="str">
            <v>S315179.005187.001</v>
          </cell>
        </row>
        <row r="59">
          <cell r="A59" t="str">
            <v>S241113.205113.8890.683999999999997</v>
          </cell>
          <cell r="B59">
            <v>53</v>
          </cell>
          <cell r="C59" t="str">
            <v>张家界市</v>
          </cell>
          <cell r="D59" t="str">
            <v>永定区</v>
          </cell>
          <cell r="E59" t="str">
            <v>S241</v>
          </cell>
          <cell r="F59">
            <v>113.205</v>
          </cell>
          <cell r="G59">
            <v>113.889</v>
          </cell>
          <cell r="H59">
            <v>0.68399999999999705</v>
          </cell>
          <cell r="I59">
            <v>0.68399999999999705</v>
          </cell>
          <cell r="Q59" t="str">
            <v>三级</v>
          </cell>
          <cell r="R59">
            <v>6</v>
          </cell>
          <cell r="S59">
            <v>8</v>
          </cell>
          <cell r="T59" t="str">
            <v>水泥混凝土</v>
          </cell>
          <cell r="U59" t="str">
            <v>水泥混凝土</v>
          </cell>
          <cell r="V59" t="str">
            <v>三级</v>
          </cell>
          <cell r="W59">
            <v>7</v>
          </cell>
          <cell r="Y59" t="str">
            <v>多锤头碎石化后加铺（220）</v>
          </cell>
          <cell r="Z59" t="str">
            <v>水稳</v>
          </cell>
          <cell r="AA59">
            <v>30</v>
          </cell>
          <cell r="AB59" t="str">
            <v>改性沥青砼</v>
          </cell>
          <cell r="AC59">
            <v>9</v>
          </cell>
          <cell r="AD59">
            <v>220</v>
          </cell>
          <cell r="AE59">
            <v>105.336</v>
          </cell>
          <cell r="AF59">
            <v>105.336</v>
          </cell>
          <cell r="AG59">
            <v>1</v>
          </cell>
          <cell r="AH59">
            <v>2010</v>
          </cell>
          <cell r="AL59" t="str">
            <v>张交计字〔2022〕35号</v>
          </cell>
          <cell r="AM59">
            <v>188.29</v>
          </cell>
          <cell r="AN59">
            <v>167.75</v>
          </cell>
          <cell r="AO59" t="str">
            <v>否</v>
          </cell>
          <cell r="AP59" t="str">
            <v>否</v>
          </cell>
          <cell r="AR59" t="str">
            <v>通过</v>
          </cell>
          <cell r="AS59" t="str">
            <v>通过</v>
          </cell>
          <cell r="AT59" t="str">
            <v>需核实路况视频</v>
          </cell>
          <cell r="AU59" t="str">
            <v>不通过</v>
          </cell>
          <cell r="AV59" t="str">
            <v>设计文件与批复文件与申报的项目不一致</v>
          </cell>
          <cell r="AX59" t="str">
            <v>S241（113.889-114.604）段年报路面宽10米，S315（K202+410～K203+161）段年报路面宽10米，不满足路面改善实施范围；S315（K203+161～K203+361）段旧路技术状况中实际路面10.5米，不满足路面改善实施范围
S241与S315共线，为同一本设计文件，其中S241（113.889-114.604）0.715公里年报路面宽10米，K202+410～
K203+361段0.751公里实际路面宽10米不满足路面改善实施范围，建议剔除此部分设计</v>
          </cell>
          <cell r="AY59" t="str">
            <v>通过</v>
          </cell>
          <cell r="BA59" t="str">
            <v>S315（187.001-193.038）共线</v>
          </cell>
          <cell r="BB59" t="str">
            <v>省公路事务中心</v>
          </cell>
          <cell r="BC59" t="str">
            <v>1106收视频</v>
          </cell>
          <cell r="BD59" t="str">
            <v>=DISPIMG("ID_D5572863A6A24F908F78BF8454135314",1)</v>
          </cell>
          <cell r="BE59">
            <v>110.819838</v>
          </cell>
          <cell r="BF59">
            <v>29.045483999999998</v>
          </cell>
          <cell r="BG59" t="str">
            <v>S241</v>
          </cell>
          <cell r="BH59">
            <v>113.794</v>
          </cell>
          <cell r="BI59" t="str">
            <v>=DISPIMG("ID_63A839D3EDEB4B6B8B31B5C840DB96F6",1)</v>
          </cell>
          <cell r="BJ59">
            <v>110.81161299999999</v>
          </cell>
          <cell r="BK59">
            <v>29.041868999999998</v>
          </cell>
          <cell r="BL59" t="str">
            <v>S241</v>
          </cell>
          <cell r="BM59">
            <v>114.69499999999999</v>
          </cell>
          <cell r="CI59" t="str">
            <v>确为申报路线且与S241共线（一个项目）</v>
          </cell>
          <cell r="CJ59" t="str">
            <v>S241113.205113.889</v>
          </cell>
        </row>
        <row r="60">
          <cell r="A60" t="str">
            <v>S241113.889114.6040.715000000000003</v>
          </cell>
          <cell r="B60">
            <v>54</v>
          </cell>
          <cell r="C60" t="str">
            <v>张家界市</v>
          </cell>
          <cell r="D60" t="str">
            <v>永定区</v>
          </cell>
          <cell r="E60" t="str">
            <v>S241</v>
          </cell>
          <cell r="F60">
            <v>113.889</v>
          </cell>
          <cell r="G60">
            <v>114.604</v>
          </cell>
          <cell r="H60">
            <v>0.71500000000000297</v>
          </cell>
          <cell r="Q60" t="str">
            <v>三级</v>
          </cell>
          <cell r="R60">
            <v>10</v>
          </cell>
          <cell r="S60">
            <v>12</v>
          </cell>
          <cell r="T60" t="str">
            <v>水泥混凝土</v>
          </cell>
          <cell r="U60" t="str">
            <v>沥青混凝土</v>
          </cell>
          <cell r="V60" t="str">
            <v>三级</v>
          </cell>
          <cell r="W60">
            <v>10</v>
          </cell>
          <cell r="Y60" t="str">
            <v>多锤头碎石化后加铺（220）</v>
          </cell>
          <cell r="Z60" t="str">
            <v>水稳</v>
          </cell>
          <cell r="AA60">
            <v>30</v>
          </cell>
          <cell r="AB60" t="str">
            <v>改性沥青砼</v>
          </cell>
          <cell r="AC60">
            <v>9</v>
          </cell>
          <cell r="AD60">
            <v>220</v>
          </cell>
          <cell r="AE60">
            <v>157.30000000000101</v>
          </cell>
          <cell r="AF60">
            <v>0</v>
          </cell>
          <cell r="AG60">
            <v>1</v>
          </cell>
          <cell r="AH60">
            <v>2010</v>
          </cell>
          <cell r="AL60" t="str">
            <v>张交计字〔2022〕35号</v>
          </cell>
          <cell r="AM60">
            <v>185.51</v>
          </cell>
          <cell r="AN60">
            <v>162.1</v>
          </cell>
          <cell r="AO60" t="str">
            <v>否</v>
          </cell>
          <cell r="AP60" t="str">
            <v>否</v>
          </cell>
          <cell r="AR60" t="str">
            <v>不通过</v>
          </cell>
          <cell r="AS60" t="str">
            <v>不通过</v>
          </cell>
          <cell r="AT60" t="str">
            <v>不满足路面改善实施范围，四级公路，年报内路面宽10米</v>
          </cell>
          <cell r="AX60" t="str">
            <v>S241与S315共线，为同一本设计文件，其中S241（113.889-114.604）0.715公里年报路面宽10米，K202+410～
K203+361段0.751公里实际路面宽10米不满足路面改善实施范围，建议剔除此部分设计</v>
          </cell>
          <cell r="BA60" t="str">
            <v>S241（113.889-114.604）0.715公里年报路面宽10米，K202+410～
K203+361段0.751公里实际路面宽10米</v>
          </cell>
          <cell r="BB60" t="str">
            <v>县公路建养中心</v>
          </cell>
          <cell r="BC60" t="str">
            <v>1106收视频</v>
          </cell>
          <cell r="CI60" t="str">
            <v>确为申报路线且与S241共线（一个项目）</v>
          </cell>
          <cell r="CJ60" t="str">
            <v>S241113.889114.604</v>
          </cell>
        </row>
        <row r="61">
          <cell r="A61" t="str">
            <v>S241114.604119.2424.63800000000001</v>
          </cell>
          <cell r="B61">
            <v>55</v>
          </cell>
          <cell r="C61" t="str">
            <v>张家界市</v>
          </cell>
          <cell r="D61" t="str">
            <v>永定区</v>
          </cell>
          <cell r="E61" t="str">
            <v>S241</v>
          </cell>
          <cell r="F61">
            <v>114.604</v>
          </cell>
          <cell r="G61">
            <v>119.242</v>
          </cell>
          <cell r="H61">
            <v>4.6380000000000097</v>
          </cell>
          <cell r="I61">
            <v>4.6380000000000097</v>
          </cell>
          <cell r="Q61" t="str">
            <v>四级</v>
          </cell>
          <cell r="R61">
            <v>6</v>
          </cell>
          <cell r="S61">
            <v>6.5</v>
          </cell>
          <cell r="T61" t="str">
            <v>水泥混凝土</v>
          </cell>
          <cell r="U61" t="str">
            <v>水泥混凝土</v>
          </cell>
          <cell r="V61" t="str">
            <v>三级</v>
          </cell>
          <cell r="W61">
            <v>7</v>
          </cell>
          <cell r="Y61" t="str">
            <v>多锤头碎石化后加铺（220）</v>
          </cell>
          <cell r="Z61" t="str">
            <v>水稳</v>
          </cell>
          <cell r="AA61">
            <v>30</v>
          </cell>
          <cell r="AB61" t="str">
            <v>改性沥青砼</v>
          </cell>
          <cell r="AC61">
            <v>9</v>
          </cell>
          <cell r="AD61">
            <v>220</v>
          </cell>
          <cell r="AE61">
            <v>714.25200000000098</v>
          </cell>
          <cell r="AF61">
            <v>571.40160000000105</v>
          </cell>
          <cell r="AG61">
            <v>0.8</v>
          </cell>
          <cell r="AH61">
            <v>2010</v>
          </cell>
          <cell r="AL61" t="str">
            <v>张交计字〔2022〕35号</v>
          </cell>
          <cell r="AM61" t="str">
            <v>1276.77</v>
          </cell>
          <cell r="AN61">
            <v>1137.51</v>
          </cell>
          <cell r="AO61" t="str">
            <v>否</v>
          </cell>
          <cell r="AP61" t="str">
            <v>否</v>
          </cell>
          <cell r="AR61" t="str">
            <v>通过</v>
          </cell>
          <cell r="AS61" t="str">
            <v>通过</v>
          </cell>
          <cell r="AT61" t="str">
            <v>需核实路况视频</v>
          </cell>
          <cell r="AU61" t="str">
            <v>不通过</v>
          </cell>
          <cell r="AV61" t="str">
            <v>设计文件与批复文件与申报的项目不一致</v>
          </cell>
          <cell r="AX61" t="str">
            <v>S241与S315共线，为同一本设计文件，其中S241（113.889-114.604）0.715公里年报路面宽10米，K202+410～
K203+361段0.751公里实际路面宽10米不满足路面改善实施范围，建议剔除此部分设计</v>
          </cell>
          <cell r="AY61" t="str">
            <v>通过</v>
          </cell>
          <cell r="BB61" t="str">
            <v>省公路事务中心</v>
          </cell>
          <cell r="BC61" t="str">
            <v>1106收视频</v>
          </cell>
          <cell r="CI61" t="str">
            <v>确为申报路线且与S241共线（一个项目）</v>
          </cell>
          <cell r="CJ61" t="str">
            <v>S241114.604119.242</v>
          </cell>
        </row>
        <row r="62">
          <cell r="A62" t="str">
            <v>S315193.038202.4729.434</v>
          </cell>
          <cell r="B62">
            <v>56</v>
          </cell>
          <cell r="C62" t="str">
            <v>张家界市</v>
          </cell>
          <cell r="D62" t="str">
            <v>永定区</v>
          </cell>
          <cell r="E62" t="str">
            <v>S315</v>
          </cell>
          <cell r="F62">
            <v>193.03800000000001</v>
          </cell>
          <cell r="G62">
            <v>202.47200000000001</v>
          </cell>
          <cell r="H62">
            <v>9.4339999999999993</v>
          </cell>
          <cell r="I62">
            <v>9.4339999999999993</v>
          </cell>
          <cell r="Q62" t="str">
            <v>四级</v>
          </cell>
          <cell r="R62">
            <v>6</v>
          </cell>
          <cell r="S62">
            <v>6.5</v>
          </cell>
          <cell r="T62" t="str">
            <v>水泥混凝土</v>
          </cell>
          <cell r="U62" t="str">
            <v>水泥混凝土</v>
          </cell>
          <cell r="V62" t="str">
            <v>三级</v>
          </cell>
          <cell r="W62">
            <v>7</v>
          </cell>
          <cell r="Y62" t="str">
            <v>多锤头碎石化后加铺（220）</v>
          </cell>
          <cell r="Z62" t="str">
            <v>水稳</v>
          </cell>
          <cell r="AA62">
            <v>30</v>
          </cell>
          <cell r="AB62" t="str">
            <v>改性沥青砼</v>
          </cell>
          <cell r="AC62">
            <v>9</v>
          </cell>
          <cell r="AD62">
            <v>220</v>
          </cell>
          <cell r="AE62">
            <v>1452.836</v>
          </cell>
          <cell r="AF62">
            <v>1162.2688000000001</v>
          </cell>
          <cell r="AG62">
            <v>0.8</v>
          </cell>
          <cell r="AH62">
            <v>2010</v>
          </cell>
          <cell r="AL62" t="str">
            <v>张交计字〔2022〕35号</v>
          </cell>
          <cell r="AM62" t="str">
            <v>2724.06</v>
          </cell>
          <cell r="AN62">
            <v>2426.91</v>
          </cell>
          <cell r="AO62" t="str">
            <v>否</v>
          </cell>
          <cell r="AP62" t="str">
            <v>十四五规划项目：永定王家坪-张家界城区(S315线179.005-228.297)</v>
          </cell>
          <cell r="AR62" t="str">
            <v>通过</v>
          </cell>
          <cell r="AS62" t="str">
            <v>通过</v>
          </cell>
          <cell r="AT62" t="str">
            <v>需核实路况视频</v>
          </cell>
          <cell r="AU62" t="str">
            <v>不通过</v>
          </cell>
          <cell r="AV62" t="str">
            <v>一设计文件：路面改善长度与计划审报表不一致，施工组织设计部分过于简单，设计文件不清晰，二批复文件：设计文件工期与批复文件不一致，施工图预算和建安费与计划申报表不一致。</v>
          </cell>
          <cell r="AX62" t="str">
            <v>S241与S315共线，为同一本设计文件，其中S241（113.889-114.604）0.715公里年报路面宽10米，K202+410～
K203+361段0.751公里实际路面宽10米不满足路面改善实施范围，建议剔除此部分设计</v>
          </cell>
          <cell r="AY62" t="str">
            <v>通过</v>
          </cell>
          <cell r="BB62" t="str">
            <v>省公路事务中心</v>
          </cell>
          <cell r="BC62" t="str">
            <v>1106收视频</v>
          </cell>
          <cell r="CI62" t="str">
            <v>确为申报路线且与S241共线（一个项目）</v>
          </cell>
          <cell r="CJ62" t="str">
            <v>S315193.038202.472</v>
          </cell>
        </row>
        <row r="63">
          <cell r="A63" t="str">
            <v>S315202.472203.1610.688999999999993</v>
          </cell>
          <cell r="B63">
            <v>57</v>
          </cell>
          <cell r="C63" t="str">
            <v>张家界市</v>
          </cell>
          <cell r="D63" t="str">
            <v>永定区</v>
          </cell>
          <cell r="E63" t="str">
            <v>S315</v>
          </cell>
          <cell r="F63">
            <v>202.47200000000001</v>
          </cell>
          <cell r="G63">
            <v>203.161</v>
          </cell>
          <cell r="H63">
            <v>0.68899999999999295</v>
          </cell>
          <cell r="Q63" t="str">
            <v>四级</v>
          </cell>
          <cell r="R63">
            <v>10</v>
          </cell>
          <cell r="S63">
            <v>12</v>
          </cell>
          <cell r="T63" t="str">
            <v>水泥混凝土</v>
          </cell>
          <cell r="U63" t="str">
            <v>沥青混凝土</v>
          </cell>
          <cell r="V63" t="str">
            <v>三级</v>
          </cell>
          <cell r="W63">
            <v>10</v>
          </cell>
          <cell r="Y63" t="str">
            <v>多锤头碎石化后加铺（220）</v>
          </cell>
          <cell r="Z63" t="str">
            <v>水稳</v>
          </cell>
          <cell r="AA63">
            <v>30</v>
          </cell>
          <cell r="AB63" t="str">
            <v>改性沥青砼</v>
          </cell>
          <cell r="AC63">
            <v>9</v>
          </cell>
          <cell r="AD63">
            <v>220</v>
          </cell>
          <cell r="AE63">
            <v>151.57999999999799</v>
          </cell>
          <cell r="AF63">
            <v>0</v>
          </cell>
          <cell r="AG63">
            <v>0.8</v>
          </cell>
          <cell r="AH63">
            <v>2010</v>
          </cell>
          <cell r="AL63" t="str">
            <v>张交计字〔2022〕35号</v>
          </cell>
          <cell r="AM63">
            <v>189.77</v>
          </cell>
          <cell r="AN63">
            <v>172.29</v>
          </cell>
          <cell r="AO63" t="str">
            <v>否</v>
          </cell>
          <cell r="AP63" t="str">
            <v>十四五规划项目：永定王家坪-张家界城区(S315线179.005-228.297)</v>
          </cell>
          <cell r="AR63" t="str">
            <v>不通过</v>
          </cell>
          <cell r="AS63" t="str">
            <v>不通过</v>
          </cell>
          <cell r="AT63" t="str">
            <v>不满足路面改善实施范围，四级公路，年报内路面宽10米</v>
          </cell>
          <cell r="AU63" t="str">
            <v>不通过</v>
          </cell>
          <cell r="AX63" t="str">
            <v>S241与S315共线，为同一本设计文件，其中S241（113.889-114.604）0.715公里年报路面宽10米，K202+410～
K203+361段0.751公里实际路面宽10米不满足路面改善实施范围，建议剔除此部分设计</v>
          </cell>
          <cell r="BB63" t="str">
            <v>县公路建养中心</v>
          </cell>
          <cell r="BC63" t="str">
            <v>1106收视频</v>
          </cell>
          <cell r="CI63" t="str">
            <v>确为申报路线且与S241共线（一个项目）</v>
          </cell>
          <cell r="CJ63" t="str">
            <v>S315202.472203.161</v>
          </cell>
        </row>
        <row r="64">
          <cell r="A64" t="str">
            <v>S315203.161208.85.63900000000001</v>
          </cell>
          <cell r="B64">
            <v>58</v>
          </cell>
          <cell r="C64" t="str">
            <v>张家界市</v>
          </cell>
          <cell r="D64" t="str">
            <v>永定区</v>
          </cell>
          <cell r="E64" t="str">
            <v>S315</v>
          </cell>
          <cell r="F64">
            <v>203.161</v>
          </cell>
          <cell r="G64">
            <v>208.8</v>
          </cell>
          <cell r="H64">
            <v>5.63900000000001</v>
          </cell>
          <cell r="I64">
            <v>5.63900000000001</v>
          </cell>
          <cell r="Q64" t="str">
            <v>四级</v>
          </cell>
          <cell r="R64">
            <v>6</v>
          </cell>
          <cell r="S64">
            <v>6.5</v>
          </cell>
          <cell r="T64" t="str">
            <v>沥青混凝土</v>
          </cell>
          <cell r="U64" t="str">
            <v>沥青混凝土</v>
          </cell>
          <cell r="V64" t="str">
            <v>三级</v>
          </cell>
          <cell r="W64">
            <v>7</v>
          </cell>
          <cell r="Y64" t="str">
            <v>旧路病害处治后加铺</v>
          </cell>
          <cell r="Z64" t="str">
            <v>水稳</v>
          </cell>
          <cell r="AA64">
            <v>30</v>
          </cell>
          <cell r="AB64" t="str">
            <v>改性沥青砼</v>
          </cell>
          <cell r="AC64">
            <v>9</v>
          </cell>
          <cell r="AD64">
            <v>215</v>
          </cell>
          <cell r="AE64">
            <v>848.66950000000099</v>
          </cell>
          <cell r="AF64">
            <v>678.93560000000105</v>
          </cell>
          <cell r="AG64">
            <v>0.8</v>
          </cell>
          <cell r="AH64">
            <v>2004</v>
          </cell>
          <cell r="AL64" t="str">
            <v>张交计字〔2022〕35号</v>
          </cell>
          <cell r="AM64">
            <v>1552.34</v>
          </cell>
          <cell r="AN64" t="str">
            <v>1383.02</v>
          </cell>
          <cell r="AO64" t="str">
            <v>否</v>
          </cell>
          <cell r="AP64" t="str">
            <v>十四五规划项目：永定王家坪-张家界城区(S315线179.005-228.297)</v>
          </cell>
          <cell r="AR64" t="str">
            <v>通过</v>
          </cell>
          <cell r="AS64" t="str">
            <v>通过</v>
          </cell>
          <cell r="AT64" t="str">
            <v>需核实路况视频</v>
          </cell>
          <cell r="AU64" t="str">
            <v>不通过</v>
          </cell>
          <cell r="AV64" t="str">
            <v>一设计文件：路面改善长度与计划审报表不一致，施工组织设计部分过于简单，设计文件不清晰，二批复文件：设计文件工期与批复文件不一致，施工图预算和建安费与计划申报表不一致。</v>
          </cell>
          <cell r="AX64" t="str">
            <v>S241与S315共线，为同一本设计文件，其中S241（113.889-114.604）0.715公里年报路面宽10米，K202+410～
K203+361段0.751公里实际路面宽10米不满足路面改善实施范围，建议剔除此部分设计</v>
          </cell>
          <cell r="AY64" t="str">
            <v>通过</v>
          </cell>
          <cell r="BB64" t="str">
            <v>省公路事务中心</v>
          </cell>
          <cell r="BC64" t="str">
            <v>1106收视频</v>
          </cell>
          <cell r="BI64" t="str">
            <v>=DISPIMG("ID_2A3F8E4F074F4801AA6D65313777C467",1)</v>
          </cell>
          <cell r="BJ64">
            <v>110.69618699999999</v>
          </cell>
          <cell r="BK64">
            <v>29.030421</v>
          </cell>
          <cell r="BL64" t="str">
            <v>S315</v>
          </cell>
          <cell r="BM64">
            <v>206.83</v>
          </cell>
          <cell r="BN64" t="str">
            <v>=DISPIMG("ID_ED96F92B3B5C4A98ADBBB42D33F13625",1)</v>
          </cell>
          <cell r="BO64">
            <v>110.68291600000001</v>
          </cell>
          <cell r="BP64">
            <v>29.035729</v>
          </cell>
          <cell r="BQ64" t="str">
            <v>S315</v>
          </cell>
          <cell r="BR64">
            <v>208.72800000000001</v>
          </cell>
          <cell r="CI64" t="str">
            <v>确为申报路线且与S241共线（一个项目）</v>
          </cell>
          <cell r="CJ64" t="str">
            <v>S315203.161208.8</v>
          </cell>
        </row>
        <row r="65">
          <cell r="A65" t="str">
            <v>S22063.15563.3070.152000000000001</v>
          </cell>
          <cell r="B65">
            <v>59</v>
          </cell>
          <cell r="C65" t="str">
            <v>益阳市</v>
          </cell>
          <cell r="D65" t="str">
            <v>南县</v>
          </cell>
          <cell r="E65" t="str">
            <v>S220</v>
          </cell>
          <cell r="F65">
            <v>63.155000000000001</v>
          </cell>
          <cell r="G65">
            <v>63.307000000000002</v>
          </cell>
          <cell r="H65">
            <v>0.152000000000001</v>
          </cell>
          <cell r="I65">
            <v>0.152000000000001</v>
          </cell>
          <cell r="Q65" t="str">
            <v>四级</v>
          </cell>
          <cell r="R65">
            <v>6</v>
          </cell>
          <cell r="S65">
            <v>6.5</v>
          </cell>
          <cell r="T65" t="str">
            <v>水泥混凝土</v>
          </cell>
          <cell r="U65" t="str">
            <v>水泥混凝土</v>
          </cell>
          <cell r="V65" t="str">
            <v>四级</v>
          </cell>
          <cell r="W65">
            <v>6.5</v>
          </cell>
          <cell r="Y65" t="str">
            <v>多锤头碎石化后加铺（220）</v>
          </cell>
          <cell r="Z65" t="str">
            <v>水稳</v>
          </cell>
          <cell r="AA65">
            <v>30</v>
          </cell>
          <cell r="AB65" t="str">
            <v>改性沥青砼</v>
          </cell>
          <cell r="AC65">
            <v>9</v>
          </cell>
          <cell r="AD65">
            <v>220</v>
          </cell>
          <cell r="AE65">
            <v>21.7360000000001</v>
          </cell>
          <cell r="AF65">
            <v>17.388800000000099</v>
          </cell>
          <cell r="AG65">
            <v>0.8</v>
          </cell>
          <cell r="AH65">
            <v>2011</v>
          </cell>
          <cell r="AL65" t="str">
            <v>大交发〔2022〕15号</v>
          </cell>
          <cell r="AM65">
            <v>37.4</v>
          </cell>
          <cell r="AN65">
            <v>33.9</v>
          </cell>
          <cell r="AO65" t="str">
            <v>否</v>
          </cell>
          <cell r="AP65" t="str">
            <v>否</v>
          </cell>
          <cell r="AR65" t="str">
            <v>通过</v>
          </cell>
          <cell r="AS65" t="str">
            <v>不通过</v>
          </cell>
          <cell r="AT65" t="str">
            <v>设计深度不够</v>
          </cell>
          <cell r="AU65" t="str">
            <v>不通过</v>
          </cell>
          <cell r="AV65" t="str">
            <v>一设计文件：1设计文件的时间晚于批复文件，不合理，2无资质证书,3无施工组织设计文件；二批复文件：1批复文件需由市交通局批复，2终点桩号和路线全长与设计文件不一致，3路面施工方案与设计文件不一致，4预算总金额和建安费与设计文件不一致</v>
          </cell>
          <cell r="BB65" t="str">
            <v>省公路事务中心</v>
          </cell>
          <cell r="BC65" t="str">
            <v>1122收视频</v>
          </cell>
          <cell r="CI65" t="str">
            <v>路况较好</v>
          </cell>
          <cell r="CJ65" t="str">
            <v>S22063.15563.307</v>
          </cell>
        </row>
        <row r="66">
          <cell r="A66" t="str">
            <v>S22063.30763.5020.195</v>
          </cell>
          <cell r="B66">
            <v>60</v>
          </cell>
          <cell r="C66" t="str">
            <v>益阳市</v>
          </cell>
          <cell r="D66" t="str">
            <v>南县</v>
          </cell>
          <cell r="E66" t="str">
            <v>S220</v>
          </cell>
          <cell r="F66">
            <v>63.307000000000002</v>
          </cell>
          <cell r="G66">
            <v>63.502000000000002</v>
          </cell>
          <cell r="H66">
            <v>0.19500000000000001</v>
          </cell>
          <cell r="I66">
            <v>0.19500000000000001</v>
          </cell>
          <cell r="Q66" t="str">
            <v>四级</v>
          </cell>
          <cell r="R66">
            <v>3.5</v>
          </cell>
          <cell r="S66">
            <v>4.5</v>
          </cell>
          <cell r="T66" t="str">
            <v>水泥混凝土</v>
          </cell>
          <cell r="U66" t="str">
            <v>水泥混凝土</v>
          </cell>
          <cell r="V66" t="str">
            <v>四级</v>
          </cell>
          <cell r="W66">
            <v>6.5</v>
          </cell>
          <cell r="Y66" t="str">
            <v>多锤头碎石化后加铺（220）</v>
          </cell>
          <cell r="Z66" t="str">
            <v>水稳</v>
          </cell>
          <cell r="AA66">
            <v>30</v>
          </cell>
          <cell r="AB66" t="str">
            <v>改性沥青砼</v>
          </cell>
          <cell r="AC66">
            <v>9</v>
          </cell>
          <cell r="AD66">
            <v>220</v>
          </cell>
          <cell r="AE66">
            <v>27.885000000000002</v>
          </cell>
          <cell r="AF66">
            <v>22.308</v>
          </cell>
          <cell r="AG66">
            <v>0.8</v>
          </cell>
          <cell r="AH66">
            <v>2006</v>
          </cell>
          <cell r="AL66" t="str">
            <v>大交发〔2022〕15号</v>
          </cell>
          <cell r="AM66">
            <v>47.99</v>
          </cell>
          <cell r="AN66">
            <v>43.6</v>
          </cell>
          <cell r="AO66" t="str">
            <v>否</v>
          </cell>
          <cell r="AP66" t="str">
            <v>否</v>
          </cell>
          <cell r="AR66" t="str">
            <v>通过</v>
          </cell>
          <cell r="AS66" t="str">
            <v>不通过</v>
          </cell>
          <cell r="AT66" t="str">
            <v>设计深度不够</v>
          </cell>
          <cell r="AU66" t="str">
            <v>不通过</v>
          </cell>
          <cell r="AV66" t="str">
            <v>一设计文件：1设计文件的时间晚于批复文件，不合理，2无资质证书,3无施工组织设计文件；二批复文件：1批复文件需由市交通局批复，2终点桩号和路线全长与设计文件不一致，3路面施工方案与设计文件不一致，4预算总金额和建安费与设计文件不一致</v>
          </cell>
          <cell r="BB66" t="str">
            <v>省公路事务中心</v>
          </cell>
          <cell r="BC66" t="str">
            <v>1122收视频</v>
          </cell>
          <cell r="CI66" t="str">
            <v>路况较好</v>
          </cell>
          <cell r="CJ66" t="str">
            <v>S22063.30763.502</v>
          </cell>
        </row>
        <row r="67">
          <cell r="A67" t="str">
            <v>S22063.50265.3671.865</v>
          </cell>
          <cell r="B67">
            <v>61</v>
          </cell>
          <cell r="C67" t="str">
            <v>益阳市</v>
          </cell>
          <cell r="D67" t="str">
            <v>南县</v>
          </cell>
          <cell r="E67" t="str">
            <v>S220</v>
          </cell>
          <cell r="F67">
            <v>63.502000000000002</v>
          </cell>
          <cell r="G67">
            <v>65.367000000000004</v>
          </cell>
          <cell r="H67">
            <v>1.865</v>
          </cell>
          <cell r="I67">
            <v>1.865</v>
          </cell>
          <cell r="Q67" t="str">
            <v>四级</v>
          </cell>
          <cell r="R67">
            <v>5</v>
          </cell>
          <cell r="S67">
            <v>6.5</v>
          </cell>
          <cell r="T67" t="str">
            <v>水泥混凝土</v>
          </cell>
          <cell r="U67" t="str">
            <v>水泥混凝土</v>
          </cell>
          <cell r="V67" t="str">
            <v>四级</v>
          </cell>
          <cell r="W67">
            <v>6.5</v>
          </cell>
          <cell r="Y67" t="str">
            <v>多锤头碎石化后加铺（220）</v>
          </cell>
          <cell r="Z67" t="str">
            <v>水稳</v>
          </cell>
          <cell r="AA67">
            <v>30</v>
          </cell>
          <cell r="AB67" t="str">
            <v>改性沥青砼</v>
          </cell>
          <cell r="AC67">
            <v>9</v>
          </cell>
          <cell r="AD67">
            <v>220</v>
          </cell>
          <cell r="AE67">
            <v>266.69499999999999</v>
          </cell>
          <cell r="AF67">
            <v>213.35599999999999</v>
          </cell>
          <cell r="AG67">
            <v>0.8</v>
          </cell>
          <cell r="AH67">
            <v>1996</v>
          </cell>
          <cell r="AL67" t="str">
            <v>大交发〔2022〕15号</v>
          </cell>
          <cell r="AM67">
            <v>459.06</v>
          </cell>
          <cell r="AN67">
            <v>417.01</v>
          </cell>
          <cell r="AO67" t="str">
            <v>否</v>
          </cell>
          <cell r="AP67" t="str">
            <v>否</v>
          </cell>
          <cell r="AR67" t="str">
            <v>通过</v>
          </cell>
          <cell r="AS67" t="str">
            <v>不通过</v>
          </cell>
          <cell r="AT67" t="str">
            <v>设计深度不够</v>
          </cell>
          <cell r="AU67" t="str">
            <v>不通过</v>
          </cell>
          <cell r="AV67" t="str">
            <v>一设计文件：1设计文件的时间晚于批复文件，不合理，2无资质证书,3无施工组织设计文件；二批复文件：1批复文件需由市交通局批复，2终点桩号和路线全长与设计文件不一致，3路面施工方案与设计文件不一致，4预算总金额和建安费与设计文件不一致</v>
          </cell>
          <cell r="BB67" t="str">
            <v>省公路事务中心</v>
          </cell>
          <cell r="BC67" t="str">
            <v>1122收视频</v>
          </cell>
          <cell r="CI67" t="str">
            <v>路况较好</v>
          </cell>
          <cell r="CJ67" t="str">
            <v>S22063.50265.367</v>
          </cell>
        </row>
        <row r="68">
          <cell r="A68" t="str">
            <v>S22065.36768.6923.32499999999999</v>
          </cell>
          <cell r="B68">
            <v>62</v>
          </cell>
          <cell r="C68" t="str">
            <v>益阳市</v>
          </cell>
          <cell r="D68" t="str">
            <v>南县</v>
          </cell>
          <cell r="E68" t="str">
            <v>S220</v>
          </cell>
          <cell r="F68">
            <v>65.367000000000004</v>
          </cell>
          <cell r="G68">
            <v>68.691999999999993</v>
          </cell>
          <cell r="H68">
            <v>3.32499999999999</v>
          </cell>
          <cell r="I68">
            <v>3.32499999999999</v>
          </cell>
          <cell r="Q68" t="str">
            <v>四级</v>
          </cell>
          <cell r="R68">
            <v>5</v>
          </cell>
          <cell r="S68">
            <v>6.8</v>
          </cell>
          <cell r="T68" t="str">
            <v>沥青混凝土</v>
          </cell>
          <cell r="U68" t="str">
            <v>水泥混凝土</v>
          </cell>
          <cell r="V68" t="str">
            <v>四级</v>
          </cell>
          <cell r="W68">
            <v>6.5</v>
          </cell>
          <cell r="Y68" t="str">
            <v>旧路病害处治后加铺</v>
          </cell>
          <cell r="Z68" t="str">
            <v>水稳</v>
          </cell>
          <cell r="AA68">
            <v>30</v>
          </cell>
          <cell r="AB68" t="str">
            <v>改性沥青砼</v>
          </cell>
          <cell r="AC68">
            <v>9</v>
          </cell>
          <cell r="AD68">
            <v>215</v>
          </cell>
          <cell r="AE68">
            <v>464.668749999998</v>
          </cell>
          <cell r="AF68">
            <v>371.73499999999899</v>
          </cell>
          <cell r="AG68">
            <v>0.8</v>
          </cell>
          <cell r="AH68">
            <v>1996</v>
          </cell>
          <cell r="AL68" t="str">
            <v>大交发〔2022〕15号</v>
          </cell>
          <cell r="AM68">
            <v>818.44</v>
          </cell>
          <cell r="AN68">
            <v>743.47</v>
          </cell>
          <cell r="AO68" t="str">
            <v>否</v>
          </cell>
          <cell r="AP68" t="str">
            <v>否</v>
          </cell>
          <cell r="AR68" t="str">
            <v>通过</v>
          </cell>
          <cell r="AS68" t="str">
            <v>不通过</v>
          </cell>
          <cell r="AT68" t="str">
            <v>设计深度不够</v>
          </cell>
          <cell r="AU68" t="str">
            <v>不通过</v>
          </cell>
          <cell r="AV68" t="str">
            <v>一设计文件：1设计文件的时间晚于批复文件，不合理，2无资质证书,3无施工组织设计文件；二批复文件：1批复文件需由市交通局批复，2终点桩号和路线全长与设计文件不一致，3路面施工方案与设计文件不一致，4预算总金额和建安费与设计文件不一致</v>
          </cell>
          <cell r="BB68" t="str">
            <v>省公路事务中心</v>
          </cell>
          <cell r="BC68" t="str">
            <v>1122收视频</v>
          </cell>
          <cell r="CI68" t="str">
            <v>路况较好</v>
          </cell>
          <cell r="CJ68" t="str">
            <v>S22065.36768.692</v>
          </cell>
        </row>
        <row r="69">
          <cell r="A69" t="str">
            <v>S22580.8381.1430.313000000000002</v>
          </cell>
          <cell r="B69">
            <v>63</v>
          </cell>
          <cell r="C69" t="str">
            <v>益阳市</v>
          </cell>
          <cell r="D69" t="str">
            <v>桃江县</v>
          </cell>
          <cell r="E69" t="str">
            <v>S225</v>
          </cell>
          <cell r="F69">
            <v>80.83</v>
          </cell>
          <cell r="G69">
            <v>81.143000000000001</v>
          </cell>
          <cell r="H69">
            <v>0.313000000000002</v>
          </cell>
          <cell r="I69">
            <v>0.313000000000002</v>
          </cell>
          <cell r="Q69" t="str">
            <v>四级</v>
          </cell>
          <cell r="R69">
            <v>5</v>
          </cell>
          <cell r="S69">
            <v>6</v>
          </cell>
          <cell r="T69" t="str">
            <v>水泥混凝土</v>
          </cell>
          <cell r="U69" t="str">
            <v>水泥混凝土</v>
          </cell>
          <cell r="V69" t="str">
            <v>三级</v>
          </cell>
          <cell r="W69">
            <v>7.5</v>
          </cell>
          <cell r="Y69" t="str">
            <v>多锤头碎石化后加铺（190）</v>
          </cell>
          <cell r="Z69" t="str">
            <v>ATB</v>
          </cell>
          <cell r="AA69">
            <v>10</v>
          </cell>
          <cell r="AB69" t="str">
            <v>改性沥青砼</v>
          </cell>
          <cell r="AC69">
            <v>5</v>
          </cell>
          <cell r="AD69">
            <v>190</v>
          </cell>
          <cell r="AE69">
            <v>44.602500000000298</v>
          </cell>
          <cell r="AF69">
            <v>35.682000000000301</v>
          </cell>
          <cell r="AG69">
            <v>0.8</v>
          </cell>
          <cell r="AH69">
            <v>2005</v>
          </cell>
          <cell r="AL69" t="str">
            <v>益交发〔2022〕230号</v>
          </cell>
          <cell r="AM69">
            <v>80.239999999999995</v>
          </cell>
          <cell r="AN69">
            <v>69.94</v>
          </cell>
          <cell r="AO69" t="str">
            <v>否</v>
          </cell>
          <cell r="AP69" t="str">
            <v>否</v>
          </cell>
          <cell r="AR69" t="str">
            <v>通过</v>
          </cell>
          <cell r="AS69" t="str">
            <v>通过</v>
          </cell>
          <cell r="AT69" t="str">
            <v>需核实路况视频</v>
          </cell>
          <cell r="AU69" t="str">
            <v>不通过</v>
          </cell>
          <cell r="AV69" t="str">
            <v>一设计文件：1无设计单位盖章、资质证书，2总预算和建安费与计划申报表不一致;二批复文件：1需由市交通局批复，2无预算审核表；无资金承诺函</v>
          </cell>
          <cell r="AW69" t="str">
            <v>不通过</v>
          </cell>
          <cell r="AX69" t="str">
            <v>一设计文件：1(80.83-81.143)段设计中原路面宽7.5米，不满足路面改善实施范围要求，2无路面结构比选方案；二批复文件：1需由市交通局批复，2无预算审核表；三批复总投资、建安费与计划申报表不一致</v>
          </cell>
          <cell r="BB69" t="str">
            <v>省公路事务中心</v>
          </cell>
          <cell r="BC69" t="str">
            <v>1114收视频</v>
          </cell>
          <cell r="BD69" t="str">
            <v>=DISPIMG("ID_9D5C070368CA46D6973FC9FCCF0F277D",1)</v>
          </cell>
          <cell r="BE69">
            <v>111.935181</v>
          </cell>
          <cell r="BF69">
            <v>28.421778</v>
          </cell>
          <cell r="BG69" t="str">
            <v>S225</v>
          </cell>
          <cell r="BH69">
            <v>80.81</v>
          </cell>
          <cell r="BI69" t="str">
            <v>=DISPIMG("ID_9C02D27C036840F49427F515641C7B93",1)</v>
          </cell>
          <cell r="BJ69">
            <v>111.93283700000001</v>
          </cell>
          <cell r="BK69">
            <v>28.400516</v>
          </cell>
          <cell r="BL69" t="str">
            <v>S225</v>
          </cell>
          <cell r="BM69">
            <v>83.492999999999995</v>
          </cell>
          <cell r="BN69" t="str">
            <v>=DISPIMG("ID_A6CEDCC736214CD2A963D656D366FD04",1)</v>
          </cell>
          <cell r="BO69">
            <v>111.92582299999999</v>
          </cell>
          <cell r="BP69">
            <v>28.376127</v>
          </cell>
          <cell r="BQ69" t="str">
            <v>S225</v>
          </cell>
          <cell r="BR69">
            <v>86.789000000000001</v>
          </cell>
          <cell r="CI69" t="str">
            <v>确为申报路线</v>
          </cell>
          <cell r="CJ69" t="str">
            <v>S22580.8381.143</v>
          </cell>
        </row>
        <row r="70">
          <cell r="A70" t="str">
            <v>S22581.14389.2048.06099999999999</v>
          </cell>
          <cell r="B70">
            <v>64</v>
          </cell>
          <cell r="C70" t="str">
            <v>益阳市</v>
          </cell>
          <cell r="D70" t="str">
            <v>桃江县</v>
          </cell>
          <cell r="E70" t="str">
            <v>S225</v>
          </cell>
          <cell r="F70">
            <v>81.143000000000001</v>
          </cell>
          <cell r="G70">
            <v>89.203999999999994</v>
          </cell>
          <cell r="H70">
            <v>8.0609999999999893</v>
          </cell>
          <cell r="I70">
            <v>8.0609999999999893</v>
          </cell>
          <cell r="Q70" t="str">
            <v>四级</v>
          </cell>
          <cell r="R70">
            <v>5</v>
          </cell>
          <cell r="S70">
            <v>6.5</v>
          </cell>
          <cell r="T70" t="str">
            <v>水泥混凝土</v>
          </cell>
          <cell r="U70" t="str">
            <v>水泥混凝土</v>
          </cell>
          <cell r="V70" t="str">
            <v>三级</v>
          </cell>
          <cell r="W70">
            <v>7</v>
          </cell>
          <cell r="Y70" t="str">
            <v>多锤头碎石化后加铺（190）</v>
          </cell>
          <cell r="Z70" t="str">
            <v>ATB</v>
          </cell>
          <cell r="AA70">
            <v>10</v>
          </cell>
          <cell r="AB70" t="str">
            <v>改性沥青砼</v>
          </cell>
          <cell r="AC70">
            <v>5</v>
          </cell>
          <cell r="AD70">
            <v>190</v>
          </cell>
          <cell r="AE70">
            <v>1072.1130000000001</v>
          </cell>
          <cell r="AF70">
            <v>857.69039999999904</v>
          </cell>
          <cell r="AG70">
            <v>0.8</v>
          </cell>
          <cell r="AH70">
            <v>2005</v>
          </cell>
          <cell r="AL70" t="str">
            <v>益交发〔2022〕230号</v>
          </cell>
          <cell r="AM70">
            <v>2069.34</v>
          </cell>
          <cell r="AN70">
            <v>1801.13</v>
          </cell>
          <cell r="AO70" t="str">
            <v>否</v>
          </cell>
          <cell r="AP70" t="str">
            <v>否</v>
          </cell>
          <cell r="AR70" t="str">
            <v>通过</v>
          </cell>
          <cell r="AS70" t="str">
            <v>通过</v>
          </cell>
          <cell r="AT70" t="str">
            <v>需核实路况视频</v>
          </cell>
          <cell r="AU70" t="str">
            <v>不通过</v>
          </cell>
          <cell r="AV70" t="str">
            <v>一设计文件：1无设计单位盖章、资质证书，2总预算和建安费与计划申报表不一致;二批复文件：1需由市交通局批复，3无预算审核表；无资金承诺函</v>
          </cell>
          <cell r="AW70" t="str">
            <v>不通过</v>
          </cell>
          <cell r="AX70" t="str">
            <v>一设计文件：1(80.83-81.143)段设计中原路面宽7.5米，不满足路面改善实施范围要求，2无路面结构比选方案；二批复文件：1需由市交通局批复，2无预算审核表；三批复总投资、建安费与计划申报表不一致</v>
          </cell>
          <cell r="BB70" t="str">
            <v>省公路事务中心</v>
          </cell>
          <cell r="BC70" t="str">
            <v>1114收视频</v>
          </cell>
          <cell r="BD70" t="str">
            <v>=DISPIMG("ID_C0048F1293BB4CFE8659D89E5BB273B2",1)</v>
          </cell>
          <cell r="BE70">
            <v>111.92616599999999</v>
          </cell>
          <cell r="BF70">
            <v>28.376283000000001</v>
          </cell>
          <cell r="BG70" t="str">
            <v>S225</v>
          </cell>
          <cell r="BH70">
            <v>86.751000000000005</v>
          </cell>
          <cell r="BI70" t="str">
            <v>=DISPIMG("ID_3B7A9718F2904289A203EAB2B1647E80",1)</v>
          </cell>
          <cell r="BJ70">
            <v>111.916523</v>
          </cell>
          <cell r="BK70">
            <v>28.367920999999999</v>
          </cell>
          <cell r="BL70" t="str">
            <v>S225</v>
          </cell>
          <cell r="BM70">
            <v>88.429000000000002</v>
          </cell>
          <cell r="CI70" t="str">
            <v>确为申报路线</v>
          </cell>
          <cell r="CJ70" t="str">
            <v>S22581.14389.204</v>
          </cell>
        </row>
        <row r="71">
          <cell r="A71" t="str">
            <v>S22589.20489.540.336000000000013</v>
          </cell>
          <cell r="B71">
            <v>65</v>
          </cell>
          <cell r="C71" t="str">
            <v>益阳市</v>
          </cell>
          <cell r="D71" t="str">
            <v>桃江县</v>
          </cell>
          <cell r="E71" t="str">
            <v>S225</v>
          </cell>
          <cell r="F71">
            <v>89.203999999999994</v>
          </cell>
          <cell r="G71">
            <v>89.54</v>
          </cell>
          <cell r="H71">
            <v>0.33600000000001301</v>
          </cell>
          <cell r="I71">
            <v>0.33600000000001301</v>
          </cell>
          <cell r="Q71" t="str">
            <v>四级</v>
          </cell>
          <cell r="R71">
            <v>3.5</v>
          </cell>
          <cell r="S71">
            <v>4.5</v>
          </cell>
          <cell r="T71" t="str">
            <v>水泥混凝土</v>
          </cell>
          <cell r="U71" t="str">
            <v>水泥混凝土</v>
          </cell>
          <cell r="V71" t="str">
            <v>三级</v>
          </cell>
          <cell r="W71">
            <v>7</v>
          </cell>
          <cell r="Y71" t="str">
            <v>多锤头碎石化后加铺（190）</v>
          </cell>
          <cell r="Z71" t="str">
            <v>ATB</v>
          </cell>
          <cell r="AA71">
            <v>10</v>
          </cell>
          <cell r="AB71" t="str">
            <v>改性沥青砼</v>
          </cell>
          <cell r="AC71">
            <v>5</v>
          </cell>
          <cell r="AD71">
            <v>190</v>
          </cell>
          <cell r="AE71">
            <v>44.688000000001701</v>
          </cell>
          <cell r="AF71">
            <v>35.750400000001399</v>
          </cell>
          <cell r="AG71">
            <v>0.8</v>
          </cell>
          <cell r="AH71">
            <v>2006</v>
          </cell>
          <cell r="AL71" t="str">
            <v>益交发〔2022〕230号</v>
          </cell>
          <cell r="AM71">
            <v>83.37</v>
          </cell>
          <cell r="AN71">
            <v>75.069999999999993</v>
          </cell>
          <cell r="AO71" t="str">
            <v>否</v>
          </cell>
          <cell r="AP71" t="str">
            <v>否</v>
          </cell>
          <cell r="AR71" t="str">
            <v>通过</v>
          </cell>
          <cell r="AS71" t="str">
            <v>通过</v>
          </cell>
          <cell r="AT71" t="str">
            <v>需核实路况视频</v>
          </cell>
          <cell r="AU71" t="str">
            <v>不通过</v>
          </cell>
          <cell r="AV71" t="str">
            <v>一设计文件：1无设计单位盖章、资质证书，2总预算和建安费与计划申报表不一致;二批复文件：1需由市交通局批复，4无预算审核表；无资金承诺函</v>
          </cell>
          <cell r="AW71" t="str">
            <v>不通过</v>
          </cell>
          <cell r="AX71" t="str">
            <v>一设计文件：1(80.83-81.143)段设计中原路面宽7.5米，不满足路面改善实施范围要求，2无路面结构比选方案；二批复文件：1需由市交通局批复，2无预算审核表；三批复总投资、建安费与计划申报表不一致</v>
          </cell>
          <cell r="BB71" t="str">
            <v>省公路事务中心</v>
          </cell>
          <cell r="BC71" t="str">
            <v>1114收视频</v>
          </cell>
          <cell r="BD71" t="str">
            <v>=DISPIMG("ID_C4884BB5626F48728F8F53047C694F39",1)</v>
          </cell>
          <cell r="BE71">
            <v>111.915617</v>
          </cell>
          <cell r="BF71">
            <v>28.366202000000001</v>
          </cell>
          <cell r="BG71" t="str">
            <v>S225</v>
          </cell>
          <cell r="BH71">
            <v>88.638000000000005</v>
          </cell>
          <cell r="BI71" t="str">
            <v>=DISPIMG("ID_30BF83E159804BA59709764ADB7F0FA8",1)</v>
          </cell>
          <cell r="BJ71">
            <v>111.914816</v>
          </cell>
          <cell r="BK71">
            <v>28.364011999999999</v>
          </cell>
          <cell r="BL71" t="str">
            <v>S225</v>
          </cell>
          <cell r="BM71">
            <v>88.924000000000007</v>
          </cell>
          <cell r="BN71" t="str">
            <v>=DISPIMG("ID_7E4105B287E34689AA431D193134235E",1)</v>
          </cell>
          <cell r="BO71">
            <v>111.914781</v>
          </cell>
          <cell r="BP71">
            <v>28.36138</v>
          </cell>
          <cell r="BQ71" t="str">
            <v>S225</v>
          </cell>
          <cell r="BR71">
            <v>98.516000000000005</v>
          </cell>
          <cell r="CI71" t="str">
            <v>确为申报路线</v>
          </cell>
          <cell r="CJ71" t="str">
            <v>S22589.20489.54</v>
          </cell>
        </row>
        <row r="72">
          <cell r="A72" t="str">
            <v>S225114.95122.5797.62899999999999</v>
          </cell>
          <cell r="B72">
            <v>66</v>
          </cell>
          <cell r="C72" t="str">
            <v>益阳市</v>
          </cell>
          <cell r="D72" t="str">
            <v>安化县</v>
          </cell>
          <cell r="E72" t="str">
            <v>S225</v>
          </cell>
          <cell r="F72">
            <v>114.95</v>
          </cell>
          <cell r="G72">
            <v>122.57899999999999</v>
          </cell>
          <cell r="H72">
            <v>7.6289999999999898</v>
          </cell>
          <cell r="I72">
            <v>7.6289999999999898</v>
          </cell>
          <cell r="Q72" t="str">
            <v>四级</v>
          </cell>
          <cell r="R72">
            <v>6</v>
          </cell>
          <cell r="S72">
            <v>7</v>
          </cell>
          <cell r="T72" t="str">
            <v>水泥混凝土</v>
          </cell>
          <cell r="W72">
            <v>7</v>
          </cell>
          <cell r="Y72" t="str">
            <v>含基层</v>
          </cell>
          <cell r="Z72" t="str">
            <v>水稳</v>
          </cell>
          <cell r="AA72">
            <v>30</v>
          </cell>
          <cell r="AB72" t="str">
            <v>改性沥青砼</v>
          </cell>
          <cell r="AC72">
            <v>9</v>
          </cell>
          <cell r="AD72">
            <v>220</v>
          </cell>
          <cell r="AE72">
            <v>1174.866</v>
          </cell>
          <cell r="AF72">
            <v>939.89279999999906</v>
          </cell>
          <cell r="AG72">
            <v>0.8</v>
          </cell>
          <cell r="AH72">
            <v>2003</v>
          </cell>
          <cell r="AL72" t="str">
            <v>安交计统〔2022〕20号</v>
          </cell>
          <cell r="AM72">
            <v>1762.3</v>
          </cell>
          <cell r="AN72">
            <v>1602.09</v>
          </cell>
          <cell r="AO72" t="str">
            <v>否</v>
          </cell>
          <cell r="AP72" t="str">
            <v>十四五规划项目：S321安化仙溪至沩山公路(s225线97.703-117.036)</v>
          </cell>
          <cell r="AR72" t="str">
            <v>通过</v>
          </cell>
          <cell r="AS72" t="str">
            <v>不通过</v>
          </cell>
          <cell r="AT72" t="str">
            <v>资料存在逻辑错误</v>
          </cell>
          <cell r="AU72" t="str">
            <v>不通过</v>
          </cell>
          <cell r="AV72" t="str">
            <v>设计文件、批复文件与资金承诺函与申报项目不一致</v>
          </cell>
          <cell r="BB72" t="str">
            <v>省公路事务中心</v>
          </cell>
          <cell r="BC72" t="str">
            <v>1114收建议重拍</v>
          </cell>
          <cell r="CJ72" t="str">
            <v>S225114.95122.579</v>
          </cell>
        </row>
        <row r="73">
          <cell r="A73" t="str">
            <v>S225122.579123.150.571000000000012</v>
          </cell>
          <cell r="B73">
            <v>67</v>
          </cell>
          <cell r="C73" t="str">
            <v>益阳市</v>
          </cell>
          <cell r="D73" t="str">
            <v>安化县</v>
          </cell>
          <cell r="E73" t="str">
            <v>S225</v>
          </cell>
          <cell r="F73">
            <v>122.57899999999999</v>
          </cell>
          <cell r="G73">
            <v>123.15</v>
          </cell>
          <cell r="H73">
            <v>0.57100000000001205</v>
          </cell>
          <cell r="I73">
            <v>0.57100000000001205</v>
          </cell>
          <cell r="Q73" t="str">
            <v>四级</v>
          </cell>
          <cell r="R73">
            <v>5</v>
          </cell>
          <cell r="S73">
            <v>6</v>
          </cell>
          <cell r="T73" t="str">
            <v>水泥混凝土</v>
          </cell>
          <cell r="W73">
            <v>7</v>
          </cell>
          <cell r="Y73" t="str">
            <v>含基层</v>
          </cell>
          <cell r="Z73" t="str">
            <v>水稳</v>
          </cell>
          <cell r="AA73">
            <v>30</v>
          </cell>
          <cell r="AB73" t="str">
            <v>改性沥青砼</v>
          </cell>
          <cell r="AC73">
            <v>9</v>
          </cell>
          <cell r="AD73">
            <v>220</v>
          </cell>
          <cell r="AE73">
            <v>87.934000000001902</v>
          </cell>
          <cell r="AF73">
            <v>70.347200000001493</v>
          </cell>
          <cell r="AG73">
            <v>0.8</v>
          </cell>
          <cell r="AH73">
            <v>2009</v>
          </cell>
          <cell r="AL73" t="str">
            <v>安交计统〔2022〕20号</v>
          </cell>
          <cell r="AM73">
            <v>131.9</v>
          </cell>
          <cell r="AN73">
            <v>119.9</v>
          </cell>
          <cell r="AO73" t="str">
            <v>否</v>
          </cell>
          <cell r="AP73" t="str">
            <v>否</v>
          </cell>
          <cell r="AR73" t="str">
            <v>通过</v>
          </cell>
          <cell r="AS73" t="str">
            <v>不通过</v>
          </cell>
          <cell r="AT73" t="str">
            <v>资料存在逻辑错误</v>
          </cell>
          <cell r="AU73" t="str">
            <v>不通过</v>
          </cell>
          <cell r="AV73" t="str">
            <v>设计文件、批复文件与资金承诺函与申报项目不一致</v>
          </cell>
          <cell r="BB73" t="str">
            <v>省公路事务中心</v>
          </cell>
          <cell r="BC73" t="str">
            <v>1114收建议重拍</v>
          </cell>
          <cell r="CJ73" t="str">
            <v>S225122.579123.15</v>
          </cell>
        </row>
        <row r="74">
          <cell r="A74" t="str">
            <v>S238181.338187.0525.714</v>
          </cell>
          <cell r="B74">
            <v>68</v>
          </cell>
          <cell r="C74" t="str">
            <v>益阳市</v>
          </cell>
          <cell r="D74" t="str">
            <v>安化县</v>
          </cell>
          <cell r="E74" t="str">
            <v>S238</v>
          </cell>
          <cell r="F74">
            <v>181.33799999999999</v>
          </cell>
          <cell r="G74">
            <v>187.05199999999999</v>
          </cell>
          <cell r="H74">
            <v>5.7140000000000004</v>
          </cell>
          <cell r="I74">
            <v>5.7140000000000004</v>
          </cell>
          <cell r="Q74" t="str">
            <v>四级</v>
          </cell>
          <cell r="R74">
            <v>5</v>
          </cell>
          <cell r="S74">
            <v>6</v>
          </cell>
          <cell r="T74" t="str">
            <v>水泥混凝土</v>
          </cell>
          <cell r="W74">
            <v>7</v>
          </cell>
          <cell r="Y74" t="str">
            <v>含基层</v>
          </cell>
          <cell r="Z74" t="str">
            <v>水稳</v>
          </cell>
          <cell r="AA74">
            <v>30</v>
          </cell>
          <cell r="AB74" t="str">
            <v>改性沥青砼</v>
          </cell>
          <cell r="AC74">
            <v>9</v>
          </cell>
          <cell r="AD74">
            <v>220</v>
          </cell>
          <cell r="AE74">
            <v>879.95600000000002</v>
          </cell>
          <cell r="AF74">
            <v>703.96479999999997</v>
          </cell>
          <cell r="AG74">
            <v>0.8</v>
          </cell>
          <cell r="AH74">
            <v>2005</v>
          </cell>
          <cell r="AL74" t="str">
            <v>安交计统〔2022〕18号</v>
          </cell>
          <cell r="AM74">
            <v>1319.93</v>
          </cell>
          <cell r="AN74">
            <v>1199.94</v>
          </cell>
          <cell r="AO74" t="str">
            <v>否</v>
          </cell>
          <cell r="AP74" t="str">
            <v>否</v>
          </cell>
          <cell r="AR74" t="str">
            <v>通过</v>
          </cell>
          <cell r="AS74" t="str">
            <v>不通过</v>
          </cell>
          <cell r="AT74" t="str">
            <v>资料存在逻辑错误</v>
          </cell>
          <cell r="AU74" t="str">
            <v>不通过</v>
          </cell>
          <cell r="AV74" t="str">
            <v>设计文件、批复文件与资金承诺函与申报项目不一致</v>
          </cell>
          <cell r="BB74" t="str">
            <v>省公路事务中心</v>
          </cell>
          <cell r="BC74" t="str">
            <v>收1117视频</v>
          </cell>
          <cell r="CJ74" t="str">
            <v>S238181.338187.052</v>
          </cell>
        </row>
        <row r="75">
          <cell r="A75" t="str">
            <v>S238235.525237.4931.96799999999999</v>
          </cell>
          <cell r="B75">
            <v>69</v>
          </cell>
          <cell r="C75" t="str">
            <v>益阳市</v>
          </cell>
          <cell r="D75" t="str">
            <v>安化县</v>
          </cell>
          <cell r="E75" t="str">
            <v>S238</v>
          </cell>
          <cell r="F75">
            <v>235.52500000000001</v>
          </cell>
          <cell r="G75">
            <v>237.49299999999999</v>
          </cell>
          <cell r="H75">
            <v>1.96799999999999</v>
          </cell>
          <cell r="I75">
            <v>1.96799999999999</v>
          </cell>
          <cell r="Q75" t="str">
            <v>四级</v>
          </cell>
          <cell r="R75">
            <v>5</v>
          </cell>
          <cell r="S75">
            <v>6</v>
          </cell>
          <cell r="T75" t="str">
            <v>水泥混凝土</v>
          </cell>
          <cell r="W75">
            <v>7</v>
          </cell>
          <cell r="Y75" t="str">
            <v>含基层</v>
          </cell>
          <cell r="Z75" t="str">
            <v>水稳</v>
          </cell>
          <cell r="AA75">
            <v>30</v>
          </cell>
          <cell r="AB75" t="str">
            <v>改性沥青砼</v>
          </cell>
          <cell r="AC75">
            <v>9</v>
          </cell>
          <cell r="AD75">
            <v>220</v>
          </cell>
          <cell r="AE75">
            <v>303.07199999999801</v>
          </cell>
          <cell r="AF75">
            <v>242.45759999999899</v>
          </cell>
          <cell r="AG75">
            <v>0.8</v>
          </cell>
          <cell r="AH75">
            <v>2005</v>
          </cell>
          <cell r="AL75" t="str">
            <v>安交计统〔2022〕18号</v>
          </cell>
          <cell r="AM75">
            <v>454.6</v>
          </cell>
          <cell r="AN75">
            <v>413.2</v>
          </cell>
          <cell r="AO75" t="str">
            <v>否</v>
          </cell>
          <cell r="AP75" t="str">
            <v>十四五规划项目：S328安化东坪至渠江公路(S238线202.050-275.214)</v>
          </cell>
          <cell r="AR75" t="str">
            <v>通过</v>
          </cell>
          <cell r="AS75" t="str">
            <v>不通过</v>
          </cell>
          <cell r="AT75" t="str">
            <v>资料存在逻辑错误</v>
          </cell>
          <cell r="AU75" t="str">
            <v>不通过</v>
          </cell>
          <cell r="AV75" t="str">
            <v>设计文件、批复文件与资金承诺函与申报项目不一致</v>
          </cell>
          <cell r="BB75" t="str">
            <v>省公路事务中心</v>
          </cell>
          <cell r="BC75" t="str">
            <v>收1117视频</v>
          </cell>
          <cell r="CJ75" t="str">
            <v>S238235.525237.493</v>
          </cell>
        </row>
        <row r="76">
          <cell r="A76" t="str">
            <v>S30721.9925.0153.025</v>
          </cell>
          <cell r="B76">
            <v>70</v>
          </cell>
          <cell r="C76" t="str">
            <v>益阳市</v>
          </cell>
          <cell r="D76" t="str">
            <v>南县</v>
          </cell>
          <cell r="E76" t="str">
            <v>S307</v>
          </cell>
          <cell r="F76">
            <v>21.99</v>
          </cell>
          <cell r="G76">
            <v>25.015000000000001</v>
          </cell>
          <cell r="H76">
            <v>3.0249999999999999</v>
          </cell>
          <cell r="I76">
            <v>3.0249999999999999</v>
          </cell>
          <cell r="Q76" t="str">
            <v>三级</v>
          </cell>
          <cell r="R76">
            <v>6.5</v>
          </cell>
          <cell r="S76">
            <v>8</v>
          </cell>
          <cell r="T76" t="str">
            <v>水泥混凝土</v>
          </cell>
          <cell r="U76" t="str">
            <v>水泥混凝土</v>
          </cell>
          <cell r="V76" t="str">
            <v>四级</v>
          </cell>
          <cell r="W76">
            <v>6.5</v>
          </cell>
          <cell r="Y76" t="str">
            <v>多锤头碎石化后加铺（220）</v>
          </cell>
          <cell r="Z76" t="str">
            <v>ATB</v>
          </cell>
          <cell r="AA76">
            <v>10</v>
          </cell>
          <cell r="AB76" t="str">
            <v>改性沥青砼</v>
          </cell>
          <cell r="AC76">
            <v>5</v>
          </cell>
          <cell r="AD76">
            <v>190</v>
          </cell>
          <cell r="AE76">
            <v>373.58749999999998</v>
          </cell>
          <cell r="AF76">
            <v>373.58749999999998</v>
          </cell>
          <cell r="AG76">
            <v>1</v>
          </cell>
          <cell r="AH76">
            <v>2011</v>
          </cell>
          <cell r="AL76" t="str">
            <v>大交办〔2022〕15号</v>
          </cell>
          <cell r="AM76">
            <v>689.3</v>
          </cell>
          <cell r="AN76">
            <v>617.4</v>
          </cell>
          <cell r="AO76" t="str">
            <v>否</v>
          </cell>
          <cell r="AP76" t="str">
            <v>否</v>
          </cell>
          <cell r="AR76" t="str">
            <v>通过</v>
          </cell>
          <cell r="AS76" t="str">
            <v>不通过</v>
          </cell>
          <cell r="AT76" t="str">
            <v>资料存在逻辑错误</v>
          </cell>
          <cell r="AU76" t="str">
            <v>不通过</v>
          </cell>
          <cell r="AV76" t="str">
            <v>一设计文件：1设计文件的时间晚于批复文件，不合理，2原有公路等级描述与年报不一致，3.K24+997～K27+335路段完善后的技术标准和路面宽度不满足路面改善技术标准要求；二批复文件：1批复文件对原路面描述与设计文件的不一致，2批复文件中的主要技术指标路面宽度、路基宽度与设计文件不一致，3批复文件中路面结构方案与设计文件不一致，4无施工建设工期，5申报表、设计文件、批复文件中的总投资和建安费不一致，6无预算审核表</v>
          </cell>
          <cell r="BB76" t="str">
            <v>县交通运输局</v>
          </cell>
          <cell r="BC76" t="str">
            <v>1108收视频</v>
          </cell>
          <cell r="BD76" t="str">
            <v>=DISPIMG("ID_4A1D61928B6A4D0FBCE0835113284D1C",1)</v>
          </cell>
          <cell r="BE76">
            <v>112.43289900000001</v>
          </cell>
          <cell r="BF76">
            <v>29.14453</v>
          </cell>
          <cell r="BG76" t="str">
            <v>S307</v>
          </cell>
          <cell r="BH76">
            <v>22.018000000000001</v>
          </cell>
          <cell r="BI76" t="str">
            <v>=DISPIMG("ID_854B64AD1AB74FB4A27F11508BC91607",1)</v>
          </cell>
          <cell r="BJ76">
            <v>112.41139800000001</v>
          </cell>
          <cell r="BK76">
            <v>29.159476000000002</v>
          </cell>
          <cell r="BL76" t="str">
            <v>S307</v>
          </cell>
          <cell r="BM76">
            <v>24.923999999999999</v>
          </cell>
          <cell r="BN76" t="str">
            <v>=DISPIMG("ID_29CBE8E2167C4C3B9FA6794173B5CEA7",1)</v>
          </cell>
          <cell r="BO76">
            <v>112.389252</v>
          </cell>
          <cell r="BP76">
            <v>29.178604</v>
          </cell>
          <cell r="BQ76" t="str">
            <v>S307</v>
          </cell>
          <cell r="BR76">
            <v>27.867999999999999</v>
          </cell>
          <cell r="CI76" t="str">
            <v>待核实</v>
          </cell>
          <cell r="CJ76" t="str">
            <v>S30721.9925.015</v>
          </cell>
        </row>
        <row r="77">
          <cell r="A77" t="str">
            <v>S30725.01527.2552.24</v>
          </cell>
          <cell r="B77">
            <v>71</v>
          </cell>
          <cell r="C77" t="str">
            <v>益阳市</v>
          </cell>
          <cell r="D77" t="str">
            <v>南县</v>
          </cell>
          <cell r="E77" t="str">
            <v>S307</v>
          </cell>
          <cell r="F77">
            <v>25.015000000000001</v>
          </cell>
          <cell r="G77">
            <v>27.254999999999999</v>
          </cell>
          <cell r="H77">
            <v>2.2400000000000002</v>
          </cell>
          <cell r="I77">
            <v>2.2400000000000002</v>
          </cell>
          <cell r="Q77" t="str">
            <v>四级</v>
          </cell>
          <cell r="R77">
            <v>6</v>
          </cell>
          <cell r="S77">
            <v>6.5</v>
          </cell>
          <cell r="T77" t="str">
            <v>水泥混凝土</v>
          </cell>
          <cell r="U77" t="str">
            <v>水泥混凝土</v>
          </cell>
          <cell r="V77" t="str">
            <v>四级</v>
          </cell>
          <cell r="W77">
            <v>6.5</v>
          </cell>
          <cell r="Y77" t="str">
            <v>多锤头碎石化后加铺（220）</v>
          </cell>
          <cell r="Z77" t="str">
            <v>ATB</v>
          </cell>
          <cell r="AA77">
            <v>10</v>
          </cell>
          <cell r="AB77" t="str">
            <v>改性沥青砼</v>
          </cell>
          <cell r="AC77">
            <v>5</v>
          </cell>
          <cell r="AD77">
            <v>190</v>
          </cell>
          <cell r="AE77">
            <v>276.64</v>
          </cell>
          <cell r="AF77">
            <v>221.31200000000001</v>
          </cell>
          <cell r="AG77">
            <v>0.8</v>
          </cell>
          <cell r="AH77">
            <v>2011</v>
          </cell>
          <cell r="AL77" t="str">
            <v>大交发〔2022〕15号</v>
          </cell>
          <cell r="AM77">
            <v>510.42</v>
          </cell>
          <cell r="AN77">
            <v>457.18</v>
          </cell>
          <cell r="AO77" t="str">
            <v>否</v>
          </cell>
          <cell r="AP77" t="str">
            <v>否</v>
          </cell>
          <cell r="AR77" t="str">
            <v>通过</v>
          </cell>
          <cell r="AS77" t="str">
            <v>不通过</v>
          </cell>
          <cell r="AT77" t="str">
            <v>资料存在逻辑错误</v>
          </cell>
          <cell r="AU77" t="str">
            <v>不通过</v>
          </cell>
          <cell r="AV77" t="str">
            <v>一设计文件：1设计文件的时间晚于批复文件，不合理，2原有公路等级描述与年报不一致，3.K24+997～K27+335路段完善后的技术标准和路面宽度不满足路面改善技术标准要求；二批复文件：1批复文件对原路面描述与设计文件的不一致，2批复文件中的主要技术指标路面宽度、路基宽度与设计文件不一致，3批复文件中路面结构方案与设计文件不一致，4无施工建设工期，5申报表、设计文件、批复文件中的总投资和建安费不一致，6无预算审核表</v>
          </cell>
          <cell r="BB77" t="str">
            <v>县交通运输局</v>
          </cell>
          <cell r="BC77" t="str">
            <v>1108收视频</v>
          </cell>
          <cell r="CJ77" t="str">
            <v>S30725.01527.255</v>
          </cell>
        </row>
        <row r="78">
          <cell r="A78" t="str">
            <v>S30727.25527.8710.616</v>
          </cell>
          <cell r="B78">
            <v>72</v>
          </cell>
          <cell r="C78" t="str">
            <v>益阳市</v>
          </cell>
          <cell r="D78" t="str">
            <v>南县</v>
          </cell>
          <cell r="E78" t="str">
            <v>S307</v>
          </cell>
          <cell r="F78">
            <v>27.254999999999999</v>
          </cell>
          <cell r="G78">
            <v>27.870999999999999</v>
          </cell>
          <cell r="H78">
            <v>0.61599999999999999</v>
          </cell>
          <cell r="I78">
            <v>0.61599999999999999</v>
          </cell>
          <cell r="Q78" t="str">
            <v>二级</v>
          </cell>
          <cell r="R78">
            <v>7</v>
          </cell>
          <cell r="S78">
            <v>8</v>
          </cell>
          <cell r="T78" t="str">
            <v>水泥混凝土</v>
          </cell>
          <cell r="U78" t="str">
            <v>水泥混凝土</v>
          </cell>
          <cell r="V78" t="str">
            <v>四级</v>
          </cell>
          <cell r="W78">
            <v>6.5</v>
          </cell>
          <cell r="Y78" t="str">
            <v>多锤头碎石化后加铺（220）</v>
          </cell>
          <cell r="Z78" t="str">
            <v>ATB</v>
          </cell>
          <cell r="AA78">
            <v>10</v>
          </cell>
          <cell r="AB78" t="str">
            <v>改性沥青砼</v>
          </cell>
          <cell r="AC78">
            <v>5</v>
          </cell>
          <cell r="AD78">
            <v>190</v>
          </cell>
          <cell r="AE78">
            <v>76.075999999999993</v>
          </cell>
          <cell r="AF78">
            <v>76.075999999999993</v>
          </cell>
          <cell r="AG78">
            <v>1</v>
          </cell>
          <cell r="AH78">
            <v>2013</v>
          </cell>
          <cell r="AL78" t="str">
            <v>大交发〔2022〕15号</v>
          </cell>
          <cell r="AM78">
            <v>140.37</v>
          </cell>
          <cell r="AN78">
            <v>125.72</v>
          </cell>
          <cell r="AO78" t="str">
            <v>否</v>
          </cell>
          <cell r="AP78" t="str">
            <v>否</v>
          </cell>
          <cell r="AR78" t="str">
            <v>通过</v>
          </cell>
          <cell r="AS78" t="str">
            <v>不通过</v>
          </cell>
          <cell r="AT78" t="str">
            <v>资料存在逻辑错误</v>
          </cell>
          <cell r="AU78" t="str">
            <v>不通过</v>
          </cell>
          <cell r="AV78" t="str">
            <v>一设计文件：1设计文件的时间晚于批复文件，不合理，2原有公路等级描述与年报不一致，3.K24+997～K27+335路段完善后的技术标准和路面宽度不满足路面改善技术标准要求；二批复文件：1批复文件对原路面描述与设计文件的不一致，2批复文件中的主要技术指标路面宽度、路基宽度与设计文件不一致，3批复文件中路面结构方案与设计文件不一致，4无施工建设工期，5申报表、设计文件、批复文件中的总投资和建安费不一致，6无预算审核表</v>
          </cell>
          <cell r="BB78" t="str">
            <v>县交通运输局</v>
          </cell>
          <cell r="BC78" t="str">
            <v>1108收视频</v>
          </cell>
          <cell r="CJ78" t="str">
            <v>S30727.25527.871</v>
          </cell>
        </row>
        <row r="79">
          <cell r="A79" t="str">
            <v>S30727.87128.3610.490000000000002</v>
          </cell>
          <cell r="B79">
            <v>73</v>
          </cell>
          <cell r="C79" t="str">
            <v>益阳市</v>
          </cell>
          <cell r="D79" t="str">
            <v>南县</v>
          </cell>
          <cell r="E79" t="str">
            <v>S307</v>
          </cell>
          <cell r="F79">
            <v>27.870999999999999</v>
          </cell>
          <cell r="G79">
            <v>28.361000000000001</v>
          </cell>
          <cell r="H79">
            <v>0.49000000000000199</v>
          </cell>
          <cell r="I79">
            <v>0.49000000000000199</v>
          </cell>
          <cell r="Q79" t="str">
            <v>等外</v>
          </cell>
          <cell r="R79">
            <v>3.5</v>
          </cell>
          <cell r="S79">
            <v>4.5</v>
          </cell>
          <cell r="T79" t="str">
            <v>砂石路面</v>
          </cell>
          <cell r="U79" t="str">
            <v>水泥混凝土</v>
          </cell>
          <cell r="V79" t="str">
            <v>四级</v>
          </cell>
          <cell r="W79">
            <v>6.5</v>
          </cell>
          <cell r="Y79" t="str">
            <v>多锤头碎石化后加铺（220）</v>
          </cell>
          <cell r="Z79" t="str">
            <v>ATB</v>
          </cell>
          <cell r="AA79">
            <v>10</v>
          </cell>
          <cell r="AB79" t="str">
            <v>改性沥青砼</v>
          </cell>
          <cell r="AC79">
            <v>5</v>
          </cell>
          <cell r="AD79">
            <v>190</v>
          </cell>
          <cell r="AE79">
            <v>60.5150000000002</v>
          </cell>
          <cell r="AF79">
            <v>48.412000000000198</v>
          </cell>
          <cell r="AG79">
            <v>0.8</v>
          </cell>
          <cell r="AH79">
            <v>2008</v>
          </cell>
          <cell r="AL79" t="str">
            <v>大交发〔2022〕15号</v>
          </cell>
          <cell r="AM79">
            <v>111.65</v>
          </cell>
          <cell r="AN79">
            <v>100.01</v>
          </cell>
          <cell r="AO79" t="str">
            <v>否</v>
          </cell>
          <cell r="AP79" t="str">
            <v>否</v>
          </cell>
          <cell r="AR79" t="str">
            <v>通过</v>
          </cell>
          <cell r="AS79" t="str">
            <v>不通过</v>
          </cell>
          <cell r="AT79" t="str">
            <v>资料存在逻辑错误</v>
          </cell>
          <cell r="AU79" t="str">
            <v>不通过</v>
          </cell>
          <cell r="AV79" t="str">
            <v>一设计文件：1设计文件的时间晚于批复文件，不合理，2原有公路等级描述与年报不一致，3.K24+997～K27+335路段完善后的技术标准和路面宽度不满足路面改善技术标准要求；二批复文件：1批复文件对原路面描述与设计文件的不一致，2批复文件中的主要技术指标路面宽度、路基宽度与设计文件不一致，3批复文件中路面结构方案与设计文件不一致，4无施工建设工期，5申报表、设计文件、批复文件中的总投资和建安费不一致，6无预算审核表</v>
          </cell>
          <cell r="BB79" t="str">
            <v>县交通运输局</v>
          </cell>
          <cell r="BC79" t="str">
            <v>1108收视频</v>
          </cell>
          <cell r="CJ79" t="str">
            <v>S30727.87128.361</v>
          </cell>
          <cell r="CL79" t="str">
            <v>年报技术等级为等外，路面类型为砂石</v>
          </cell>
        </row>
        <row r="80">
          <cell r="A80" t="str">
            <v>S31700.220.22</v>
          </cell>
          <cell r="B80">
            <v>74</v>
          </cell>
          <cell r="C80" t="str">
            <v>益阳市</v>
          </cell>
          <cell r="D80" t="str">
            <v>沅江市</v>
          </cell>
          <cell r="E80" t="str">
            <v>S317</v>
          </cell>
          <cell r="F80">
            <v>0</v>
          </cell>
          <cell r="G80">
            <v>0.22</v>
          </cell>
          <cell r="H80">
            <v>0.22</v>
          </cell>
          <cell r="I80">
            <v>0.22</v>
          </cell>
          <cell r="Q80" t="str">
            <v>四级</v>
          </cell>
          <cell r="R80">
            <v>5</v>
          </cell>
          <cell r="S80">
            <v>6</v>
          </cell>
          <cell r="T80" t="str">
            <v>水泥混凝土</v>
          </cell>
          <cell r="W80">
            <v>10</v>
          </cell>
          <cell r="Y80" t="str">
            <v>多锤头碎石化后加铺（190）</v>
          </cell>
          <cell r="Z80" t="str">
            <v>水稳</v>
          </cell>
          <cell r="AA80">
            <v>30</v>
          </cell>
          <cell r="AB80" t="str">
            <v>改性沥青砼</v>
          </cell>
          <cell r="AC80">
            <v>9</v>
          </cell>
          <cell r="AD80">
            <v>220</v>
          </cell>
          <cell r="AE80">
            <v>48.4</v>
          </cell>
          <cell r="AF80">
            <v>38.72</v>
          </cell>
          <cell r="AG80">
            <v>0.8</v>
          </cell>
          <cell r="AH80">
            <v>2006</v>
          </cell>
          <cell r="AL80" t="str">
            <v>益交发〔2022〕227号</v>
          </cell>
          <cell r="AM80">
            <v>70.16</v>
          </cell>
          <cell r="AN80">
            <v>54.1</v>
          </cell>
          <cell r="AO80" t="str">
            <v>否</v>
          </cell>
          <cell r="AP80" t="str">
            <v>否</v>
          </cell>
          <cell r="AR80" t="str">
            <v>通过</v>
          </cell>
          <cell r="AS80" t="str">
            <v>不通过</v>
          </cell>
          <cell r="AT80" t="str">
            <v>无前期资料</v>
          </cell>
          <cell r="BB80" t="str">
            <v>市公路建养中心</v>
          </cell>
          <cell r="BC80" t="str">
            <v>1117收视频</v>
          </cell>
          <cell r="CJ80" t="str">
            <v>S31700.22</v>
          </cell>
        </row>
        <row r="81">
          <cell r="A81" t="str">
            <v>S3170.220.50.28</v>
          </cell>
          <cell r="B81">
            <v>75</v>
          </cell>
          <cell r="C81" t="str">
            <v>益阳市</v>
          </cell>
          <cell r="D81" t="str">
            <v>沅江市</v>
          </cell>
          <cell r="E81" t="str">
            <v>S317</v>
          </cell>
          <cell r="F81">
            <v>0.22</v>
          </cell>
          <cell r="G81">
            <v>0.5</v>
          </cell>
          <cell r="H81">
            <v>0.28000000000000003</v>
          </cell>
          <cell r="I81">
            <v>0.28000000000000003</v>
          </cell>
          <cell r="Q81" t="str">
            <v>四级</v>
          </cell>
          <cell r="R81">
            <v>5</v>
          </cell>
          <cell r="S81">
            <v>6</v>
          </cell>
          <cell r="T81" t="str">
            <v>水泥混凝土</v>
          </cell>
          <cell r="W81">
            <v>8</v>
          </cell>
          <cell r="Y81" t="str">
            <v>多锤头碎石化后加铺（190）</v>
          </cell>
          <cell r="Z81" t="str">
            <v>水稳</v>
          </cell>
          <cell r="AA81">
            <v>30</v>
          </cell>
          <cell r="AB81" t="str">
            <v>改性沥青砼</v>
          </cell>
          <cell r="AC81">
            <v>9</v>
          </cell>
          <cell r="AD81">
            <v>220</v>
          </cell>
          <cell r="AE81">
            <v>49.28</v>
          </cell>
          <cell r="AF81">
            <v>39.423999999999999</v>
          </cell>
          <cell r="AG81">
            <v>0.8</v>
          </cell>
          <cell r="AH81">
            <v>2006</v>
          </cell>
          <cell r="AL81" t="str">
            <v>益交发〔2022〕227号</v>
          </cell>
          <cell r="AM81">
            <v>89.29</v>
          </cell>
          <cell r="AN81">
            <v>68.86</v>
          </cell>
          <cell r="AO81" t="str">
            <v>否</v>
          </cell>
          <cell r="AP81" t="str">
            <v>否</v>
          </cell>
          <cell r="AR81" t="str">
            <v>通过</v>
          </cell>
          <cell r="AS81" t="str">
            <v>不通过</v>
          </cell>
          <cell r="AT81" t="str">
            <v>无前期资料</v>
          </cell>
          <cell r="BB81" t="str">
            <v>市公路建养中心</v>
          </cell>
          <cell r="BC81" t="str">
            <v>1117收视频</v>
          </cell>
          <cell r="CJ81" t="str">
            <v>S3170.220.5</v>
          </cell>
        </row>
        <row r="82">
          <cell r="A82" t="str">
            <v>S3170.50.6670.167</v>
          </cell>
          <cell r="B82">
            <v>76</v>
          </cell>
          <cell r="C82" t="str">
            <v>益阳市</v>
          </cell>
          <cell r="D82" t="str">
            <v>沅江市</v>
          </cell>
          <cell r="E82" t="str">
            <v>S317</v>
          </cell>
          <cell r="F82">
            <v>0.5</v>
          </cell>
          <cell r="G82">
            <v>0.66700000000000004</v>
          </cell>
          <cell r="H82">
            <v>0.16700000000000001</v>
          </cell>
          <cell r="I82">
            <v>0.16700000000000001</v>
          </cell>
          <cell r="Q82" t="str">
            <v>四级</v>
          </cell>
          <cell r="R82">
            <v>5</v>
          </cell>
          <cell r="S82">
            <v>6</v>
          </cell>
          <cell r="T82" t="str">
            <v>水泥混凝土</v>
          </cell>
          <cell r="W82">
            <v>12</v>
          </cell>
          <cell r="Y82" t="str">
            <v>多锤头碎石化后加铺（190）</v>
          </cell>
          <cell r="Z82" t="str">
            <v>水稳</v>
          </cell>
          <cell r="AA82">
            <v>30</v>
          </cell>
          <cell r="AB82" t="str">
            <v>改性沥青砼</v>
          </cell>
          <cell r="AC82">
            <v>9</v>
          </cell>
          <cell r="AD82">
            <v>220</v>
          </cell>
          <cell r="AE82">
            <v>44.088000000000001</v>
          </cell>
          <cell r="AF82">
            <v>35.270400000000002</v>
          </cell>
          <cell r="AG82">
            <v>0.8</v>
          </cell>
          <cell r="AH82">
            <v>2006</v>
          </cell>
          <cell r="AL82" t="str">
            <v>益交发〔2022〕227号</v>
          </cell>
          <cell r="AM82">
            <v>53.26</v>
          </cell>
          <cell r="AN82">
            <v>41.07</v>
          </cell>
          <cell r="AO82" t="str">
            <v>否</v>
          </cell>
          <cell r="AP82" t="str">
            <v>否</v>
          </cell>
          <cell r="AR82" t="str">
            <v>通过</v>
          </cell>
          <cell r="AS82" t="str">
            <v>不通过</v>
          </cell>
          <cell r="AT82" t="str">
            <v>无前期资料</v>
          </cell>
          <cell r="BB82" t="str">
            <v>市公路建养中心</v>
          </cell>
          <cell r="BC82" t="str">
            <v>1117收视频</v>
          </cell>
          <cell r="CJ82" t="str">
            <v>S3170.50.667</v>
          </cell>
        </row>
        <row r="83">
          <cell r="A83" t="str">
            <v>S3170.6673.6132.946</v>
          </cell>
          <cell r="B83">
            <v>77</v>
          </cell>
          <cell r="C83" t="str">
            <v>益阳市</v>
          </cell>
          <cell r="D83" t="str">
            <v>沅江市</v>
          </cell>
          <cell r="E83" t="str">
            <v>S317</v>
          </cell>
          <cell r="F83">
            <v>0.66700000000000004</v>
          </cell>
          <cell r="G83">
            <v>3.613</v>
          </cell>
          <cell r="H83">
            <v>2.9460000000000002</v>
          </cell>
          <cell r="I83">
            <v>2.9460000000000002</v>
          </cell>
          <cell r="Q83" t="str">
            <v>四级</v>
          </cell>
          <cell r="R83">
            <v>5</v>
          </cell>
          <cell r="S83">
            <v>6</v>
          </cell>
          <cell r="T83" t="str">
            <v>水泥混凝土</v>
          </cell>
          <cell r="W83">
            <v>6.5</v>
          </cell>
          <cell r="Y83" t="str">
            <v>多锤头碎石化后加铺（190）</v>
          </cell>
          <cell r="Z83" t="str">
            <v>水稳</v>
          </cell>
          <cell r="AA83">
            <v>30</v>
          </cell>
          <cell r="AB83" t="str">
            <v>改性沥青砼</v>
          </cell>
          <cell r="AC83">
            <v>9</v>
          </cell>
          <cell r="AD83">
            <v>220</v>
          </cell>
          <cell r="AE83">
            <v>421.27800000000002</v>
          </cell>
          <cell r="AF83">
            <v>337.0224</v>
          </cell>
          <cell r="AG83">
            <v>0.8</v>
          </cell>
          <cell r="AH83">
            <v>2006</v>
          </cell>
          <cell r="AL83" t="str">
            <v>益交发〔2022〕227号</v>
          </cell>
          <cell r="AM83">
            <v>939.46</v>
          </cell>
          <cell r="AN83">
            <v>724.5</v>
          </cell>
          <cell r="AO83" t="str">
            <v>否</v>
          </cell>
          <cell r="AP83" t="str">
            <v>十四五规划项目：S317资阳区张家塞至汉寿县百禄桥公路(S317线1.403-3.318)</v>
          </cell>
          <cell r="AR83" t="str">
            <v>通过</v>
          </cell>
          <cell r="AS83" t="str">
            <v>不通过</v>
          </cell>
          <cell r="AT83" t="str">
            <v>无前期资料</v>
          </cell>
          <cell r="BB83" t="str">
            <v>市公路建养中心</v>
          </cell>
          <cell r="BC83" t="str">
            <v>1117收视频</v>
          </cell>
          <cell r="CJ83" t="str">
            <v>S3170.6673.613</v>
          </cell>
        </row>
        <row r="84">
          <cell r="A84" t="str">
            <v>S328134.328135.2410.913000000000011</v>
          </cell>
          <cell r="B84">
            <v>78</v>
          </cell>
          <cell r="C84" t="str">
            <v>益阳市</v>
          </cell>
          <cell r="D84" t="str">
            <v>安化县</v>
          </cell>
          <cell r="E84" t="str">
            <v>S328</v>
          </cell>
          <cell r="F84">
            <v>134.328</v>
          </cell>
          <cell r="G84">
            <v>135.24100000000001</v>
          </cell>
          <cell r="H84">
            <v>0.91300000000001102</v>
          </cell>
          <cell r="Q84" t="str">
            <v>四级</v>
          </cell>
          <cell r="R84">
            <v>5</v>
          </cell>
          <cell r="S84">
            <v>6</v>
          </cell>
          <cell r="T84" t="str">
            <v>水泥混凝土</v>
          </cell>
          <cell r="W84">
            <v>7</v>
          </cell>
          <cell r="Y84" t="str">
            <v>含基层</v>
          </cell>
          <cell r="Z84" t="str">
            <v>水稳</v>
          </cell>
          <cell r="AA84">
            <v>30</v>
          </cell>
          <cell r="AB84" t="str">
            <v>改性沥青砼</v>
          </cell>
          <cell r="AC84">
            <v>9</v>
          </cell>
          <cell r="AD84">
            <v>220</v>
          </cell>
          <cell r="AE84">
            <v>140.60200000000199</v>
          </cell>
          <cell r="AF84">
            <v>0</v>
          </cell>
          <cell r="AG84">
            <v>0.8</v>
          </cell>
          <cell r="AH84">
            <v>2006</v>
          </cell>
          <cell r="AL84" t="str">
            <v>安交计统〔2022〕20号</v>
          </cell>
          <cell r="AM84">
            <v>210.9</v>
          </cell>
          <cell r="AN84">
            <v>191.7</v>
          </cell>
          <cell r="AO84" t="str">
            <v>否</v>
          </cell>
          <cell r="AP84" t="str">
            <v>否</v>
          </cell>
          <cell r="AR84" t="str">
            <v>不通过</v>
          </cell>
          <cell r="AS84" t="str">
            <v>不通过</v>
          </cell>
          <cell r="AT84" t="str">
            <v>不满足路面改善实施范围，城管路段</v>
          </cell>
          <cell r="BB84" t="str">
            <v>县交通运输局</v>
          </cell>
          <cell r="BC84" t="str">
            <v>收1117视频</v>
          </cell>
          <cell r="CJ84" t="str">
            <v>S328134.328135.241</v>
          </cell>
        </row>
        <row r="85">
          <cell r="A85" t="str">
            <v>S214190190.030.0300000000000011</v>
          </cell>
          <cell r="B85">
            <v>79</v>
          </cell>
          <cell r="C85" t="str">
            <v>郴州市</v>
          </cell>
          <cell r="D85" t="str">
            <v>永兴县</v>
          </cell>
          <cell r="E85" t="str">
            <v>S214</v>
          </cell>
          <cell r="F85">
            <v>190</v>
          </cell>
          <cell r="G85">
            <v>190.03</v>
          </cell>
          <cell r="H85">
            <v>3.0000000000001099E-2</v>
          </cell>
          <cell r="I85">
            <v>3.0000000000001099E-2</v>
          </cell>
          <cell r="Q85" t="str">
            <v>四级</v>
          </cell>
          <cell r="R85">
            <v>6</v>
          </cell>
          <cell r="S85">
            <v>6.5</v>
          </cell>
          <cell r="T85" t="str">
            <v>水泥混凝土</v>
          </cell>
          <cell r="U85" t="str">
            <v>水泥混凝土</v>
          </cell>
          <cell r="V85" t="str">
            <v>四级</v>
          </cell>
          <cell r="W85">
            <v>7</v>
          </cell>
          <cell r="Y85" t="str">
            <v>多锤头碎石化后加铺（220）</v>
          </cell>
          <cell r="Z85" t="str">
            <v>水稳</v>
          </cell>
          <cell r="AA85">
            <v>30</v>
          </cell>
          <cell r="AB85" t="str">
            <v>改性沥青砼</v>
          </cell>
          <cell r="AC85">
            <v>9</v>
          </cell>
          <cell r="AD85">
            <v>220</v>
          </cell>
          <cell r="AE85">
            <v>4.6200000000001804</v>
          </cell>
          <cell r="AF85">
            <v>3.6960000000001401</v>
          </cell>
          <cell r="AG85">
            <v>0.8</v>
          </cell>
          <cell r="AH85">
            <v>2004</v>
          </cell>
          <cell r="AL85" t="str">
            <v>郴交路政发〔2022〕98号</v>
          </cell>
          <cell r="AM85">
            <v>7.99</v>
          </cell>
          <cell r="AN85">
            <v>6.71</v>
          </cell>
          <cell r="AO85" t="str">
            <v>否</v>
          </cell>
          <cell r="AP85" t="str">
            <v>否</v>
          </cell>
          <cell r="AR85" t="str">
            <v>通过</v>
          </cell>
          <cell r="AS85" t="str">
            <v>通过</v>
          </cell>
          <cell r="AT85" t="str">
            <v>需核实路况视频</v>
          </cell>
          <cell r="AU85" t="str">
            <v>不通过</v>
          </cell>
          <cell r="AV85" t="str">
            <v>一设计文件：1设计单位资质证书不清晰、无项目位置图，2无项目工期，3无改造后的技术标准，如设计时速、公路等级、荷载等级等；二批复文件：1无项目工期</v>
          </cell>
          <cell r="AW85" t="str">
            <v>通过</v>
          </cell>
          <cell r="AX85" t="str">
            <v>需要核实路况视频</v>
          </cell>
          <cell r="BB85" t="str">
            <v>省公路事务中心</v>
          </cell>
          <cell r="BC85" t="str">
            <v>1126收视频，</v>
          </cell>
          <cell r="CJ85" t="str">
            <v>S214190190.03</v>
          </cell>
        </row>
        <row r="86">
          <cell r="A86" t="str">
            <v>S214190.03191.91.87</v>
          </cell>
          <cell r="B86">
            <v>80</v>
          </cell>
          <cell r="C86" t="str">
            <v>郴州市</v>
          </cell>
          <cell r="D86" t="str">
            <v>永兴县</v>
          </cell>
          <cell r="E86" t="str">
            <v>S214</v>
          </cell>
          <cell r="F86">
            <v>190.03</v>
          </cell>
          <cell r="G86">
            <v>191.9</v>
          </cell>
          <cell r="H86">
            <v>1.87</v>
          </cell>
          <cell r="I86">
            <v>1.87</v>
          </cell>
          <cell r="Q86" t="str">
            <v>四级</v>
          </cell>
          <cell r="R86">
            <v>6</v>
          </cell>
          <cell r="S86">
            <v>7</v>
          </cell>
          <cell r="T86" t="str">
            <v>水泥混凝土</v>
          </cell>
          <cell r="U86" t="str">
            <v>水泥混凝土</v>
          </cell>
          <cell r="V86" t="str">
            <v>四级</v>
          </cell>
          <cell r="W86">
            <v>7</v>
          </cell>
          <cell r="Y86" t="str">
            <v>多锤头碎石化后加铺（220）</v>
          </cell>
          <cell r="Z86" t="str">
            <v>水稳</v>
          </cell>
          <cell r="AA86">
            <v>30</v>
          </cell>
          <cell r="AB86" t="str">
            <v>改性沥青砼</v>
          </cell>
          <cell r="AC86">
            <v>9</v>
          </cell>
          <cell r="AD86">
            <v>220</v>
          </cell>
          <cell r="AE86">
            <v>287.98000000000098</v>
          </cell>
          <cell r="AF86">
            <v>230.38400000000101</v>
          </cell>
          <cell r="AG86">
            <v>0.8</v>
          </cell>
          <cell r="AH86" t="str">
            <v>2004/2009</v>
          </cell>
          <cell r="AL86" t="str">
            <v>郴交路政发〔2022〕98号</v>
          </cell>
          <cell r="AM86">
            <v>497.85</v>
          </cell>
          <cell r="AN86">
            <v>418.36</v>
          </cell>
          <cell r="AO86" t="str">
            <v>否</v>
          </cell>
          <cell r="AP86" t="str">
            <v>否</v>
          </cell>
          <cell r="AR86" t="str">
            <v>通过</v>
          </cell>
          <cell r="AS86" t="str">
            <v>通过</v>
          </cell>
          <cell r="AT86" t="str">
            <v>需核实路况视频</v>
          </cell>
          <cell r="AU86" t="str">
            <v>不通过</v>
          </cell>
          <cell r="AV86" t="str">
            <v>一设计文件：1设计单位资质证书不清晰、无项目位置图，2无项目工期，3无改造后的技术标准，如设计时速、公路等级、荷载等级等；二批复文件：1无项目工期</v>
          </cell>
          <cell r="AW86" t="str">
            <v>通过</v>
          </cell>
          <cell r="AX86" t="str">
            <v>需要核实路况视频</v>
          </cell>
          <cell r="BB86" t="str">
            <v>省公路事务中心</v>
          </cell>
          <cell r="BC86" t="str">
            <v>1126收视频，</v>
          </cell>
          <cell r="CJ86" t="str">
            <v>S214190.03191.9</v>
          </cell>
        </row>
        <row r="87">
          <cell r="A87" t="str">
            <v>S345108.5109.6041.104</v>
          </cell>
          <cell r="B87">
            <v>81</v>
          </cell>
          <cell r="C87" t="str">
            <v>郴州市</v>
          </cell>
          <cell r="D87" t="str">
            <v>永兴县</v>
          </cell>
          <cell r="E87" t="str">
            <v>S345</v>
          </cell>
          <cell r="F87">
            <v>108.5</v>
          </cell>
          <cell r="G87">
            <v>109.604</v>
          </cell>
          <cell r="H87">
            <v>1.1040000000000001</v>
          </cell>
          <cell r="Q87" t="str">
            <v>四级</v>
          </cell>
          <cell r="R87">
            <v>7</v>
          </cell>
          <cell r="S87">
            <v>9</v>
          </cell>
          <cell r="T87" t="str">
            <v>水泥混凝土</v>
          </cell>
          <cell r="W87">
            <v>7</v>
          </cell>
          <cell r="Y87" t="str">
            <v>多锤头碎石化后加铺（220）</v>
          </cell>
          <cell r="Z87" t="str">
            <v>水稳</v>
          </cell>
          <cell r="AA87">
            <v>30</v>
          </cell>
          <cell r="AB87" t="str">
            <v>改性沥青砼</v>
          </cell>
          <cell r="AC87">
            <v>9</v>
          </cell>
          <cell r="AD87">
            <v>220</v>
          </cell>
          <cell r="AE87">
            <v>170.01599999999999</v>
          </cell>
          <cell r="AF87">
            <v>0</v>
          </cell>
          <cell r="AG87">
            <v>0.8</v>
          </cell>
          <cell r="AH87">
            <v>2005</v>
          </cell>
          <cell r="AM87">
            <v>212.52</v>
          </cell>
          <cell r="AN87">
            <v>170.01599999999999</v>
          </cell>
          <cell r="AO87" t="str">
            <v>否</v>
          </cell>
          <cell r="AP87" t="str">
            <v>否</v>
          </cell>
          <cell r="AR87" t="str">
            <v>不通过</v>
          </cell>
          <cell r="AS87" t="str">
            <v>不通过</v>
          </cell>
          <cell r="AT87" t="str">
            <v>不满足路面改善实施范围</v>
          </cell>
          <cell r="BB87" t="str">
            <v>县公路建养中心</v>
          </cell>
          <cell r="CJ87" t="str">
            <v>S345108.5109.604</v>
          </cell>
        </row>
        <row r="88">
          <cell r="A88" t="str">
            <v>S345109.604112.2032.599</v>
          </cell>
          <cell r="B88">
            <v>82</v>
          </cell>
          <cell r="C88" t="str">
            <v>郴州市</v>
          </cell>
          <cell r="D88" t="str">
            <v>永兴县</v>
          </cell>
          <cell r="E88" t="str">
            <v>S345</v>
          </cell>
          <cell r="F88">
            <v>109.604</v>
          </cell>
          <cell r="G88">
            <v>112.203</v>
          </cell>
          <cell r="H88">
            <v>2.5990000000000002</v>
          </cell>
          <cell r="Q88" t="str">
            <v>四级</v>
          </cell>
          <cell r="R88">
            <v>7</v>
          </cell>
          <cell r="S88">
            <v>9</v>
          </cell>
          <cell r="T88" t="str">
            <v>水泥混凝土</v>
          </cell>
          <cell r="W88">
            <v>7</v>
          </cell>
          <cell r="Y88" t="str">
            <v>多锤头碎石化后加铺（220）</v>
          </cell>
          <cell r="Z88" t="str">
            <v>水稳</v>
          </cell>
          <cell r="AA88">
            <v>30</v>
          </cell>
          <cell r="AB88" t="str">
            <v>改性沥青砼</v>
          </cell>
          <cell r="AC88">
            <v>9</v>
          </cell>
          <cell r="AD88">
            <v>220</v>
          </cell>
          <cell r="AE88">
            <v>400.246000000001</v>
          </cell>
          <cell r="AF88">
            <v>0</v>
          </cell>
          <cell r="AG88">
            <v>0.8</v>
          </cell>
          <cell r="AH88">
            <v>2005</v>
          </cell>
          <cell r="AM88">
            <v>500.3075</v>
          </cell>
          <cell r="AN88">
            <v>400.24599999999998</v>
          </cell>
          <cell r="AO88" t="str">
            <v>否</v>
          </cell>
          <cell r="AP88" t="str">
            <v>否</v>
          </cell>
          <cell r="AR88" t="str">
            <v>不通过</v>
          </cell>
          <cell r="AS88" t="str">
            <v>不通过</v>
          </cell>
          <cell r="AT88" t="str">
            <v>不满足路面改善实施范围</v>
          </cell>
          <cell r="BB88" t="str">
            <v>县公路建养中心</v>
          </cell>
          <cell r="CJ88" t="str">
            <v>S345109.604112.203</v>
          </cell>
        </row>
        <row r="89">
          <cell r="A89" t="str">
            <v>S345112.203112.7030.5</v>
          </cell>
          <cell r="B89">
            <v>83</v>
          </cell>
          <cell r="C89" t="str">
            <v>郴州市</v>
          </cell>
          <cell r="D89" t="str">
            <v>永兴县</v>
          </cell>
          <cell r="E89" t="str">
            <v>S345</v>
          </cell>
          <cell r="F89">
            <v>112.203</v>
          </cell>
          <cell r="G89">
            <v>112.703</v>
          </cell>
          <cell r="H89">
            <v>0.5</v>
          </cell>
          <cell r="Q89" t="str">
            <v>三级</v>
          </cell>
          <cell r="R89">
            <v>7</v>
          </cell>
          <cell r="S89">
            <v>9</v>
          </cell>
          <cell r="T89" t="str">
            <v>水泥混凝土</v>
          </cell>
          <cell r="W89">
            <v>7</v>
          </cell>
          <cell r="Y89" t="str">
            <v>多锤头碎石化后加铺（220）</v>
          </cell>
          <cell r="Z89" t="str">
            <v>水稳</v>
          </cell>
          <cell r="AA89">
            <v>30</v>
          </cell>
          <cell r="AB89" t="str">
            <v>改性沥青砼</v>
          </cell>
          <cell r="AC89">
            <v>9</v>
          </cell>
          <cell r="AD89">
            <v>220</v>
          </cell>
          <cell r="AE89">
            <v>77</v>
          </cell>
          <cell r="AF89">
            <v>0</v>
          </cell>
          <cell r="AG89">
            <v>1</v>
          </cell>
          <cell r="AH89">
            <v>2005</v>
          </cell>
          <cell r="AM89">
            <v>96.25</v>
          </cell>
          <cell r="AN89">
            <v>77</v>
          </cell>
          <cell r="AO89" t="str">
            <v>否</v>
          </cell>
          <cell r="AP89" t="str">
            <v>否</v>
          </cell>
          <cell r="AR89" t="str">
            <v>不通过</v>
          </cell>
          <cell r="AS89" t="str">
            <v>不通过</v>
          </cell>
          <cell r="AT89" t="str">
            <v>不满足路面改善实施范围</v>
          </cell>
          <cell r="BB89" t="str">
            <v>县公路建养中心</v>
          </cell>
          <cell r="CJ89" t="str">
            <v>S345112.203112.703</v>
          </cell>
        </row>
        <row r="90">
          <cell r="A90" t="str">
            <v>S345112.703113.2030.5</v>
          </cell>
          <cell r="B90">
            <v>84</v>
          </cell>
          <cell r="C90" t="str">
            <v>郴州市</v>
          </cell>
          <cell r="D90" t="str">
            <v>永兴县</v>
          </cell>
          <cell r="E90" t="str">
            <v>S345</v>
          </cell>
          <cell r="F90">
            <v>112.703</v>
          </cell>
          <cell r="G90">
            <v>113.203</v>
          </cell>
          <cell r="H90">
            <v>0.5</v>
          </cell>
          <cell r="Q90" t="str">
            <v>三级</v>
          </cell>
          <cell r="R90">
            <v>7</v>
          </cell>
          <cell r="S90">
            <v>9</v>
          </cell>
          <cell r="T90" t="str">
            <v>水泥混凝土</v>
          </cell>
          <cell r="W90">
            <v>7</v>
          </cell>
          <cell r="Y90" t="str">
            <v>多锤头碎石化后加铺（220）</v>
          </cell>
          <cell r="Z90" t="str">
            <v>水稳</v>
          </cell>
          <cell r="AA90">
            <v>30</v>
          </cell>
          <cell r="AB90" t="str">
            <v>改性沥青砼</v>
          </cell>
          <cell r="AC90">
            <v>9</v>
          </cell>
          <cell r="AD90">
            <v>220</v>
          </cell>
          <cell r="AE90">
            <v>77</v>
          </cell>
          <cell r="AF90">
            <v>0</v>
          </cell>
          <cell r="AG90">
            <v>1</v>
          </cell>
          <cell r="AH90">
            <v>2007</v>
          </cell>
          <cell r="AM90">
            <v>96.25</v>
          </cell>
          <cell r="AN90">
            <v>77</v>
          </cell>
          <cell r="AO90" t="str">
            <v>否</v>
          </cell>
          <cell r="AP90" t="str">
            <v>否</v>
          </cell>
          <cell r="AR90" t="str">
            <v>不通过</v>
          </cell>
          <cell r="AS90" t="str">
            <v>不通过</v>
          </cell>
          <cell r="AT90" t="str">
            <v>不满足路面改善实施范围</v>
          </cell>
          <cell r="BB90" t="str">
            <v>县公路建养中心</v>
          </cell>
          <cell r="CJ90" t="str">
            <v>S345112.703113.203</v>
          </cell>
        </row>
        <row r="91">
          <cell r="A91" t="str">
            <v>S345113.203113.7040.500999999999991</v>
          </cell>
          <cell r="B91">
            <v>85</v>
          </cell>
          <cell r="C91" t="str">
            <v>郴州市</v>
          </cell>
          <cell r="D91" t="str">
            <v>永兴县</v>
          </cell>
          <cell r="E91" t="str">
            <v>S345</v>
          </cell>
          <cell r="F91">
            <v>113.203</v>
          </cell>
          <cell r="G91">
            <v>113.70399999999999</v>
          </cell>
          <cell r="H91">
            <v>0.50099999999999101</v>
          </cell>
          <cell r="Q91" t="str">
            <v>四级</v>
          </cell>
          <cell r="R91">
            <v>7</v>
          </cell>
          <cell r="S91">
            <v>9</v>
          </cell>
          <cell r="T91" t="str">
            <v>水泥混凝土</v>
          </cell>
          <cell r="W91">
            <v>7</v>
          </cell>
          <cell r="Y91" t="str">
            <v>多锤头碎石化后加铺（220）</v>
          </cell>
          <cell r="Z91" t="str">
            <v>水稳</v>
          </cell>
          <cell r="AA91">
            <v>30</v>
          </cell>
          <cell r="AB91" t="str">
            <v>改性沥青砼</v>
          </cell>
          <cell r="AC91">
            <v>9</v>
          </cell>
          <cell r="AD91">
            <v>220</v>
          </cell>
          <cell r="AE91">
            <v>77.153999999998504</v>
          </cell>
          <cell r="AF91">
            <v>0</v>
          </cell>
          <cell r="AG91">
            <v>0.8</v>
          </cell>
          <cell r="AH91">
            <v>2005</v>
          </cell>
          <cell r="AM91">
            <v>96.442499999998304</v>
          </cell>
          <cell r="AN91">
            <v>77.153999999998604</v>
          </cell>
          <cell r="AO91" t="str">
            <v>否</v>
          </cell>
          <cell r="AP91" t="str">
            <v>否</v>
          </cell>
          <cell r="AR91" t="str">
            <v>不通过</v>
          </cell>
          <cell r="AS91" t="str">
            <v>不通过</v>
          </cell>
          <cell r="AT91" t="str">
            <v>不满足路面改善实施范围</v>
          </cell>
          <cell r="BB91" t="str">
            <v>县公路建养中心</v>
          </cell>
          <cell r="CJ91" t="str">
            <v>S345113.203113.704</v>
          </cell>
        </row>
        <row r="92">
          <cell r="A92" t="str">
            <v>S227142.58146.8074.22699999999998</v>
          </cell>
          <cell r="B92">
            <v>86</v>
          </cell>
          <cell r="C92" t="str">
            <v>永州市</v>
          </cell>
          <cell r="D92" t="str">
            <v>祁阳县</v>
          </cell>
          <cell r="E92" t="str">
            <v>S227</v>
          </cell>
          <cell r="F92">
            <v>142.58000000000001</v>
          </cell>
          <cell r="G92">
            <v>146.80699999999999</v>
          </cell>
          <cell r="H92">
            <v>4.2269999999999799</v>
          </cell>
          <cell r="I92">
            <v>4.2269999999999799</v>
          </cell>
          <cell r="J92" t="str">
            <v>X008</v>
          </cell>
          <cell r="K92">
            <v>22.42</v>
          </cell>
          <cell r="L92">
            <v>26.646999999999998</v>
          </cell>
          <cell r="M92">
            <v>111.75467977</v>
          </cell>
          <cell r="N92">
            <v>26.729931610000001</v>
          </cell>
          <cell r="O92">
            <v>111.74800752</v>
          </cell>
          <cell r="P92">
            <v>26.700909670000001</v>
          </cell>
          <cell r="Q92" t="str">
            <v>三级</v>
          </cell>
          <cell r="R92">
            <v>6</v>
          </cell>
          <cell r="S92">
            <v>7</v>
          </cell>
          <cell r="T92" t="str">
            <v>水泥混凝土</v>
          </cell>
          <cell r="W92">
            <v>6</v>
          </cell>
          <cell r="Y92" t="str">
            <v>多锤头碎石化后加铺（220）</v>
          </cell>
          <cell r="Z92" t="str">
            <v>水稳</v>
          </cell>
          <cell r="AA92">
            <v>30</v>
          </cell>
          <cell r="AB92" t="str">
            <v>改性沥青砼</v>
          </cell>
          <cell r="AC92">
            <v>9</v>
          </cell>
          <cell r="AD92">
            <v>220</v>
          </cell>
          <cell r="AE92">
            <v>557.96399999999699</v>
          </cell>
          <cell r="AF92">
            <v>557.96399999999699</v>
          </cell>
          <cell r="AG92">
            <v>1</v>
          </cell>
          <cell r="AH92">
            <v>1970</v>
          </cell>
          <cell r="AL92" t="str">
            <v>永交批〔2022〕111号</v>
          </cell>
          <cell r="AM92">
            <v>850</v>
          </cell>
          <cell r="AN92">
            <v>800</v>
          </cell>
          <cell r="AO92" t="str">
            <v>是</v>
          </cell>
          <cell r="AP92" t="str">
            <v>十四五规划项目：S227祁阳县龚家坪-长虹公路(S227线132.504-163.109)</v>
          </cell>
          <cell r="AR92" t="str">
            <v>通过</v>
          </cell>
          <cell r="AS92" t="str">
            <v>不通过</v>
          </cell>
          <cell r="AT92" t="str">
            <v>无前期资料</v>
          </cell>
          <cell r="BA92" t="str">
            <v>S227（142.58-145.58）2021年第一批大修，2021年第三批调减</v>
          </cell>
          <cell r="CJ92" t="str">
            <v>S227142.58146.807</v>
          </cell>
          <cell r="CL92" t="str">
            <v>与十四五建设规划项目完全共线</v>
          </cell>
        </row>
        <row r="93">
          <cell r="A93" t="str">
            <v>S23917.5217.6530.132999999999999</v>
          </cell>
          <cell r="B93">
            <v>87</v>
          </cell>
          <cell r="C93" t="str">
            <v>永州市</v>
          </cell>
          <cell r="D93" t="str">
            <v>江永县</v>
          </cell>
          <cell r="E93" t="str">
            <v>S239</v>
          </cell>
          <cell r="F93">
            <v>17.52</v>
          </cell>
          <cell r="G93">
            <v>17.652999999999999</v>
          </cell>
          <cell r="H93">
            <v>0.13299999999999901</v>
          </cell>
          <cell r="J93" t="str">
            <v>S325</v>
          </cell>
          <cell r="K93">
            <v>28.91</v>
          </cell>
          <cell r="L93">
            <v>28.777000000000001</v>
          </cell>
          <cell r="M93">
            <v>111.322945</v>
          </cell>
          <cell r="N93">
            <v>25.27463831</v>
          </cell>
          <cell r="O93">
            <v>111.32424587</v>
          </cell>
          <cell r="P93">
            <v>25.274820269999999</v>
          </cell>
          <cell r="Q93" t="str">
            <v>三级</v>
          </cell>
          <cell r="R93">
            <v>9</v>
          </cell>
          <cell r="S93">
            <v>13</v>
          </cell>
          <cell r="T93" t="str">
            <v>沥青混凝土</v>
          </cell>
          <cell r="W93">
            <v>11</v>
          </cell>
          <cell r="Y93" t="str">
            <v>就地冷再生（水泥）后加铺</v>
          </cell>
          <cell r="Z93" t="str">
            <v>水稳</v>
          </cell>
          <cell r="AA93">
            <v>30</v>
          </cell>
          <cell r="AB93" t="str">
            <v>改性沥青砼</v>
          </cell>
          <cell r="AC93">
            <v>9</v>
          </cell>
          <cell r="AD93">
            <v>215</v>
          </cell>
          <cell r="AE93">
            <v>31.454499999999801</v>
          </cell>
          <cell r="AF93">
            <v>0</v>
          </cell>
          <cell r="AG93">
            <v>1</v>
          </cell>
          <cell r="AH93">
            <v>1982</v>
          </cell>
          <cell r="AL93" t="str">
            <v>永交批〔2022〕19号</v>
          </cell>
          <cell r="AM93">
            <v>2601.16</v>
          </cell>
          <cell r="AN93">
            <v>2198.5300000000002</v>
          </cell>
          <cell r="AO93" t="str">
            <v>否</v>
          </cell>
          <cell r="AP93" t="str">
            <v>否</v>
          </cell>
          <cell r="AR93" t="str">
            <v>不通过</v>
          </cell>
          <cell r="AS93" t="str">
            <v>不通过</v>
          </cell>
          <cell r="AT93" t="str">
            <v>不满足路面改善实施范围</v>
          </cell>
          <cell r="CJ93" t="str">
            <v>S23917.5217.653</v>
          </cell>
        </row>
        <row r="94">
          <cell r="A94" t="str">
            <v>S23917.65319.7562.103</v>
          </cell>
          <cell r="B94">
            <v>88</v>
          </cell>
          <cell r="C94" t="str">
            <v>永州市</v>
          </cell>
          <cell r="D94" t="str">
            <v>江永县</v>
          </cell>
          <cell r="E94" t="str">
            <v>S239</v>
          </cell>
          <cell r="F94">
            <v>17.652999999999999</v>
          </cell>
          <cell r="G94">
            <v>19.756</v>
          </cell>
          <cell r="H94">
            <v>2.1030000000000002</v>
          </cell>
          <cell r="J94" t="str">
            <v>S325</v>
          </cell>
          <cell r="K94">
            <v>28.777000000000001</v>
          </cell>
          <cell r="L94">
            <v>26.673999999999999</v>
          </cell>
          <cell r="M94">
            <v>111.34244587000001</v>
          </cell>
          <cell r="N94">
            <v>25.274820269999999</v>
          </cell>
          <cell r="O94">
            <v>111.34241496999999</v>
          </cell>
          <cell r="P94">
            <v>25.269449980000001</v>
          </cell>
          <cell r="Q94" t="str">
            <v>三级</v>
          </cell>
          <cell r="R94">
            <v>7</v>
          </cell>
          <cell r="S94">
            <v>10</v>
          </cell>
          <cell r="T94" t="str">
            <v>沥青混凝土</v>
          </cell>
          <cell r="W94">
            <v>11</v>
          </cell>
          <cell r="Y94" t="str">
            <v>就地冷再生（水泥）后加铺</v>
          </cell>
          <cell r="Z94" t="str">
            <v>水稳</v>
          </cell>
          <cell r="AA94">
            <v>30</v>
          </cell>
          <cell r="AB94" t="str">
            <v>改性沥青砼</v>
          </cell>
          <cell r="AC94">
            <v>9</v>
          </cell>
          <cell r="AD94">
            <v>215</v>
          </cell>
          <cell r="AE94">
            <v>497.35950000000003</v>
          </cell>
          <cell r="AF94">
            <v>0</v>
          </cell>
          <cell r="AG94">
            <v>1</v>
          </cell>
          <cell r="AH94">
            <v>1982</v>
          </cell>
          <cell r="AL94" t="str">
            <v>永交批〔2022〕19号</v>
          </cell>
          <cell r="AM94">
            <v>2601.16</v>
          </cell>
          <cell r="AN94">
            <v>2198.5300000000002</v>
          </cell>
          <cell r="AO94" t="str">
            <v>否</v>
          </cell>
          <cell r="AP94" t="str">
            <v>否</v>
          </cell>
          <cell r="AR94" t="str">
            <v>不通过</v>
          </cell>
          <cell r="AS94" t="str">
            <v>不通过</v>
          </cell>
          <cell r="AT94" t="str">
            <v>不满足路面改善实施范围</v>
          </cell>
          <cell r="CJ94" t="str">
            <v>S23917.65319.756</v>
          </cell>
        </row>
        <row r="95">
          <cell r="A95" t="str">
            <v>S23919.75619.9030.146999999999998</v>
          </cell>
          <cell r="B95">
            <v>89</v>
          </cell>
          <cell r="C95" t="str">
            <v>永州市</v>
          </cell>
          <cell r="D95" t="str">
            <v>江永县</v>
          </cell>
          <cell r="E95" t="str">
            <v>S239</v>
          </cell>
          <cell r="F95">
            <v>19.756</v>
          </cell>
          <cell r="G95">
            <v>19.902999999999999</v>
          </cell>
          <cell r="H95">
            <v>0.14699999999999799</v>
          </cell>
          <cell r="J95" t="str">
            <v>S325</v>
          </cell>
          <cell r="K95">
            <v>26.673999999999999</v>
          </cell>
          <cell r="L95">
            <v>26.527000000000001</v>
          </cell>
          <cell r="M95">
            <v>111.34366555</v>
          </cell>
          <cell r="N95">
            <v>25.269449980000001</v>
          </cell>
          <cell r="O95">
            <v>111.34366555</v>
          </cell>
          <cell r="P95">
            <v>25.26877391</v>
          </cell>
          <cell r="Q95" t="str">
            <v>四级</v>
          </cell>
          <cell r="R95">
            <v>7</v>
          </cell>
          <cell r="S95">
            <v>7.5</v>
          </cell>
          <cell r="T95" t="str">
            <v>水泥混凝土</v>
          </cell>
          <cell r="W95">
            <v>11</v>
          </cell>
          <cell r="Y95" t="str">
            <v>多锤头碎石化后加铺（190）</v>
          </cell>
          <cell r="Z95" t="str">
            <v>ATB</v>
          </cell>
          <cell r="AA95">
            <v>10</v>
          </cell>
          <cell r="AB95" t="str">
            <v>改性沥青砼</v>
          </cell>
          <cell r="AC95">
            <v>5</v>
          </cell>
          <cell r="AD95">
            <v>190</v>
          </cell>
          <cell r="AE95">
            <v>30.722999999999701</v>
          </cell>
          <cell r="AF95">
            <v>0</v>
          </cell>
          <cell r="AG95">
            <v>0.8</v>
          </cell>
          <cell r="AH95">
            <v>2003</v>
          </cell>
          <cell r="AL95" t="str">
            <v>永交批〔2022〕19号</v>
          </cell>
          <cell r="AM95">
            <v>2601.16</v>
          </cell>
          <cell r="AN95">
            <v>2198.5300000000002</v>
          </cell>
          <cell r="AO95" t="str">
            <v>否</v>
          </cell>
          <cell r="AP95" t="str">
            <v>否</v>
          </cell>
          <cell r="AR95" t="str">
            <v>不通过</v>
          </cell>
          <cell r="AS95" t="str">
            <v>不通过</v>
          </cell>
          <cell r="AT95" t="str">
            <v>不满足路面改善实施范围</v>
          </cell>
          <cell r="CJ95" t="str">
            <v>S23919.75619.903</v>
          </cell>
        </row>
        <row r="96">
          <cell r="A96" t="str">
            <v>S3432722742</v>
          </cell>
          <cell r="B96">
            <v>90</v>
          </cell>
          <cell r="C96" t="str">
            <v>永州市</v>
          </cell>
          <cell r="D96" t="str">
            <v>双牌县</v>
          </cell>
          <cell r="E96" t="str">
            <v>S343</v>
          </cell>
          <cell r="F96">
            <v>272</v>
          </cell>
          <cell r="G96">
            <v>274</v>
          </cell>
          <cell r="H96">
            <v>2</v>
          </cell>
          <cell r="Q96" t="str">
            <v>二级</v>
          </cell>
          <cell r="R96">
            <v>7</v>
          </cell>
          <cell r="S96">
            <v>9</v>
          </cell>
          <cell r="T96" t="str">
            <v>水泥混凝土</v>
          </cell>
          <cell r="W96">
            <v>7</v>
          </cell>
          <cell r="Y96" t="str">
            <v>多锤头碎石化后加铺（220）</v>
          </cell>
          <cell r="Z96" t="str">
            <v>水稳</v>
          </cell>
          <cell r="AA96">
            <v>30</v>
          </cell>
          <cell r="AB96" t="str">
            <v>改性沥青砼</v>
          </cell>
          <cell r="AC96">
            <v>9</v>
          </cell>
          <cell r="AD96">
            <v>220</v>
          </cell>
          <cell r="AE96">
            <v>308</v>
          </cell>
          <cell r="AF96">
            <v>0</v>
          </cell>
          <cell r="AG96">
            <v>1</v>
          </cell>
          <cell r="AH96">
            <v>2013</v>
          </cell>
          <cell r="AL96" t="str">
            <v>永交批〔2022〕18号</v>
          </cell>
          <cell r="AM96">
            <v>631.55999999999995</v>
          </cell>
          <cell r="AN96">
            <v>571.53</v>
          </cell>
          <cell r="AO96" t="str">
            <v>是</v>
          </cell>
          <cell r="AP96" t="str">
            <v>否</v>
          </cell>
          <cell r="AR96" t="str">
            <v>不通过</v>
          </cell>
          <cell r="AS96" t="str">
            <v>不通过</v>
          </cell>
          <cell r="AT96" t="str">
            <v>市州取消申报</v>
          </cell>
          <cell r="BB96" t="str">
            <v>县公路建养中心</v>
          </cell>
          <cell r="CJ96" t="str">
            <v>S343272274</v>
          </cell>
          <cell r="CL96" t="str">
            <v>按干线公路管养路段，2022省检路况结果为中等路</v>
          </cell>
        </row>
        <row r="97">
          <cell r="A97" t="str">
            <v>S343276.048286.24310.195</v>
          </cell>
          <cell r="B97">
            <v>91</v>
          </cell>
          <cell r="C97" t="str">
            <v>永州市</v>
          </cell>
          <cell r="D97" t="str">
            <v>双牌县</v>
          </cell>
          <cell r="E97" t="str">
            <v>S343</v>
          </cell>
          <cell r="F97">
            <v>276.048</v>
          </cell>
          <cell r="G97">
            <v>286.24299999999999</v>
          </cell>
          <cell r="H97">
            <v>10.195</v>
          </cell>
          <cell r="Q97" t="str">
            <v>二级</v>
          </cell>
          <cell r="R97">
            <v>7</v>
          </cell>
          <cell r="S97">
            <v>9</v>
          </cell>
          <cell r="T97" t="str">
            <v>水泥混凝土</v>
          </cell>
          <cell r="W97">
            <v>7</v>
          </cell>
          <cell r="Y97" t="str">
            <v>多锤头碎石化后加铺（220）</v>
          </cell>
          <cell r="Z97" t="str">
            <v>水稳</v>
          </cell>
          <cell r="AA97">
            <v>30</v>
          </cell>
          <cell r="AB97" t="str">
            <v>改性沥青砼</v>
          </cell>
          <cell r="AC97">
            <v>9</v>
          </cell>
          <cell r="AD97">
            <v>220</v>
          </cell>
          <cell r="AE97">
            <v>1570.03</v>
          </cell>
          <cell r="AF97">
            <v>0</v>
          </cell>
          <cell r="AG97">
            <v>1</v>
          </cell>
          <cell r="AH97">
            <v>2013</v>
          </cell>
          <cell r="AL97" t="str">
            <v>永交批〔2022〕18号</v>
          </cell>
          <cell r="AM97">
            <v>3223.19</v>
          </cell>
          <cell r="AN97">
            <v>2916.79</v>
          </cell>
          <cell r="AO97" t="str">
            <v>是</v>
          </cell>
          <cell r="AP97" t="str">
            <v>否</v>
          </cell>
          <cell r="AR97" t="str">
            <v>不通过</v>
          </cell>
          <cell r="AS97" t="str">
            <v>不通过</v>
          </cell>
          <cell r="AT97" t="str">
            <v>市州取消申报</v>
          </cell>
          <cell r="BB97" t="str">
            <v>县公路建养中心</v>
          </cell>
          <cell r="CJ97" t="str">
            <v>S343276.048286.243</v>
          </cell>
          <cell r="CL97" t="str">
            <v>按干线公路管养路段，2022省检路况结果3公里为中等路，其余7.195公里为优良等或未检测</v>
          </cell>
        </row>
        <row r="98">
          <cell r="A98" t="str">
            <v>S57009.6729.672</v>
          </cell>
          <cell r="B98">
            <v>92</v>
          </cell>
          <cell r="C98" t="str">
            <v>永州市</v>
          </cell>
          <cell r="D98" t="str">
            <v>新田县</v>
          </cell>
          <cell r="E98" t="str">
            <v>S570</v>
          </cell>
          <cell r="F98">
            <v>0</v>
          </cell>
          <cell r="G98">
            <v>9.6720000000000006</v>
          </cell>
          <cell r="H98">
            <v>9.6720000000000006</v>
          </cell>
          <cell r="Q98" t="str">
            <v>四级</v>
          </cell>
          <cell r="R98">
            <v>6</v>
          </cell>
          <cell r="S98">
            <v>7.5</v>
          </cell>
          <cell r="T98" t="str">
            <v>水泥混凝土</v>
          </cell>
          <cell r="W98">
            <v>7</v>
          </cell>
          <cell r="Y98" t="str">
            <v>多锤头碎石化后加铺（220）</v>
          </cell>
          <cell r="Z98" t="str">
            <v>水稳</v>
          </cell>
          <cell r="AA98">
            <v>30</v>
          </cell>
          <cell r="AB98" t="str">
            <v>改性沥青砼</v>
          </cell>
          <cell r="AC98">
            <v>9</v>
          </cell>
          <cell r="AD98">
            <v>220</v>
          </cell>
          <cell r="AE98">
            <v>1489.4880000000001</v>
          </cell>
          <cell r="AF98">
            <v>0</v>
          </cell>
          <cell r="AG98">
            <v>0.8</v>
          </cell>
          <cell r="AH98">
            <v>2009</v>
          </cell>
          <cell r="AL98" t="str">
            <v>新交发〔2022〕62号</v>
          </cell>
          <cell r="AM98">
            <v>3120.58</v>
          </cell>
          <cell r="AN98">
            <v>2741.42</v>
          </cell>
          <cell r="AO98" t="str">
            <v>否</v>
          </cell>
          <cell r="AP98" t="str">
            <v>否</v>
          </cell>
          <cell r="AR98" t="str">
            <v>不通过</v>
          </cell>
          <cell r="AS98" t="str">
            <v>不通过</v>
          </cell>
          <cell r="AT98" t="str">
            <v>市州取消申报</v>
          </cell>
          <cell r="BB98" t="str">
            <v>市公路建养中心</v>
          </cell>
          <cell r="CJ98" t="str">
            <v>S57009.672</v>
          </cell>
        </row>
        <row r="99">
          <cell r="A99" t="str">
            <v>S318235.148236.090.942000000000007</v>
          </cell>
          <cell r="B99">
            <v>93</v>
          </cell>
          <cell r="C99" t="str">
            <v>怀化市</v>
          </cell>
          <cell r="D99" t="str">
            <v>沅陵县</v>
          </cell>
          <cell r="E99" t="str">
            <v>S318</v>
          </cell>
          <cell r="F99">
            <v>235.148</v>
          </cell>
          <cell r="G99">
            <v>236.09</v>
          </cell>
          <cell r="H99">
            <v>0.94200000000000705</v>
          </cell>
          <cell r="I99">
            <v>0.94200000000000705</v>
          </cell>
          <cell r="Q99" t="str">
            <v>四级</v>
          </cell>
          <cell r="R99">
            <v>6</v>
          </cell>
          <cell r="S99">
            <v>6</v>
          </cell>
          <cell r="T99" t="str">
            <v>水泥混凝土</v>
          </cell>
          <cell r="U99" t="str">
            <v>水泥混凝土</v>
          </cell>
          <cell r="V99" t="str">
            <v>四级</v>
          </cell>
          <cell r="W99">
            <v>8.5</v>
          </cell>
          <cell r="Y99" t="str">
            <v>多锤头碎石化后加铺（220）</v>
          </cell>
          <cell r="Z99" t="str">
            <v>水稳</v>
          </cell>
          <cell r="AA99">
            <v>30</v>
          </cell>
          <cell r="AB99" t="str">
            <v>改性沥青砼</v>
          </cell>
          <cell r="AC99">
            <v>9</v>
          </cell>
          <cell r="AD99">
            <v>220</v>
          </cell>
          <cell r="AE99">
            <v>176.15400000000099</v>
          </cell>
          <cell r="AF99">
            <v>140.923200000001</v>
          </cell>
          <cell r="AG99">
            <v>0.8</v>
          </cell>
          <cell r="AH99" t="str">
            <v>1977/2010</v>
          </cell>
          <cell r="AL99" t="str">
            <v>怀交批〔2022〕63号</v>
          </cell>
          <cell r="AM99">
            <v>200.08</v>
          </cell>
          <cell r="AN99">
            <v>182.91</v>
          </cell>
          <cell r="AO99" t="str">
            <v>否</v>
          </cell>
          <cell r="AP99" t="str">
            <v>否</v>
          </cell>
          <cell r="AR99" t="str">
            <v>通过</v>
          </cell>
          <cell r="AS99" t="str">
            <v>通过</v>
          </cell>
          <cell r="AT99" t="str">
            <v>需核实路况视频</v>
          </cell>
          <cell r="AU99" t="str">
            <v>通过</v>
          </cell>
          <cell r="AV99" t="str">
            <v>需核实路况视频</v>
          </cell>
          <cell r="BA99" t="str">
            <v>251.708-25.010段1.302公里，穿城镇受限，改善后6米宽</v>
          </cell>
          <cell r="BB99" t="str">
            <v>省公路事务中心</v>
          </cell>
          <cell r="BC99" t="str">
            <v>收1117视频,建议重拍，为一整段</v>
          </cell>
          <cell r="CJ99" t="str">
            <v>S318235.148236.09</v>
          </cell>
        </row>
        <row r="100">
          <cell r="A100" t="str">
            <v>S318236.09237.2051.11500000000001</v>
          </cell>
          <cell r="B100">
            <v>94</v>
          </cell>
          <cell r="C100" t="str">
            <v>怀化市</v>
          </cell>
          <cell r="D100" t="str">
            <v>沅陵县</v>
          </cell>
          <cell r="E100" t="str">
            <v>S318</v>
          </cell>
          <cell r="F100">
            <v>236.09</v>
          </cell>
          <cell r="G100">
            <v>237.20500000000001</v>
          </cell>
          <cell r="H100">
            <v>1.11500000000001</v>
          </cell>
          <cell r="I100">
            <v>1.11500000000001</v>
          </cell>
          <cell r="Q100" t="str">
            <v>四级</v>
          </cell>
          <cell r="R100">
            <v>6</v>
          </cell>
          <cell r="S100">
            <v>6</v>
          </cell>
          <cell r="T100" t="str">
            <v>水泥混凝土</v>
          </cell>
          <cell r="U100" t="str">
            <v>水泥混凝土</v>
          </cell>
          <cell r="V100" t="str">
            <v>四级</v>
          </cell>
          <cell r="W100">
            <v>6.5</v>
          </cell>
          <cell r="Y100" t="str">
            <v>多锤头碎石化后加铺（220）</v>
          </cell>
          <cell r="Z100" t="str">
            <v>水稳</v>
          </cell>
          <cell r="AA100">
            <v>30</v>
          </cell>
          <cell r="AB100" t="str">
            <v>改性沥青砼</v>
          </cell>
          <cell r="AC100">
            <v>9</v>
          </cell>
          <cell r="AD100">
            <v>220</v>
          </cell>
          <cell r="AE100">
            <v>159.44500000000099</v>
          </cell>
          <cell r="AF100">
            <v>127.55600000000101</v>
          </cell>
          <cell r="AG100">
            <v>0.8</v>
          </cell>
          <cell r="AH100" t="str">
            <v>1977/2010</v>
          </cell>
          <cell r="AL100" t="str">
            <v>怀交批〔2022〕63号</v>
          </cell>
          <cell r="AM100">
            <v>236.83</v>
          </cell>
          <cell r="AN100">
            <v>216.51</v>
          </cell>
          <cell r="AO100" t="str">
            <v>否</v>
          </cell>
          <cell r="AP100" t="str">
            <v>否</v>
          </cell>
          <cell r="AR100" t="str">
            <v>通过</v>
          </cell>
          <cell r="AS100" t="str">
            <v>通过</v>
          </cell>
          <cell r="AT100" t="str">
            <v>需核实路况视频</v>
          </cell>
          <cell r="AU100" t="str">
            <v>通过</v>
          </cell>
          <cell r="AV100" t="str">
            <v>需核实路况视频</v>
          </cell>
          <cell r="BB100" t="str">
            <v>省公路事务中心</v>
          </cell>
          <cell r="BC100" t="str">
            <v>收1117视频,建议重拍，为一整段</v>
          </cell>
          <cell r="CJ100" t="str">
            <v>S318236.09237.205</v>
          </cell>
        </row>
        <row r="101">
          <cell r="A101" t="str">
            <v>S318237.205241.2634.05799999999999</v>
          </cell>
          <cell r="B101">
            <v>95</v>
          </cell>
          <cell r="C101" t="str">
            <v>怀化市</v>
          </cell>
          <cell r="D101" t="str">
            <v>沅陵县</v>
          </cell>
          <cell r="E101" t="str">
            <v>S318</v>
          </cell>
          <cell r="F101">
            <v>237.20500000000001</v>
          </cell>
          <cell r="G101">
            <v>241.26300000000001</v>
          </cell>
          <cell r="H101">
            <v>4.0579999999999901</v>
          </cell>
          <cell r="I101">
            <v>4.0579999999999901</v>
          </cell>
          <cell r="Q101" t="str">
            <v>四级</v>
          </cell>
          <cell r="R101">
            <v>5</v>
          </cell>
          <cell r="S101">
            <v>6</v>
          </cell>
          <cell r="T101" t="str">
            <v>水泥混凝土</v>
          </cell>
          <cell r="U101" t="str">
            <v>水泥混凝土</v>
          </cell>
          <cell r="V101" t="str">
            <v>四级</v>
          </cell>
          <cell r="W101">
            <v>6.5</v>
          </cell>
          <cell r="Y101" t="str">
            <v>多锤头碎石化后加铺（220）</v>
          </cell>
          <cell r="Z101" t="str">
            <v>水稳</v>
          </cell>
          <cell r="AA101">
            <v>30</v>
          </cell>
          <cell r="AB101" t="str">
            <v>改性沥青砼</v>
          </cell>
          <cell r="AC101">
            <v>9</v>
          </cell>
          <cell r="AD101">
            <v>220</v>
          </cell>
          <cell r="AE101">
            <v>580.29399999999896</v>
          </cell>
          <cell r="AF101">
            <v>464.235199999999</v>
          </cell>
          <cell r="AG101">
            <v>0.8</v>
          </cell>
          <cell r="AH101" t="str">
            <v>1977/2010</v>
          </cell>
          <cell r="AL101" t="str">
            <v>怀交批〔2022〕63号</v>
          </cell>
          <cell r="AM101">
            <v>861.94</v>
          </cell>
          <cell r="AN101">
            <v>787.96</v>
          </cell>
          <cell r="AO101" t="str">
            <v>否</v>
          </cell>
          <cell r="AP101" t="str">
            <v>否</v>
          </cell>
          <cell r="AR101" t="str">
            <v>通过</v>
          </cell>
          <cell r="AS101" t="str">
            <v>通过</v>
          </cell>
          <cell r="AT101" t="str">
            <v>需核实路况视频</v>
          </cell>
          <cell r="AU101" t="str">
            <v>通过</v>
          </cell>
          <cell r="AV101" t="str">
            <v>需核实路况视频</v>
          </cell>
          <cell r="BB101" t="str">
            <v>省公路事务中心</v>
          </cell>
          <cell r="BC101" t="str">
            <v>收1117视频,建议重拍，为一整段</v>
          </cell>
          <cell r="CJ101" t="str">
            <v>S318237.205241.263</v>
          </cell>
        </row>
        <row r="102">
          <cell r="A102" t="str">
            <v>S318241.263265.39624.133</v>
          </cell>
          <cell r="B102">
            <v>96</v>
          </cell>
          <cell r="C102" t="str">
            <v>怀化市</v>
          </cell>
          <cell r="D102" t="str">
            <v>沅陵县</v>
          </cell>
          <cell r="E102" t="str">
            <v>S318</v>
          </cell>
          <cell r="F102">
            <v>241.26300000000001</v>
          </cell>
          <cell r="G102">
            <v>265.39600000000002</v>
          </cell>
          <cell r="H102">
            <v>24.132999999999999</v>
          </cell>
          <cell r="I102">
            <v>24.132999999999999</v>
          </cell>
          <cell r="Q102" t="str">
            <v>四级</v>
          </cell>
          <cell r="R102">
            <v>6</v>
          </cell>
          <cell r="S102">
            <v>7</v>
          </cell>
          <cell r="T102" t="str">
            <v>水泥混凝土</v>
          </cell>
          <cell r="U102" t="str">
            <v>水泥混凝土</v>
          </cell>
          <cell r="V102" t="str">
            <v>四级</v>
          </cell>
          <cell r="W102">
            <v>6.5</v>
          </cell>
          <cell r="Y102" t="str">
            <v>多锤头碎石化后加铺（220）</v>
          </cell>
          <cell r="Z102" t="str">
            <v>水稳</v>
          </cell>
          <cell r="AA102">
            <v>30</v>
          </cell>
          <cell r="AB102" t="str">
            <v>改性沥青砼</v>
          </cell>
          <cell r="AC102">
            <v>9</v>
          </cell>
          <cell r="AD102">
            <v>220</v>
          </cell>
          <cell r="AE102">
            <v>3451.0189999999998</v>
          </cell>
          <cell r="AF102">
            <v>2760.8152</v>
          </cell>
          <cell r="AG102">
            <v>0.8</v>
          </cell>
          <cell r="AH102" t="str">
            <v>1977/2010</v>
          </cell>
          <cell r="AL102" t="str">
            <v>怀交批〔2022〕63号</v>
          </cell>
          <cell r="AM102">
            <v>5125.97</v>
          </cell>
          <cell r="AN102">
            <v>4686.01</v>
          </cell>
          <cell r="AO102" t="str">
            <v>否</v>
          </cell>
          <cell r="AP102" t="str">
            <v>否</v>
          </cell>
          <cell r="AR102" t="str">
            <v>通过</v>
          </cell>
          <cell r="AS102" t="str">
            <v>通过</v>
          </cell>
          <cell r="AT102" t="str">
            <v>需核实路况视频</v>
          </cell>
          <cell r="AU102" t="str">
            <v>通过</v>
          </cell>
          <cell r="AV102" t="str">
            <v>需核实路况视频</v>
          </cell>
          <cell r="BB102" t="str">
            <v>省公路事务中心</v>
          </cell>
          <cell r="BC102" t="str">
            <v>收1117视频,建议重拍，为一整段</v>
          </cell>
        </row>
        <row r="103">
          <cell r="A103" t="str">
            <v>S318265.396266.1390.742999999999995</v>
          </cell>
          <cell r="B103">
            <v>97</v>
          </cell>
          <cell r="C103" t="str">
            <v>怀化市</v>
          </cell>
          <cell r="D103" t="str">
            <v>沅陵县</v>
          </cell>
          <cell r="E103" t="str">
            <v>S318</v>
          </cell>
          <cell r="F103">
            <v>265.39600000000002</v>
          </cell>
          <cell r="G103">
            <v>266.13900000000001</v>
          </cell>
          <cell r="H103">
            <v>0.742999999999995</v>
          </cell>
          <cell r="I103">
            <v>0.742999999999995</v>
          </cell>
          <cell r="Q103" t="str">
            <v>四级</v>
          </cell>
          <cell r="R103">
            <v>5.5</v>
          </cell>
          <cell r="S103">
            <v>6.5</v>
          </cell>
          <cell r="T103" t="str">
            <v>水泥混凝土</v>
          </cell>
          <cell r="U103" t="str">
            <v>水泥混凝土</v>
          </cell>
          <cell r="V103" t="str">
            <v>四级</v>
          </cell>
          <cell r="W103">
            <v>6.5</v>
          </cell>
          <cell r="Y103" t="str">
            <v>多锤头碎石化后加铺（220）</v>
          </cell>
          <cell r="Z103" t="str">
            <v>水稳</v>
          </cell>
          <cell r="AA103">
            <v>30</v>
          </cell>
          <cell r="AB103" t="str">
            <v>改性沥青砼</v>
          </cell>
          <cell r="AC103">
            <v>9</v>
          </cell>
          <cell r="AD103">
            <v>220</v>
          </cell>
          <cell r="AE103">
            <v>106.248999999999</v>
          </cell>
          <cell r="AF103">
            <v>84.999199999999405</v>
          </cell>
          <cell r="AG103">
            <v>0.8</v>
          </cell>
          <cell r="AH103" t="str">
            <v>1972/2010</v>
          </cell>
          <cell r="AL103" t="str">
            <v>怀交批〔2022〕63号</v>
          </cell>
          <cell r="AM103">
            <v>157.82</v>
          </cell>
          <cell r="AN103">
            <v>144.27000000000001</v>
          </cell>
          <cell r="AO103" t="str">
            <v>否</v>
          </cell>
          <cell r="AP103" t="str">
            <v>否</v>
          </cell>
          <cell r="AR103" t="str">
            <v>通过</v>
          </cell>
          <cell r="AS103" t="str">
            <v>通过</v>
          </cell>
          <cell r="AT103" t="str">
            <v>需核实路况视频</v>
          </cell>
          <cell r="AU103" t="str">
            <v>通过</v>
          </cell>
          <cell r="AV103" t="str">
            <v>需核实路况视频</v>
          </cell>
          <cell r="BB103" t="str">
            <v>省公路事务中心</v>
          </cell>
          <cell r="BC103" t="str">
            <v>收1117视频,建议重拍，为一整段</v>
          </cell>
        </row>
        <row r="104">
          <cell r="A104" t="str">
            <v>S24780.85184.8534.002</v>
          </cell>
          <cell r="B104">
            <v>98</v>
          </cell>
          <cell r="C104" t="str">
            <v>湘西州</v>
          </cell>
          <cell r="D104" t="str">
            <v>永顺县</v>
          </cell>
          <cell r="E104" t="str">
            <v>S247</v>
          </cell>
          <cell r="F104">
            <v>80.850999999999999</v>
          </cell>
          <cell r="G104">
            <v>84.852999999999994</v>
          </cell>
          <cell r="H104">
            <v>4.0019999999999998</v>
          </cell>
          <cell r="I104">
            <v>4.0019999999999998</v>
          </cell>
          <cell r="J104" t="str">
            <v>S256</v>
          </cell>
          <cell r="K104">
            <v>76.69</v>
          </cell>
          <cell r="L104">
            <v>80.694000000000003</v>
          </cell>
          <cell r="M104">
            <v>109.94856158</v>
          </cell>
          <cell r="N104">
            <v>29.379118900000002</v>
          </cell>
          <cell r="O104">
            <v>109.94392671999999</v>
          </cell>
          <cell r="P104">
            <v>29.370786320000001</v>
          </cell>
          <cell r="Q104" t="str">
            <v>三级</v>
          </cell>
          <cell r="R104">
            <v>6</v>
          </cell>
          <cell r="S104">
            <v>6.5</v>
          </cell>
          <cell r="T104" t="str">
            <v>水泥混凝土</v>
          </cell>
          <cell r="W104">
            <v>6</v>
          </cell>
          <cell r="Y104" t="str">
            <v>多锤头碎石化后加铺（220）</v>
          </cell>
          <cell r="Z104" t="str">
            <v>水稳</v>
          </cell>
          <cell r="AA104">
            <v>30</v>
          </cell>
          <cell r="AB104" t="str">
            <v>改性沥青砼</v>
          </cell>
          <cell r="AC104">
            <v>9</v>
          </cell>
          <cell r="AD104">
            <v>220</v>
          </cell>
          <cell r="AE104">
            <v>528.26399999999899</v>
          </cell>
          <cell r="AF104">
            <v>528.26399999999899</v>
          </cell>
          <cell r="AG104">
            <v>1</v>
          </cell>
          <cell r="AH104">
            <v>1988</v>
          </cell>
          <cell r="AL104" t="str">
            <v>州交基建〔2022〕369号</v>
          </cell>
          <cell r="AM104">
            <v>1185.78</v>
          </cell>
          <cell r="AN104">
            <v>1058.73</v>
          </cell>
          <cell r="AO104" t="str">
            <v>否</v>
          </cell>
          <cell r="AP104" t="str">
            <v>否</v>
          </cell>
          <cell r="AR104" t="str">
            <v>通过</v>
          </cell>
          <cell r="AS104" t="str">
            <v>不通过</v>
          </cell>
          <cell r="AT104" t="str">
            <v>无前期资料</v>
          </cell>
        </row>
        <row r="105">
          <cell r="A105" t="str">
            <v>S24784.85386.3571.504</v>
          </cell>
          <cell r="B105">
            <v>99</v>
          </cell>
          <cell r="C105" t="str">
            <v>湘西州</v>
          </cell>
          <cell r="D105" t="str">
            <v>永顺县</v>
          </cell>
          <cell r="E105" t="str">
            <v>S247</v>
          </cell>
          <cell r="F105">
            <v>84.852999999999994</v>
          </cell>
          <cell r="G105">
            <v>86.356999999999999</v>
          </cell>
          <cell r="H105">
            <v>1.504</v>
          </cell>
          <cell r="I105">
            <v>1.504</v>
          </cell>
          <cell r="J105" t="str">
            <v>S256</v>
          </cell>
          <cell r="K105">
            <v>80.691999999999993</v>
          </cell>
          <cell r="L105">
            <v>82.195999999999998</v>
          </cell>
          <cell r="M105">
            <v>109.9206001</v>
          </cell>
          <cell r="N105">
            <v>29.341996850000001</v>
          </cell>
          <cell r="O105">
            <v>109.9094867</v>
          </cell>
          <cell r="P105">
            <v>29.33294034</v>
          </cell>
          <cell r="Q105" t="str">
            <v>四级</v>
          </cell>
          <cell r="R105">
            <v>6</v>
          </cell>
          <cell r="S105">
            <v>6.5</v>
          </cell>
          <cell r="T105" t="str">
            <v>水泥混凝土</v>
          </cell>
          <cell r="W105">
            <v>6</v>
          </cell>
          <cell r="Y105" t="str">
            <v>多锤头碎石化后加铺（220）</v>
          </cell>
          <cell r="Z105" t="str">
            <v>水稳</v>
          </cell>
          <cell r="AA105">
            <v>30</v>
          </cell>
          <cell r="AB105" t="str">
            <v>改性沥青砼</v>
          </cell>
          <cell r="AC105">
            <v>9</v>
          </cell>
          <cell r="AD105">
            <v>220</v>
          </cell>
          <cell r="AE105">
            <v>198.52800000000099</v>
          </cell>
          <cell r="AF105">
            <v>119.1168</v>
          </cell>
          <cell r="AG105">
            <v>0.6</v>
          </cell>
          <cell r="AH105">
            <v>1988</v>
          </cell>
          <cell r="AL105" t="str">
            <v>州交基建〔2022〕369号</v>
          </cell>
          <cell r="AM105">
            <v>445.63</v>
          </cell>
          <cell r="AN105">
            <v>397.88</v>
          </cell>
          <cell r="AO105" t="str">
            <v>否</v>
          </cell>
          <cell r="AP105" t="str">
            <v>否</v>
          </cell>
          <cell r="AR105" t="str">
            <v>通过</v>
          </cell>
          <cell r="AS105" t="str">
            <v>不通过</v>
          </cell>
          <cell r="AT105" t="str">
            <v>无前期资料</v>
          </cell>
        </row>
        <row r="106">
          <cell r="A106" t="str">
            <v>S24786.35792.6496.292</v>
          </cell>
          <cell r="B106">
            <v>100</v>
          </cell>
          <cell r="C106" t="str">
            <v>湘西州</v>
          </cell>
          <cell r="D106" t="str">
            <v>永顺县</v>
          </cell>
          <cell r="E106" t="str">
            <v>S247</v>
          </cell>
          <cell r="F106">
            <v>86.356999999999999</v>
          </cell>
          <cell r="G106">
            <v>92.649000000000001</v>
          </cell>
          <cell r="H106">
            <v>6.2919999999999998</v>
          </cell>
          <cell r="J106" t="str">
            <v>S256</v>
          </cell>
          <cell r="K106">
            <v>82.195999999999998</v>
          </cell>
          <cell r="L106">
            <v>88.488</v>
          </cell>
          <cell r="M106">
            <v>109.9094867</v>
          </cell>
          <cell r="N106">
            <v>29.33294034</v>
          </cell>
          <cell r="O106">
            <v>109.86816709999999</v>
          </cell>
          <cell r="P106">
            <v>29.29894071</v>
          </cell>
          <cell r="Q106" t="str">
            <v>四级</v>
          </cell>
          <cell r="R106">
            <v>6.5</v>
          </cell>
          <cell r="S106">
            <v>6.5</v>
          </cell>
          <cell r="T106" t="str">
            <v>沥青混凝土</v>
          </cell>
          <cell r="W106">
            <v>7.5</v>
          </cell>
          <cell r="Y106" t="str">
            <v>旧路病害处治后加铺</v>
          </cell>
          <cell r="Z106" t="str">
            <v>水稳</v>
          </cell>
          <cell r="AA106">
            <v>30</v>
          </cell>
          <cell r="AB106" t="str">
            <v>改性沥青砼</v>
          </cell>
          <cell r="AC106">
            <v>9</v>
          </cell>
          <cell r="AD106">
            <v>215</v>
          </cell>
          <cell r="AE106">
            <v>1014.585</v>
          </cell>
          <cell r="AF106">
            <v>0</v>
          </cell>
          <cell r="AG106">
            <v>0.8</v>
          </cell>
          <cell r="AH106">
            <v>1988</v>
          </cell>
          <cell r="AL106" t="str">
            <v>州交基建〔2022〕369号</v>
          </cell>
          <cell r="AM106">
            <v>1864.29</v>
          </cell>
          <cell r="AN106">
            <v>1664.55</v>
          </cell>
          <cell r="AO106" t="str">
            <v>否</v>
          </cell>
          <cell r="AP106" t="str">
            <v>否</v>
          </cell>
          <cell r="AR106" t="str">
            <v>不通过</v>
          </cell>
          <cell r="AS106" t="str">
            <v>不通过</v>
          </cell>
          <cell r="AT106" t="str">
            <v>不满足路面改善实施范围</v>
          </cell>
        </row>
        <row r="107">
          <cell r="A107" t="str">
            <v>S24792.64998.6335.98399999999999</v>
          </cell>
          <cell r="B107">
            <v>101</v>
          </cell>
          <cell r="C107" t="str">
            <v>湘西州</v>
          </cell>
          <cell r="D107" t="str">
            <v>永顺县</v>
          </cell>
          <cell r="E107" t="str">
            <v>S247</v>
          </cell>
          <cell r="F107">
            <v>92.649000000000001</v>
          </cell>
          <cell r="G107">
            <v>98.632999999999996</v>
          </cell>
          <cell r="H107">
            <v>5.9839999999999902</v>
          </cell>
          <cell r="I107">
            <v>5.9839999999999902</v>
          </cell>
          <cell r="J107" t="str">
            <v>S256</v>
          </cell>
          <cell r="K107">
            <v>88.488</v>
          </cell>
          <cell r="L107">
            <v>94.471999999999994</v>
          </cell>
          <cell r="M107">
            <v>109.86816709999999</v>
          </cell>
          <cell r="N107">
            <v>29.29894071</v>
          </cell>
          <cell r="O107">
            <v>109.8439158</v>
          </cell>
          <cell r="P107">
            <v>29.26164352</v>
          </cell>
          <cell r="Q107" t="str">
            <v>四级</v>
          </cell>
          <cell r="R107">
            <v>6</v>
          </cell>
          <cell r="S107">
            <v>6.5</v>
          </cell>
          <cell r="T107" t="str">
            <v>水泥混凝土</v>
          </cell>
          <cell r="W107">
            <v>6</v>
          </cell>
          <cell r="Y107" t="str">
            <v>多锤头碎石化后加铺（220）</v>
          </cell>
          <cell r="Z107" t="str">
            <v>水稳</v>
          </cell>
          <cell r="AA107">
            <v>30</v>
          </cell>
          <cell r="AB107" t="str">
            <v>改性沥青砼</v>
          </cell>
          <cell r="AC107">
            <v>9</v>
          </cell>
          <cell r="AD107">
            <v>220</v>
          </cell>
          <cell r="AE107">
            <v>789.88799999999901</v>
          </cell>
          <cell r="AF107">
            <v>473.93279999999999</v>
          </cell>
          <cell r="AG107">
            <v>0.6</v>
          </cell>
          <cell r="AH107">
            <v>2008</v>
          </cell>
          <cell r="AL107" t="str">
            <v>州交基建〔2022〕369号</v>
          </cell>
          <cell r="AM107">
            <v>1773.04</v>
          </cell>
          <cell r="AN107">
            <v>1583.07</v>
          </cell>
          <cell r="AO107" t="str">
            <v>否</v>
          </cell>
          <cell r="AP107" t="str">
            <v>否</v>
          </cell>
          <cell r="AR107" t="str">
            <v>通过</v>
          </cell>
          <cell r="AS107" t="str">
            <v>不通过</v>
          </cell>
          <cell r="AT107" t="str">
            <v>无前期资料</v>
          </cell>
        </row>
        <row r="108">
          <cell r="A108" t="str">
            <v>S25325.66328.1692.506</v>
          </cell>
          <cell r="B108">
            <v>102</v>
          </cell>
          <cell r="C108" t="str">
            <v>湘西州</v>
          </cell>
          <cell r="D108" t="str">
            <v>保靖县</v>
          </cell>
          <cell r="E108" t="str">
            <v>S253</v>
          </cell>
          <cell r="F108">
            <v>25.663</v>
          </cell>
          <cell r="G108">
            <v>28.169</v>
          </cell>
          <cell r="H108">
            <v>2.5059999999999998</v>
          </cell>
          <cell r="M108">
            <v>109.5</v>
          </cell>
          <cell r="N108">
            <v>28.6</v>
          </cell>
          <cell r="O108">
            <v>109.6</v>
          </cell>
          <cell r="P108">
            <v>28.7</v>
          </cell>
          <cell r="Q108" t="str">
            <v>四级</v>
          </cell>
          <cell r="R108">
            <v>6.5</v>
          </cell>
          <cell r="S108">
            <v>7.5</v>
          </cell>
          <cell r="T108" t="str">
            <v>水泥混凝土</v>
          </cell>
          <cell r="W108">
            <v>6.5</v>
          </cell>
          <cell r="Y108" t="str">
            <v>多锤头碎石化后加铺（220）</v>
          </cell>
          <cell r="Z108" t="str">
            <v>水稳</v>
          </cell>
          <cell r="AA108">
            <v>30</v>
          </cell>
          <cell r="AB108" t="str">
            <v>改性沥青砼</v>
          </cell>
          <cell r="AC108">
            <v>9</v>
          </cell>
          <cell r="AD108">
            <v>220</v>
          </cell>
          <cell r="AE108">
            <v>358.358</v>
          </cell>
          <cell r="AF108">
            <v>0</v>
          </cell>
          <cell r="AG108">
            <v>0.8</v>
          </cell>
          <cell r="AH108">
            <v>2007</v>
          </cell>
          <cell r="AL108" t="str">
            <v>州交其建〔2022〕426号</v>
          </cell>
          <cell r="AM108">
            <v>750</v>
          </cell>
          <cell r="AN108">
            <v>712</v>
          </cell>
          <cell r="AO108" t="str">
            <v>否</v>
          </cell>
          <cell r="AP108" t="str">
            <v>否</v>
          </cell>
          <cell r="AR108" t="str">
            <v>不通过</v>
          </cell>
          <cell r="AS108" t="str">
            <v>不通过</v>
          </cell>
          <cell r="AT108" t="str">
            <v>不满足路面改善实施范围</v>
          </cell>
        </row>
        <row r="109">
          <cell r="A109" t="str">
            <v>S256236.045240.1254.08000000000001</v>
          </cell>
          <cell r="B109">
            <v>103</v>
          </cell>
          <cell r="C109" t="str">
            <v>湘西州</v>
          </cell>
          <cell r="D109" t="str">
            <v>凤凰县</v>
          </cell>
          <cell r="E109" t="str">
            <v>S256</v>
          </cell>
          <cell r="F109">
            <v>236.04499999999999</v>
          </cell>
          <cell r="G109">
            <v>240.125</v>
          </cell>
          <cell r="H109">
            <v>4.0800000000000098</v>
          </cell>
          <cell r="M109">
            <v>109.38338330000001</v>
          </cell>
          <cell r="N109">
            <v>28.188023359999999</v>
          </cell>
          <cell r="O109">
            <v>109.3818046</v>
          </cell>
          <cell r="P109">
            <v>28.15719095</v>
          </cell>
          <cell r="Q109" t="str">
            <v>四级</v>
          </cell>
          <cell r="R109">
            <v>9</v>
          </cell>
          <cell r="S109">
            <v>12</v>
          </cell>
          <cell r="T109" t="str">
            <v>水泥混凝土</v>
          </cell>
          <cell r="W109">
            <v>9</v>
          </cell>
          <cell r="Y109" t="str">
            <v>多锤头碎石化后加铺（220）</v>
          </cell>
          <cell r="Z109" t="str">
            <v>水稳</v>
          </cell>
          <cell r="AA109">
            <v>30</v>
          </cell>
          <cell r="AB109" t="str">
            <v>改性沥青砼</v>
          </cell>
          <cell r="AC109">
            <v>9</v>
          </cell>
          <cell r="AD109">
            <v>220</v>
          </cell>
          <cell r="AE109">
            <v>807.84000000000299</v>
          </cell>
          <cell r="AF109">
            <v>0</v>
          </cell>
          <cell r="AG109">
            <v>0.8</v>
          </cell>
          <cell r="AH109">
            <v>2012</v>
          </cell>
          <cell r="AL109" t="str">
            <v>F〔2023〕1号</v>
          </cell>
          <cell r="AM109">
            <v>1100</v>
          </cell>
          <cell r="AN109">
            <v>1000</v>
          </cell>
          <cell r="AO109" t="str">
            <v>否</v>
          </cell>
          <cell r="AP109" t="str">
            <v>十四五规划项目：S256保靖毛沟至凤凰千工坪公路(S256线172.714-269.906)</v>
          </cell>
          <cell r="AR109" t="str">
            <v>不通过</v>
          </cell>
          <cell r="AS109" t="str">
            <v>不通过</v>
          </cell>
          <cell r="AT109" t="str">
            <v>不满足路面改善实施范围</v>
          </cell>
        </row>
        <row r="110">
          <cell r="A110" t="str">
            <v>S256242.238247.7745.536</v>
          </cell>
          <cell r="B110">
            <v>104</v>
          </cell>
          <cell r="C110" t="str">
            <v>湘西州</v>
          </cell>
          <cell r="D110" t="str">
            <v>凤凰县</v>
          </cell>
          <cell r="E110" t="str">
            <v>S256</v>
          </cell>
          <cell r="F110">
            <v>242.238</v>
          </cell>
          <cell r="G110">
            <v>247.774</v>
          </cell>
          <cell r="H110">
            <v>5.5359999999999996</v>
          </cell>
          <cell r="I110">
            <v>5.5359999999999996</v>
          </cell>
          <cell r="M110">
            <v>109.37321970000001</v>
          </cell>
          <cell r="N110">
            <v>28.14163302</v>
          </cell>
          <cell r="O110">
            <v>109.3801218</v>
          </cell>
          <cell r="P110">
            <v>28.096631070000001</v>
          </cell>
          <cell r="Q110" t="str">
            <v>四级</v>
          </cell>
          <cell r="R110">
            <v>6</v>
          </cell>
          <cell r="S110">
            <v>7</v>
          </cell>
          <cell r="T110" t="str">
            <v>水泥混凝土</v>
          </cell>
          <cell r="W110">
            <v>7</v>
          </cell>
          <cell r="Y110" t="str">
            <v>多锤头碎石化后加铺（220）</v>
          </cell>
          <cell r="Z110" t="str">
            <v>水稳</v>
          </cell>
          <cell r="AA110">
            <v>30</v>
          </cell>
          <cell r="AB110" t="str">
            <v>改性沥青砼</v>
          </cell>
          <cell r="AC110">
            <v>9</v>
          </cell>
          <cell r="AD110">
            <v>220</v>
          </cell>
          <cell r="AE110">
            <v>852.54399999999998</v>
          </cell>
          <cell r="AF110">
            <v>682.03520000000003</v>
          </cell>
          <cell r="AG110">
            <v>0.8</v>
          </cell>
          <cell r="AH110">
            <v>1990</v>
          </cell>
          <cell r="AL110" t="str">
            <v>F〔2023〕2号</v>
          </cell>
          <cell r="AM110">
            <v>1206.3</v>
          </cell>
          <cell r="AN110">
            <v>1190.3</v>
          </cell>
          <cell r="AO110" t="str">
            <v>否</v>
          </cell>
          <cell r="AP110" t="str">
            <v>十四五规划项目：S256保靖毛沟至凤凰千工坪公路(S256线172.714-269.906)</v>
          </cell>
          <cell r="AR110" t="str">
            <v>通过</v>
          </cell>
          <cell r="AS110" t="str">
            <v>不通过</v>
          </cell>
          <cell r="AT110" t="str">
            <v>无前期资料</v>
          </cell>
        </row>
        <row r="111">
          <cell r="A111" t="str">
            <v>S256265.098269.3644.26599999999996</v>
          </cell>
          <cell r="B111">
            <v>105</v>
          </cell>
          <cell r="C111" t="str">
            <v>湘西州</v>
          </cell>
          <cell r="D111" t="str">
            <v>凤凰县</v>
          </cell>
          <cell r="E111" t="str">
            <v>S256</v>
          </cell>
          <cell r="F111">
            <v>265.09800000000001</v>
          </cell>
          <cell r="G111">
            <v>269.36399999999998</v>
          </cell>
          <cell r="H111">
            <v>4.26599999999996</v>
          </cell>
          <cell r="I111">
            <v>4.26599999999996</v>
          </cell>
          <cell r="M111">
            <v>109.4652658</v>
          </cell>
          <cell r="N111">
            <v>28.044858850000001</v>
          </cell>
          <cell r="O111">
            <v>109.4999466</v>
          </cell>
          <cell r="P111">
            <v>28.031132240000002</v>
          </cell>
          <cell r="Q111" t="str">
            <v>四级</v>
          </cell>
          <cell r="R111">
            <v>6</v>
          </cell>
          <cell r="S111">
            <v>7</v>
          </cell>
          <cell r="T111" t="str">
            <v>水泥混凝土</v>
          </cell>
          <cell r="W111">
            <v>6</v>
          </cell>
          <cell r="Y111" t="str">
            <v>多锤头碎石化后加铺（220）</v>
          </cell>
          <cell r="Z111" t="str">
            <v>水稳</v>
          </cell>
          <cell r="AA111">
            <v>30</v>
          </cell>
          <cell r="AB111" t="str">
            <v>改性沥青砼</v>
          </cell>
          <cell r="AC111">
            <v>9</v>
          </cell>
          <cell r="AD111">
            <v>220</v>
          </cell>
          <cell r="AE111">
            <v>563.11199999999496</v>
          </cell>
          <cell r="AF111">
            <v>337.86719999999701</v>
          </cell>
          <cell r="AG111">
            <v>0.6</v>
          </cell>
          <cell r="AH111">
            <v>2012</v>
          </cell>
          <cell r="AL111" t="str">
            <v>F〔2023〕2号</v>
          </cell>
          <cell r="AM111">
            <v>740</v>
          </cell>
          <cell r="AN111">
            <v>700</v>
          </cell>
          <cell r="AO111" t="str">
            <v>否</v>
          </cell>
          <cell r="AP111" t="str">
            <v>十四五规划项目：S256保靖毛沟至凤凰千工坪公路(S256线172.714-269.906)</v>
          </cell>
          <cell r="AR111" t="str">
            <v>通过</v>
          </cell>
          <cell r="AS111" t="str">
            <v>不通过</v>
          </cell>
          <cell r="AT111" t="str">
            <v>无前期资料</v>
          </cell>
        </row>
        <row r="112">
          <cell r="A112" t="str">
            <v>S30989.29192.6753.384</v>
          </cell>
          <cell r="B112">
            <v>106</v>
          </cell>
          <cell r="C112" t="str">
            <v>湘西州</v>
          </cell>
          <cell r="D112" t="str">
            <v>龙山县</v>
          </cell>
          <cell r="E112" t="str">
            <v>S309</v>
          </cell>
          <cell r="F112">
            <v>89.290999999999997</v>
          </cell>
          <cell r="G112">
            <v>92.674999999999997</v>
          </cell>
          <cell r="H112">
            <v>3.3839999999999999</v>
          </cell>
          <cell r="I112">
            <v>3.3839999999999999</v>
          </cell>
          <cell r="J112" t="str">
            <v>S309</v>
          </cell>
          <cell r="K112">
            <v>89.290999999999997</v>
          </cell>
          <cell r="L112">
            <v>92.674999999999997</v>
          </cell>
          <cell r="M112">
            <v>109.24857654</v>
          </cell>
          <cell r="N112">
            <v>29.254841540000001</v>
          </cell>
          <cell r="O112">
            <v>109.24581489000001</v>
          </cell>
          <cell r="P112">
            <v>29.584532450000001</v>
          </cell>
          <cell r="Q112" t="str">
            <v>四级</v>
          </cell>
          <cell r="R112">
            <v>6</v>
          </cell>
          <cell r="S112">
            <v>6.5</v>
          </cell>
          <cell r="T112" t="str">
            <v>沥青混凝土</v>
          </cell>
          <cell r="W112">
            <v>6</v>
          </cell>
          <cell r="Y112" t="str">
            <v>旧路病害处治后加铺</v>
          </cell>
          <cell r="Z112" t="str">
            <v>水稳</v>
          </cell>
          <cell r="AA112">
            <v>30</v>
          </cell>
          <cell r="AB112" t="str">
            <v>改性沥青砼</v>
          </cell>
          <cell r="AC112">
            <v>9</v>
          </cell>
          <cell r="AD112">
            <v>215</v>
          </cell>
          <cell r="AE112">
            <v>436.536</v>
          </cell>
          <cell r="AF112">
            <v>261.92160000000001</v>
          </cell>
          <cell r="AG112">
            <v>0.6</v>
          </cell>
          <cell r="AH112">
            <v>2008</v>
          </cell>
          <cell r="AL112" t="str">
            <v>州交基建〔2022〕401号</v>
          </cell>
          <cell r="AM112">
            <v>622.85</v>
          </cell>
          <cell r="AN112">
            <v>567.35</v>
          </cell>
          <cell r="AO112" t="str">
            <v>否</v>
          </cell>
          <cell r="AP112" t="str">
            <v>十四五规划项目：S309龙山县茅坪至火岩公路(S309线89.291-126.750)</v>
          </cell>
          <cell r="AR112" t="str">
            <v>通过</v>
          </cell>
          <cell r="AS112" t="str">
            <v>不通过</v>
          </cell>
          <cell r="AT112" t="str">
            <v>无前期资料</v>
          </cell>
        </row>
        <row r="113">
          <cell r="A113" t="str">
            <v>S30992.675101.9389.26300000000001</v>
          </cell>
          <cell r="B113">
            <v>107</v>
          </cell>
          <cell r="C113" t="str">
            <v>湘西州</v>
          </cell>
          <cell r="D113" t="str">
            <v>龙山县</v>
          </cell>
          <cell r="E113" t="str">
            <v>S309</v>
          </cell>
          <cell r="F113">
            <v>92.674999999999997</v>
          </cell>
          <cell r="G113">
            <v>101.938</v>
          </cell>
          <cell r="H113">
            <v>9.2630000000000106</v>
          </cell>
          <cell r="I113">
            <v>9.2630000000000106</v>
          </cell>
          <cell r="J113" t="str">
            <v>S309</v>
          </cell>
          <cell r="K113">
            <v>92.674999999999997</v>
          </cell>
          <cell r="L113">
            <v>101.938</v>
          </cell>
          <cell r="M113">
            <v>109.5348125</v>
          </cell>
          <cell r="N113">
            <v>29.215485350000002</v>
          </cell>
          <cell r="O113">
            <v>109.61548125</v>
          </cell>
          <cell r="P113">
            <v>29.125484149999998</v>
          </cell>
          <cell r="Q113" t="str">
            <v>四级</v>
          </cell>
          <cell r="R113">
            <v>5.5</v>
          </cell>
          <cell r="S113">
            <v>6.5</v>
          </cell>
          <cell r="T113" t="str">
            <v>沥青混凝土</v>
          </cell>
          <cell r="W113">
            <v>5.5</v>
          </cell>
          <cell r="Y113" t="str">
            <v>旧路病害处治后加铺</v>
          </cell>
          <cell r="Z113" t="str">
            <v>水稳</v>
          </cell>
          <cell r="AA113">
            <v>30</v>
          </cell>
          <cell r="AB113" t="str">
            <v>改性沥青砼</v>
          </cell>
          <cell r="AC113">
            <v>9</v>
          </cell>
          <cell r="AD113">
            <v>215</v>
          </cell>
          <cell r="AE113">
            <v>1095.3497500000001</v>
          </cell>
          <cell r="AF113">
            <v>657.20984999999996</v>
          </cell>
          <cell r="AG113">
            <v>0.6</v>
          </cell>
          <cell r="AH113">
            <v>2008</v>
          </cell>
          <cell r="AL113" t="str">
            <v>州交基建〔2022〕402号</v>
          </cell>
          <cell r="AM113">
            <v>1423.5</v>
          </cell>
          <cell r="AN113">
            <v>1281.1500000000001</v>
          </cell>
          <cell r="AO113" t="str">
            <v>否</v>
          </cell>
          <cell r="AP113" t="str">
            <v>十四五规划项目：S309龙山县茅坪至火岩公路(S309线89.291-126.750)</v>
          </cell>
          <cell r="AR113" t="str">
            <v>通过</v>
          </cell>
          <cell r="AS113" t="str">
            <v>不通过</v>
          </cell>
          <cell r="AT113" t="str">
            <v>无前期资料</v>
          </cell>
        </row>
        <row r="114">
          <cell r="A114" t="str">
            <v>S309101.938105.5063.568</v>
          </cell>
          <cell r="B114">
            <v>108</v>
          </cell>
          <cell r="C114" t="str">
            <v>湘西州</v>
          </cell>
          <cell r="D114" t="str">
            <v>龙山县</v>
          </cell>
          <cell r="E114" t="str">
            <v>S309</v>
          </cell>
          <cell r="F114">
            <v>101.938</v>
          </cell>
          <cell r="G114">
            <v>105.506</v>
          </cell>
          <cell r="H114">
            <v>3.5680000000000001</v>
          </cell>
          <cell r="I114">
            <v>3.5680000000000001</v>
          </cell>
          <cell r="J114" t="str">
            <v>S309</v>
          </cell>
          <cell r="K114">
            <v>101.938</v>
          </cell>
          <cell r="L114">
            <v>105.506</v>
          </cell>
          <cell r="M114">
            <v>109.2548456</v>
          </cell>
          <cell r="N114">
            <v>29.452165340000001</v>
          </cell>
          <cell r="O114">
            <v>109.26751452000001</v>
          </cell>
          <cell r="P114">
            <v>29.48951254</v>
          </cell>
          <cell r="Q114" t="str">
            <v>四级</v>
          </cell>
          <cell r="R114">
            <v>6</v>
          </cell>
          <cell r="S114">
            <v>6.5</v>
          </cell>
          <cell r="T114" t="str">
            <v>沥青混凝土</v>
          </cell>
          <cell r="W114">
            <v>6</v>
          </cell>
          <cell r="Y114" t="str">
            <v>旧路病害处治后加铺</v>
          </cell>
          <cell r="Z114" t="str">
            <v>水稳</v>
          </cell>
          <cell r="AA114">
            <v>30</v>
          </cell>
          <cell r="AB114" t="str">
            <v>改性沥青砼</v>
          </cell>
          <cell r="AC114">
            <v>9</v>
          </cell>
          <cell r="AD114">
            <v>215</v>
          </cell>
          <cell r="AE114">
            <v>460.27199999999999</v>
          </cell>
          <cell r="AF114">
            <v>276.16320000000002</v>
          </cell>
          <cell r="AG114">
            <v>0.6</v>
          </cell>
          <cell r="AH114">
            <v>2008</v>
          </cell>
          <cell r="AL114" t="str">
            <v>州交基建〔2022〕403号</v>
          </cell>
          <cell r="AM114">
            <v>598.23</v>
          </cell>
          <cell r="AN114">
            <v>538.64</v>
          </cell>
          <cell r="AO114" t="str">
            <v>否</v>
          </cell>
          <cell r="AP114" t="str">
            <v>十四五规划项目：S309龙山县茅坪至火岩公路(S309线89.291-126.750)</v>
          </cell>
          <cell r="AR114" t="str">
            <v>通过</v>
          </cell>
          <cell r="AS114" t="str">
            <v>不通过</v>
          </cell>
          <cell r="AT114" t="str">
            <v>无前期资料</v>
          </cell>
        </row>
        <row r="115">
          <cell r="A115" t="str">
            <v>S309105.506114.1898.68299999999999</v>
          </cell>
          <cell r="B115">
            <v>109</v>
          </cell>
          <cell r="C115" t="str">
            <v>湘西州</v>
          </cell>
          <cell r="D115" t="str">
            <v>龙山县</v>
          </cell>
          <cell r="E115" t="str">
            <v>S309</v>
          </cell>
          <cell r="F115">
            <v>105.506</v>
          </cell>
          <cell r="G115">
            <v>114.18899999999999</v>
          </cell>
          <cell r="H115">
            <v>8.6829999999999892</v>
          </cell>
          <cell r="I115">
            <v>8.6829999999999892</v>
          </cell>
          <cell r="J115" t="str">
            <v>S309</v>
          </cell>
          <cell r="K115">
            <v>105.506</v>
          </cell>
          <cell r="L115">
            <v>114.18899999999999</v>
          </cell>
          <cell r="M115">
            <v>109.25648412</v>
          </cell>
          <cell r="N115">
            <v>29.514256230000001</v>
          </cell>
          <cell r="O115">
            <v>109.24869541</v>
          </cell>
          <cell r="P115">
            <v>29.624514869999999</v>
          </cell>
          <cell r="Q115" t="str">
            <v>四级</v>
          </cell>
          <cell r="R115">
            <v>5.5</v>
          </cell>
          <cell r="S115">
            <v>8.5</v>
          </cell>
          <cell r="T115" t="str">
            <v>水泥混凝土</v>
          </cell>
          <cell r="W115">
            <v>5.5</v>
          </cell>
          <cell r="Y115" t="str">
            <v>多锤头碎石化后加铺（220）</v>
          </cell>
          <cell r="Z115" t="str">
            <v>水稳</v>
          </cell>
          <cell r="AA115">
            <v>30</v>
          </cell>
          <cell r="AB115" t="str">
            <v>改性沥青砼</v>
          </cell>
          <cell r="AC115">
            <v>9</v>
          </cell>
          <cell r="AD115">
            <v>220</v>
          </cell>
          <cell r="AE115">
            <v>1050.643</v>
          </cell>
          <cell r="AF115">
            <v>630.38579999999899</v>
          </cell>
          <cell r="AG115">
            <v>0.6</v>
          </cell>
          <cell r="AH115">
            <v>1983</v>
          </cell>
          <cell r="AL115" t="str">
            <v>州交基建〔2022〕404号</v>
          </cell>
          <cell r="AM115">
            <v>1365.83</v>
          </cell>
          <cell r="AN115">
            <v>1229.25</v>
          </cell>
          <cell r="AO115" t="str">
            <v>否</v>
          </cell>
          <cell r="AP115" t="str">
            <v>十四五规划项目：S309龙山县茅坪至火岩公路(S309线89.291-126.750)</v>
          </cell>
          <cell r="AR115" t="str">
            <v>通过</v>
          </cell>
          <cell r="AS115" t="str">
            <v>不通过</v>
          </cell>
          <cell r="AT115" t="str">
            <v>无前期资料</v>
          </cell>
        </row>
        <row r="116">
          <cell r="A116" t="str">
            <v>S309114.189115.0810.89200000000001</v>
          </cell>
          <cell r="B116">
            <v>110</v>
          </cell>
          <cell r="C116" t="str">
            <v>湘西州</v>
          </cell>
          <cell r="D116" t="str">
            <v>龙山县</v>
          </cell>
          <cell r="E116" t="str">
            <v>S309</v>
          </cell>
          <cell r="F116">
            <v>114.18899999999999</v>
          </cell>
          <cell r="G116">
            <v>115.081</v>
          </cell>
          <cell r="H116">
            <v>0.89200000000001001</v>
          </cell>
          <cell r="I116">
            <v>0.89200000000001001</v>
          </cell>
          <cell r="J116" t="str">
            <v>S309</v>
          </cell>
          <cell r="K116">
            <v>114.18899999999999</v>
          </cell>
          <cell r="L116">
            <v>115.081</v>
          </cell>
          <cell r="M116">
            <v>109.28974521000001</v>
          </cell>
          <cell r="N116">
            <v>29.518769120000002</v>
          </cell>
          <cell r="O116">
            <v>109.26847521000001</v>
          </cell>
          <cell r="P116">
            <v>29.598715640000002</v>
          </cell>
          <cell r="Q116" t="str">
            <v>四级</v>
          </cell>
          <cell r="R116">
            <v>6</v>
          </cell>
          <cell r="S116">
            <v>6.5</v>
          </cell>
          <cell r="T116" t="str">
            <v>水泥混凝土</v>
          </cell>
          <cell r="W116">
            <v>6</v>
          </cell>
          <cell r="Y116" t="str">
            <v>多锤头碎石化后加铺（220）</v>
          </cell>
          <cell r="Z116" t="str">
            <v>水稳</v>
          </cell>
          <cell r="AA116">
            <v>30</v>
          </cell>
          <cell r="AB116" t="str">
            <v>改性沥青砼</v>
          </cell>
          <cell r="AC116">
            <v>9</v>
          </cell>
          <cell r="AD116">
            <v>220</v>
          </cell>
          <cell r="AE116">
            <v>117.74400000000099</v>
          </cell>
          <cell r="AF116">
            <v>70.646400000000796</v>
          </cell>
          <cell r="AG116">
            <v>0.6</v>
          </cell>
          <cell r="AH116">
            <v>1983</v>
          </cell>
          <cell r="AL116" t="str">
            <v>州交基建〔2022〕405号</v>
          </cell>
          <cell r="AM116">
            <v>153.06</v>
          </cell>
          <cell r="AN116">
            <v>137.75</v>
          </cell>
          <cell r="AO116" t="str">
            <v>否</v>
          </cell>
          <cell r="AP116" t="str">
            <v>十四五规划项目：S309龙山县茅坪至火岩公路(S309线89.291-126.750)</v>
          </cell>
          <cell r="AR116" t="str">
            <v>通过</v>
          </cell>
          <cell r="AS116" t="str">
            <v>不通过</v>
          </cell>
          <cell r="AT116" t="str">
            <v>无前期资料</v>
          </cell>
        </row>
        <row r="117">
          <cell r="A117" t="str">
            <v>S320229.088231.3082.22</v>
          </cell>
          <cell r="B117">
            <v>111</v>
          </cell>
          <cell r="C117" t="str">
            <v>湘西州</v>
          </cell>
          <cell r="D117" t="str">
            <v>泸溪县</v>
          </cell>
          <cell r="E117" t="str">
            <v>S320</v>
          </cell>
          <cell r="F117">
            <v>229.08799999999999</v>
          </cell>
          <cell r="G117">
            <v>231.30799999999999</v>
          </cell>
          <cell r="H117">
            <v>2.2200000000000002</v>
          </cell>
          <cell r="I117">
            <v>2.2200000000000002</v>
          </cell>
          <cell r="M117">
            <v>1</v>
          </cell>
          <cell r="N117">
            <v>1</v>
          </cell>
          <cell r="O117">
            <v>1</v>
          </cell>
          <cell r="P117">
            <v>1</v>
          </cell>
          <cell r="Q117" t="str">
            <v>四级</v>
          </cell>
          <cell r="R117">
            <v>6</v>
          </cell>
          <cell r="S117">
            <v>6.5</v>
          </cell>
          <cell r="T117" t="str">
            <v>水泥混凝土</v>
          </cell>
          <cell r="W117">
            <v>6</v>
          </cell>
          <cell r="Y117" t="str">
            <v>多锤头碎石化后加铺（220）</v>
          </cell>
          <cell r="Z117" t="str">
            <v>水稳</v>
          </cell>
          <cell r="AA117">
            <v>30</v>
          </cell>
          <cell r="AB117" t="str">
            <v>改性沥青砼</v>
          </cell>
          <cell r="AC117">
            <v>9</v>
          </cell>
          <cell r="AD117">
            <v>220</v>
          </cell>
          <cell r="AE117">
            <v>293.04000000000002</v>
          </cell>
          <cell r="AF117">
            <v>175.82400000000001</v>
          </cell>
          <cell r="AG117">
            <v>0.6</v>
          </cell>
          <cell r="AH117">
            <v>2008</v>
          </cell>
          <cell r="AL117" t="str">
            <v>1〔0100〕1号</v>
          </cell>
          <cell r="AM117">
            <v>610.5</v>
          </cell>
          <cell r="AN117">
            <v>488.4</v>
          </cell>
          <cell r="AO117" t="str">
            <v>否</v>
          </cell>
          <cell r="AP117" t="str">
            <v>否</v>
          </cell>
          <cell r="AR117" t="str">
            <v>通过</v>
          </cell>
          <cell r="AS117" t="str">
            <v>不通过</v>
          </cell>
          <cell r="AT117" t="str">
            <v>无前期资料</v>
          </cell>
        </row>
        <row r="118">
          <cell r="A118" t="str">
            <v>S320231.308235.3013.99299999999999</v>
          </cell>
          <cell r="B118">
            <v>112</v>
          </cell>
          <cell r="C118" t="str">
            <v>湘西州</v>
          </cell>
          <cell r="D118" t="str">
            <v>泸溪县</v>
          </cell>
          <cell r="E118" t="str">
            <v>S320</v>
          </cell>
          <cell r="F118">
            <v>231.30799999999999</v>
          </cell>
          <cell r="G118">
            <v>235.30099999999999</v>
          </cell>
          <cell r="H118">
            <v>3.9929999999999901</v>
          </cell>
          <cell r="I118">
            <v>3.9929999999999901</v>
          </cell>
          <cell r="M118">
            <v>1</v>
          </cell>
          <cell r="N118">
            <v>1</v>
          </cell>
          <cell r="O118">
            <v>1</v>
          </cell>
          <cell r="P118">
            <v>1</v>
          </cell>
          <cell r="Q118" t="str">
            <v>四级</v>
          </cell>
          <cell r="R118">
            <v>5.5</v>
          </cell>
          <cell r="S118">
            <v>6.5</v>
          </cell>
          <cell r="T118" t="str">
            <v>水泥混凝土</v>
          </cell>
          <cell r="W118">
            <v>6</v>
          </cell>
          <cell r="Y118" t="str">
            <v>多锤头碎石化后加铺（220）</v>
          </cell>
          <cell r="Z118" t="str">
            <v>水稳</v>
          </cell>
          <cell r="AA118">
            <v>30</v>
          </cell>
          <cell r="AB118" t="str">
            <v>改性沥青砼</v>
          </cell>
          <cell r="AC118">
            <v>9</v>
          </cell>
          <cell r="AD118">
            <v>220</v>
          </cell>
          <cell r="AE118">
            <v>527.075999999999</v>
          </cell>
          <cell r="AF118">
            <v>316.24560000000002</v>
          </cell>
          <cell r="AG118">
            <v>0.6</v>
          </cell>
          <cell r="AH118">
            <v>2011</v>
          </cell>
          <cell r="AL118" t="str">
            <v>1〔0100〕1号</v>
          </cell>
          <cell r="AM118">
            <v>856.52</v>
          </cell>
          <cell r="AN118">
            <v>685.21</v>
          </cell>
          <cell r="AO118" t="str">
            <v>否</v>
          </cell>
          <cell r="AP118" t="str">
            <v>否</v>
          </cell>
          <cell r="AR118" t="str">
            <v>通过</v>
          </cell>
          <cell r="AS118" t="str">
            <v>不通过</v>
          </cell>
          <cell r="AT118" t="str">
            <v>无前期资料</v>
          </cell>
        </row>
        <row r="119">
          <cell r="A119" t="str">
            <v>S320235.301240.1794.87800000000001</v>
          </cell>
          <cell r="B119">
            <v>113</v>
          </cell>
          <cell r="C119" t="str">
            <v>湘西州</v>
          </cell>
          <cell r="D119" t="str">
            <v>泸溪县</v>
          </cell>
          <cell r="E119" t="str">
            <v>S320</v>
          </cell>
          <cell r="F119">
            <v>235.30099999999999</v>
          </cell>
          <cell r="G119">
            <v>240.179</v>
          </cell>
          <cell r="H119">
            <v>4.8780000000000099</v>
          </cell>
          <cell r="I119">
            <v>4.8780000000000099</v>
          </cell>
          <cell r="M119">
            <v>1</v>
          </cell>
          <cell r="N119">
            <v>1</v>
          </cell>
          <cell r="O119">
            <v>1</v>
          </cell>
          <cell r="P119">
            <v>1</v>
          </cell>
          <cell r="Q119" t="str">
            <v>四级</v>
          </cell>
          <cell r="R119">
            <v>6</v>
          </cell>
          <cell r="S119">
            <v>6.5</v>
          </cell>
          <cell r="T119" t="str">
            <v>水泥混凝土</v>
          </cell>
          <cell r="W119">
            <v>6</v>
          </cell>
          <cell r="Y119" t="str">
            <v>多锤头碎石化后加铺（220）</v>
          </cell>
          <cell r="Z119" t="str">
            <v>水稳</v>
          </cell>
          <cell r="AA119">
            <v>30</v>
          </cell>
          <cell r="AB119" t="str">
            <v>改性沥青砼</v>
          </cell>
          <cell r="AC119">
            <v>9</v>
          </cell>
          <cell r="AD119">
            <v>220</v>
          </cell>
          <cell r="AE119">
            <v>643.896000000002</v>
          </cell>
          <cell r="AF119">
            <v>386.33760000000098</v>
          </cell>
          <cell r="AG119">
            <v>0.6</v>
          </cell>
          <cell r="AH119" t="str">
            <v>2014/2013</v>
          </cell>
          <cell r="AL119" t="str">
            <v>1〔0100〕1号</v>
          </cell>
          <cell r="AM119">
            <v>1341.47</v>
          </cell>
          <cell r="AN119">
            <v>1073.17</v>
          </cell>
          <cell r="AO119" t="str">
            <v>否</v>
          </cell>
          <cell r="AP119" t="str">
            <v>否</v>
          </cell>
          <cell r="AR119" t="str">
            <v>通过</v>
          </cell>
          <cell r="AS119" t="str">
            <v>不通过</v>
          </cell>
          <cell r="AT119" t="str">
            <v>无前期资料</v>
          </cell>
        </row>
        <row r="120">
          <cell r="A120" t="str">
            <v>S52623.58929.8346.245</v>
          </cell>
          <cell r="B120">
            <v>114</v>
          </cell>
          <cell r="C120" t="str">
            <v>湘西州</v>
          </cell>
          <cell r="D120" t="str">
            <v>龙山县</v>
          </cell>
          <cell r="E120" t="str">
            <v>S526</v>
          </cell>
          <cell r="F120">
            <v>23.588999999999999</v>
          </cell>
          <cell r="G120">
            <v>29.834</v>
          </cell>
          <cell r="H120">
            <v>6.2450000000000001</v>
          </cell>
          <cell r="I120">
            <v>6.2450000000000001</v>
          </cell>
          <cell r="J120" t="str">
            <v>S526</v>
          </cell>
          <cell r="K120">
            <v>23.588999999999999</v>
          </cell>
          <cell r="L120">
            <v>29.834</v>
          </cell>
          <cell r="M120">
            <v>109.4521587</v>
          </cell>
          <cell r="N120">
            <v>29.684741249999998</v>
          </cell>
          <cell r="O120">
            <v>109.46981255999999</v>
          </cell>
          <cell r="P120">
            <v>29.69741265</v>
          </cell>
          <cell r="Q120" t="str">
            <v>四级</v>
          </cell>
          <cell r="R120">
            <v>5.5</v>
          </cell>
          <cell r="S120">
            <v>6.5</v>
          </cell>
          <cell r="T120" t="str">
            <v>水泥混凝土</v>
          </cell>
          <cell r="W120">
            <v>5.5</v>
          </cell>
          <cell r="Y120" t="str">
            <v>多锤头碎石化后加铺（220）</v>
          </cell>
          <cell r="Z120" t="str">
            <v>水稳</v>
          </cell>
          <cell r="AA120">
            <v>30</v>
          </cell>
          <cell r="AB120" t="str">
            <v>改性沥青砼</v>
          </cell>
          <cell r="AC120">
            <v>9</v>
          </cell>
          <cell r="AD120">
            <v>220</v>
          </cell>
          <cell r="AE120">
            <v>755.64499999999998</v>
          </cell>
          <cell r="AF120">
            <v>453.387</v>
          </cell>
          <cell r="AG120">
            <v>0.6</v>
          </cell>
          <cell r="AH120">
            <v>2011</v>
          </cell>
          <cell r="AL120" t="str">
            <v>州交基建〔2022〕406号</v>
          </cell>
          <cell r="AM120">
            <v>982.35</v>
          </cell>
          <cell r="AN120">
            <v>884.12</v>
          </cell>
          <cell r="AO120" t="str">
            <v>否</v>
          </cell>
          <cell r="AP120" t="str">
            <v>十四五规划项目：S526龙山县永顺灵溪至龙山苗儿滩公路(S526线22.092-36.578)</v>
          </cell>
          <cell r="AR120" t="str">
            <v>通过</v>
          </cell>
          <cell r="AS120" t="str">
            <v>不通过</v>
          </cell>
          <cell r="AT120" t="str">
            <v>无前期资料</v>
          </cell>
        </row>
        <row r="121">
          <cell r="A121" t="str">
            <v>S52629.83431.8492.015</v>
          </cell>
          <cell r="B121">
            <v>115</v>
          </cell>
          <cell r="C121" t="str">
            <v>湘西州</v>
          </cell>
          <cell r="D121" t="str">
            <v>龙山县</v>
          </cell>
          <cell r="E121" t="str">
            <v>S526</v>
          </cell>
          <cell r="F121">
            <v>29.834</v>
          </cell>
          <cell r="G121">
            <v>31.849</v>
          </cell>
          <cell r="H121">
            <v>2.0150000000000001</v>
          </cell>
          <cell r="I121">
            <v>2.0150000000000001</v>
          </cell>
          <cell r="J121" t="str">
            <v>S526</v>
          </cell>
          <cell r="K121">
            <v>29.834</v>
          </cell>
          <cell r="L121">
            <v>31.849</v>
          </cell>
          <cell r="M121">
            <v>109.46871254</v>
          </cell>
          <cell r="N121">
            <v>29.68921452</v>
          </cell>
          <cell r="O121">
            <v>109.47821562999999</v>
          </cell>
          <cell r="P121">
            <v>29.693745119999999</v>
          </cell>
          <cell r="Q121" t="str">
            <v>四级</v>
          </cell>
          <cell r="R121">
            <v>3.5</v>
          </cell>
          <cell r="S121">
            <v>4.5</v>
          </cell>
          <cell r="T121" t="str">
            <v>水泥混凝土</v>
          </cell>
          <cell r="W121">
            <v>3.5</v>
          </cell>
          <cell r="Y121" t="str">
            <v>多锤头碎石化后加铺（220）</v>
          </cell>
          <cell r="Z121" t="str">
            <v>水稳</v>
          </cell>
          <cell r="AA121">
            <v>30</v>
          </cell>
          <cell r="AB121" t="str">
            <v>改性沥青砼</v>
          </cell>
          <cell r="AC121">
            <v>9</v>
          </cell>
          <cell r="AD121">
            <v>220</v>
          </cell>
          <cell r="AE121">
            <v>155.155</v>
          </cell>
          <cell r="AF121">
            <v>93.093000000000004</v>
          </cell>
          <cell r="AG121">
            <v>0.6</v>
          </cell>
          <cell r="AH121">
            <v>2015</v>
          </cell>
          <cell r="AL121" t="str">
            <v>州交基建〔2022〕407号</v>
          </cell>
          <cell r="AM121">
            <v>201.71</v>
          </cell>
          <cell r="AN121">
            <v>181.54</v>
          </cell>
          <cell r="AO121" t="str">
            <v>否</v>
          </cell>
          <cell r="AP121" t="str">
            <v>十四五规划项目：S526龙山县永顺灵溪至龙山苗儿滩公路(S526线22.092-36.578)</v>
          </cell>
          <cell r="AR121" t="str">
            <v>通过</v>
          </cell>
          <cell r="AS121" t="str">
            <v>不通过</v>
          </cell>
          <cell r="AT121" t="str">
            <v>无前期资料</v>
          </cell>
        </row>
        <row r="122">
          <cell r="A122" t="str">
            <v>S52631.84938.1856.336</v>
          </cell>
          <cell r="B122">
            <v>116</v>
          </cell>
          <cell r="C122" t="str">
            <v>湘西州</v>
          </cell>
          <cell r="D122" t="str">
            <v>龙山县</v>
          </cell>
          <cell r="E122" t="str">
            <v>S526</v>
          </cell>
          <cell r="F122">
            <v>31.849</v>
          </cell>
          <cell r="G122">
            <v>38.185000000000002</v>
          </cell>
          <cell r="H122">
            <v>6.3360000000000003</v>
          </cell>
          <cell r="I122">
            <v>6.3360000000000003</v>
          </cell>
          <cell r="J122" t="str">
            <v>S526</v>
          </cell>
          <cell r="K122">
            <v>31.849</v>
          </cell>
          <cell r="L122">
            <v>38.185000000000002</v>
          </cell>
          <cell r="M122">
            <v>109.49125386999999</v>
          </cell>
          <cell r="N122">
            <v>29.691245540000001</v>
          </cell>
          <cell r="O122">
            <v>109.49358415</v>
          </cell>
          <cell r="P122">
            <v>29.698412569999999</v>
          </cell>
          <cell r="Q122" t="str">
            <v>四级</v>
          </cell>
          <cell r="R122">
            <v>5.5</v>
          </cell>
          <cell r="S122">
            <v>6.5</v>
          </cell>
          <cell r="T122" t="str">
            <v>水泥混凝土</v>
          </cell>
          <cell r="W122">
            <v>5.5</v>
          </cell>
          <cell r="Y122" t="str">
            <v>多锤头碎石化后加铺（220）</v>
          </cell>
          <cell r="Z122" t="str">
            <v>水稳</v>
          </cell>
          <cell r="AA122">
            <v>30</v>
          </cell>
          <cell r="AB122" t="str">
            <v>改性沥青砼</v>
          </cell>
          <cell r="AC122">
            <v>9</v>
          </cell>
          <cell r="AD122">
            <v>220</v>
          </cell>
          <cell r="AE122">
            <v>766.65599999999995</v>
          </cell>
          <cell r="AF122">
            <v>459.99360000000001</v>
          </cell>
          <cell r="AG122">
            <v>0.6</v>
          </cell>
          <cell r="AH122">
            <v>2011</v>
          </cell>
          <cell r="AL122" t="str">
            <v>州交基建〔2022〕408号</v>
          </cell>
          <cell r="AM122">
            <v>996.58</v>
          </cell>
          <cell r="AN122">
            <v>896.92</v>
          </cell>
          <cell r="AO122" t="str">
            <v>否</v>
          </cell>
          <cell r="AP122" t="str">
            <v>十四五规划项目：S526龙山县永顺灵溪至龙山苗儿滩公路(S526线22.092-36.578)</v>
          </cell>
          <cell r="AR122" t="str">
            <v>通过</v>
          </cell>
          <cell r="AS122" t="str">
            <v>不通过</v>
          </cell>
          <cell r="AT122" t="str">
            <v>无前期资料</v>
          </cell>
        </row>
      </sheetData>
      <sheetData sheetId="2"/>
      <sheetData sheetId="3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张晨路" refreshedDate="44920.511122685202" createdVersion="5" refreshedVersion="5" minRefreshableVersion="3" recordCount="102">
  <cacheSource type="worksheet">
    <worksheetSource ref="A1:M103" sheet="数据分类汇总统计"/>
  </cacheSource>
  <cacheFields count="13">
    <cacheField name="序号" numFmtId="0">
      <sharedItems containsSemiMixedTypes="0" containsString="0" containsNumber="1" containsInteger="1" minValue="0" maxValue="102" count="102">
        <n v="1"/>
        <n v="2"/>
        <n v="3"/>
        <n v="4"/>
        <n v="5"/>
        <n v="6"/>
        <n v="7"/>
        <n v="8"/>
        <n v="9"/>
        <n v="10"/>
        <n v="11"/>
        <n v="12"/>
        <n v="13"/>
        <n v="14"/>
        <n v="15"/>
        <n v="16"/>
        <n v="17"/>
        <n v="18"/>
        <n v="19"/>
        <n v="20"/>
        <n v="21"/>
        <n v="22"/>
        <n v="23"/>
        <n v="24"/>
        <n v="25"/>
        <n v="26"/>
        <n v="27"/>
        <n v="28"/>
        <n v="29"/>
        <n v="30"/>
        <n v="31"/>
        <n v="32"/>
        <n v="33"/>
        <n v="34"/>
        <n v="35"/>
        <n v="36"/>
        <n v="37"/>
        <n v="38"/>
        <n v="39"/>
        <n v="40"/>
        <n v="41"/>
        <n v="42"/>
        <n v="43"/>
        <n v="44"/>
        <n v="45"/>
        <n v="46"/>
        <n v="47"/>
        <n v="48"/>
        <n v="49"/>
        <n v="50"/>
        <n v="51"/>
        <n v="52"/>
        <n v="53"/>
        <n v="54"/>
        <n v="55"/>
        <n v="56"/>
        <n v="57"/>
        <n v="58"/>
        <n v="59"/>
        <n v="60"/>
        <n v="61"/>
        <n v="62"/>
        <n v="63"/>
        <n v="64"/>
        <n v="65"/>
        <n v="66"/>
        <n v="67"/>
        <n v="68"/>
        <n v="69"/>
        <n v="70"/>
        <n v="71"/>
        <n v="72"/>
        <n v="73"/>
        <n v="74"/>
        <n v="75"/>
        <n v="76"/>
        <n v="77"/>
        <n v="78"/>
        <n v="79"/>
        <n v="80"/>
        <n v="81"/>
        <n v="82"/>
        <n v="83"/>
        <n v="84"/>
        <n v="85"/>
        <n v="86"/>
        <n v="87"/>
        <n v="88"/>
        <n v="89"/>
        <n v="90"/>
        <n v="91"/>
        <n v="92"/>
        <n v="93"/>
        <n v="94"/>
        <n v="95"/>
        <n v="96"/>
        <n v="97"/>
        <n v="98"/>
        <n v="99"/>
        <n v="100"/>
        <n v="101"/>
        <n v="102"/>
      </sharedItems>
    </cacheField>
    <cacheField name="市州" numFmtId="0">
      <sharedItems count="12">
        <s v="长沙市"/>
        <s v="株洲市"/>
        <s v="湘潭市"/>
        <s v="邵阳市"/>
        <s v="岳阳市"/>
        <s v="常德市"/>
        <s v="张家界市"/>
        <s v="益阳市"/>
        <s v="郴州市"/>
        <s v="永州市"/>
        <s v="怀化市"/>
        <s v="湘西州"/>
      </sharedItems>
    </cacheField>
    <cacheField name="县（市、区）" numFmtId="0">
      <sharedItems count="27">
        <s v="浏阳市"/>
        <s v="渌口区"/>
        <s v="醴陵市"/>
        <s v="芦淞区"/>
        <s v="雨湖区"/>
        <s v="新邵县"/>
        <s v="邵东市"/>
        <s v="岳阳县"/>
        <s v="平江县"/>
        <s v="汨罗市"/>
        <s v="湘阴县"/>
        <s v="华容县"/>
        <s v="桃源县"/>
        <s v="鼎城区"/>
        <s v="永定区"/>
        <s v="桑植县"/>
        <s v="南县"/>
        <s v="桃江县"/>
        <s v="安化县"/>
        <s v="沅江市"/>
        <s v="永兴县"/>
        <s v="祁阳县"/>
        <s v="沅陵县"/>
        <s v="永顺县"/>
        <s v="凤凰县"/>
        <s v="龙山县"/>
        <s v="泸溪县"/>
      </sharedItems>
    </cacheField>
    <cacheField name="线路编号" numFmtId="0">
      <sharedItems count="28">
        <s v="S529"/>
        <s v="G320"/>
        <s v="S532"/>
        <s v="S326"/>
        <s v="S240"/>
        <s v="S333"/>
        <s v="S206"/>
        <s v="S209"/>
        <s v="S210"/>
        <s v="S319"/>
        <s v="S502"/>
        <s v="S241"/>
        <s v="S317"/>
        <s v="S246"/>
        <s v="S303"/>
        <s v="S315"/>
        <s v="S220"/>
        <s v="S225"/>
        <s v="S238"/>
        <s v="S307"/>
        <s v="S214"/>
        <s v="S227"/>
        <s v="S318"/>
        <s v="S247"/>
        <s v="S256"/>
        <s v="S309"/>
        <s v="S320"/>
        <s v="S526"/>
      </sharedItems>
    </cacheField>
    <cacheField name="起点桩号" numFmtId="0">
      <sharedItems containsSemiMixedTypes="0" containsString="0" containsNumber="1" minValue="0" maxValue="1160.261" count="101">
        <n v="20.831"/>
        <n v="1160.261"/>
        <n v="0"/>
        <n v="1.5620000000000001"/>
        <n v="2.0779999999999998"/>
        <n v="4.5739999999999998"/>
        <n v="5.8079999999999998"/>
        <n v="6.3680000000000003"/>
        <n v="7.6749999999999998"/>
        <n v="60.393000000000001"/>
        <n v="191.77099999999999"/>
        <n v="195.79400000000001"/>
        <n v="155.65899999999999"/>
        <n v="279.36399999999998"/>
        <n v="279.46100000000001"/>
        <n v="279.77300000000002"/>
        <n v="280.37200000000001"/>
        <n v="281.37200000000001"/>
        <n v="282.37099999999998"/>
        <n v="284.166"/>
        <n v="285.166"/>
        <n v="285.56599999999997"/>
        <n v="286.26499999999999"/>
        <n v="288.46300000000002"/>
        <n v="289.762"/>
        <n v="292.26100000000002"/>
        <n v="293.161"/>
        <n v="293.56"/>
        <n v="95.015000000000001"/>
        <n v="201.85"/>
        <n v="78.691999999999993"/>
        <n v="84.537999999999997"/>
        <n v="85.192999999999998"/>
        <n v="35.927"/>
        <n v="94.497"/>
        <n v="95.994"/>
        <n v="99.991"/>
        <n v="100.69"/>
        <n v="122.658"/>
        <n v="22.6"/>
        <n v="255.67"/>
        <n v="66.628"/>
        <n v="76.093999999999994"/>
        <n v="79.085999999999999"/>
        <n v="90.012"/>
        <n v="112.485"/>
        <n v="113.191"/>
        <n v="116.211"/>
        <n v="264.3"/>
        <n v="274.13499999999999"/>
        <n v="179.005"/>
        <n v="113.205"/>
        <n v="114.604"/>
        <n v="193.03800000000001"/>
        <n v="203.161"/>
        <n v="63.155000000000001"/>
        <n v="63.307000000000002"/>
        <n v="63.502000000000002"/>
        <n v="65.367000000000004"/>
        <n v="80.83"/>
        <n v="81.143000000000001"/>
        <n v="89.203999999999994"/>
        <n v="114.95"/>
        <n v="122.57899999999999"/>
        <n v="181.33799999999999"/>
        <n v="235.52500000000001"/>
        <n v="21.99"/>
        <n v="25.015000000000001"/>
        <n v="27.254999999999999"/>
        <n v="27.870999999999999"/>
        <n v="0.22"/>
        <n v="0.5"/>
        <n v="0.66700000000000004"/>
        <n v="190"/>
        <n v="190.03"/>
        <n v="142.58000000000001"/>
        <n v="235.148"/>
        <n v="236.09"/>
        <n v="237.20500000000001"/>
        <n v="241.26300000000001"/>
        <n v="265.39600000000002"/>
        <n v="80.850999999999999"/>
        <n v="84.852999999999994"/>
        <n v="92.649000000000001"/>
        <n v="242.238"/>
        <n v="265.09800000000001"/>
        <n v="89.290999999999997"/>
        <n v="92.674999999999997"/>
        <n v="101.938"/>
        <n v="105.506"/>
        <n v="114.18899999999999"/>
        <n v="229.08799999999999"/>
        <n v="231.30799999999999"/>
        <n v="235.30099999999999"/>
        <n v="23.588999999999999"/>
        <n v="29.834"/>
        <n v="31.849"/>
        <n v="41.033999999999999"/>
        <n v="44.070999999999998"/>
        <n v="47.869"/>
        <n v="49.274999999999999"/>
      </sharedItems>
    </cacheField>
    <cacheField name="终点桩号" numFmtId="0">
      <sharedItems containsSemiMixedTypes="0" containsString="0" containsNumber="1" minValue="0" maxValue="1166.1610000000001" count="102">
        <n v="27.404"/>
        <n v="1166.1610000000001"/>
        <n v="1.5620000000000001"/>
        <n v="2.0779999999999998"/>
        <n v="4.5739999999999998"/>
        <n v="5.8079999999999998"/>
        <n v="6.3680000000000003"/>
        <n v="7.6749999999999998"/>
        <n v="12.831"/>
        <n v="61.25"/>
        <n v="194.334"/>
        <n v="197.465"/>
        <n v="160.215"/>
        <n v="279.46100000000001"/>
        <n v="279.77300000000002"/>
        <n v="280.37200000000001"/>
        <n v="281.37200000000001"/>
        <n v="282.37099999999998"/>
        <n v="284.166"/>
        <n v="285.166"/>
        <n v="285.56599999999997"/>
        <n v="286.26499999999999"/>
        <n v="288.46300000000002"/>
        <n v="289.762"/>
        <n v="292.26100000000002"/>
        <n v="293.161"/>
        <n v="293.56"/>
        <n v="293.68900000000002"/>
        <n v="98.986000000000004"/>
        <n v="207.66499999999999"/>
        <n v="84.537999999999997"/>
        <n v="85.192999999999998"/>
        <n v="94.328000000000003"/>
        <n v="44.927"/>
        <n v="95.994"/>
        <n v="99.991"/>
        <n v="100.69"/>
        <n v="104.027"/>
        <n v="127.352"/>
        <n v="29.17"/>
        <n v="260.24"/>
        <n v="70.120999999999995"/>
        <n v="77.287000000000006"/>
        <n v="80.13"/>
        <n v="106.38"/>
        <n v="113.191"/>
        <n v="116.211"/>
        <n v="117.748"/>
        <n v="274.13499999999999"/>
        <n v="274.3"/>
        <n v="187.001"/>
        <n v="113.889"/>
        <n v="119.242"/>
        <n v="202.47200000000001"/>
        <n v="208.8"/>
        <n v="63.307000000000002"/>
        <n v="63.502000000000002"/>
        <n v="65.367000000000004"/>
        <n v="68.691999999999993"/>
        <n v="81.143000000000001"/>
        <n v="89.203999999999994"/>
        <n v="89.54"/>
        <n v="122.57899999999999"/>
        <n v="123.15"/>
        <n v="187.05199999999999"/>
        <n v="237.49299999999999"/>
        <n v="25.015000000000001"/>
        <n v="27.254999999999999"/>
        <n v="27.870999999999999"/>
        <n v="28.361000000000001"/>
        <n v="0.22"/>
        <n v="0.5"/>
        <n v="0.66700000000000004"/>
        <n v="3.613"/>
        <n v="190.03"/>
        <n v="191.9"/>
        <n v="146.80699999999999"/>
        <n v="236.09"/>
        <n v="237.20500000000001"/>
        <n v="241.26300000000001"/>
        <n v="265.39600000000002"/>
        <n v="266.13900000000001"/>
        <n v="84.852999999999994"/>
        <n v="86.356999999999999"/>
        <n v="98.632999999999996"/>
        <n v="247.774"/>
        <n v="269.36399999999998"/>
        <n v="92.674999999999997"/>
        <n v="101.938"/>
        <n v="105.506"/>
        <n v="114.18899999999999"/>
        <n v="115.081"/>
        <n v="231.30799999999999"/>
        <n v="235.30099999999999"/>
        <n v="240.179"/>
        <n v="29.834"/>
        <n v="31.849"/>
        <n v="38.185000000000002"/>
        <n v="44.070999999999998"/>
        <n v="47.869"/>
        <n v="49.274999999999999"/>
        <n v="55.96"/>
      </sharedItems>
    </cacheField>
    <cacheField name="线路编号2" numFmtId="0">
      <sharedItems containsBlank="1" count="8">
        <m/>
        <s v="S532"/>
        <s v="X038"/>
        <s v="S317"/>
        <s v="X008"/>
        <s v="S256"/>
        <s v="S309"/>
        <s v="S526"/>
      </sharedItems>
    </cacheField>
    <cacheField name="起点桩号2" numFmtId="0">
      <sharedItems containsString="0" containsBlank="1" containsNumber="1" minValue="0" maxValue="114.18899999999999" count="29">
        <m/>
        <n v="0"/>
        <n v="1.5620000000000001"/>
        <n v="2.0779999999999998"/>
        <n v="4.5739999999999998"/>
        <n v="5.8079999999999998"/>
        <n v="6.3680000000000003"/>
        <n v="7.6749999999999998"/>
        <n v="60.393000000000001"/>
        <n v="32.024999999999999"/>
        <n v="66.628"/>
        <n v="76.093999999999994"/>
        <n v="79.085999999999999"/>
        <n v="22.42"/>
        <n v="76.69"/>
        <n v="80.691999999999993"/>
        <n v="88.488"/>
        <n v="89.290999999999997"/>
        <n v="92.674999999999997"/>
        <n v="101.938"/>
        <n v="105.506"/>
        <n v="114.18899999999999"/>
        <n v="23.588999999999999"/>
        <n v="29.834"/>
        <n v="31.849"/>
        <n v="41.033999999999999"/>
        <n v="44.070999999999998"/>
        <n v="47.869"/>
        <n v="49.274999999999999"/>
      </sharedItems>
    </cacheField>
    <cacheField name="终点桩号2" numFmtId="0">
      <sharedItems containsString="0" containsBlank="1" containsNumber="1" minValue="0" maxValue="115.081" count="29">
        <m/>
        <n v="1.5620000000000001"/>
        <n v="2.0779999999999998"/>
        <n v="4.5739999999999998"/>
        <n v="5.8079999999999998"/>
        <n v="6.3680000000000003"/>
        <n v="7.6749999999999998"/>
        <n v="12.831"/>
        <n v="61.256"/>
        <n v="36.581000000000003"/>
        <n v="70.120999999999995"/>
        <n v="77.287000000000006"/>
        <n v="80.13"/>
        <n v="26.646999999999998"/>
        <n v="80.694000000000003"/>
        <n v="82.195999999999998"/>
        <n v="94.471999999999994"/>
        <n v="92.674999999999997"/>
        <n v="101.938"/>
        <n v="105.506"/>
        <n v="114.18899999999999"/>
        <n v="115.081"/>
        <n v="29.834"/>
        <n v="31.849"/>
        <n v="38.185000000000002"/>
        <n v="44.070999999999998"/>
        <n v="47.869"/>
        <n v="49.274999999999999"/>
        <n v="55.96"/>
      </sharedItems>
    </cacheField>
    <cacheField name="实施里程（公里）" numFmtId="0">
      <sharedItems containsSemiMixedTypes="0" containsString="0" containsNumber="1" minValue="0" maxValue="24.132999999999999" count="101">
        <n v="6.5730000000000004"/>
        <n v="5.9000000000000901"/>
        <n v="1.5620000000000001"/>
        <n v="0.51600000000000001"/>
        <n v="2.496"/>
        <n v="1.234"/>
        <n v="0.56000000000000105"/>
        <n v="1.3069999999999999"/>
        <n v="5.1559999999999997"/>
        <n v="0.85699999999999898"/>
        <n v="2.5630000000000202"/>
        <n v="1.67099999999999"/>
        <n v="4.5560000000000098"/>
        <n v="9.7000000000036807E-2"/>
        <n v="0.31200000000001199"/>
        <n v="0.59899999999998998"/>
        <n v="1"/>
        <n v="0.99899999999996703"/>
        <n v="1.7950000000000199"/>
        <n v="0.39999999999997699"/>
        <n v="0.69900000000001195"/>
        <n v="2.1980000000000399"/>
        <n v="1.2989999999999799"/>
        <n v="2.4990000000000201"/>
        <n v="0.89999999999997704"/>
        <n v="0.39900000000000102"/>
        <n v="0.12900000000001899"/>
        <n v="3.9710000000000001"/>
        <n v="5.8150000000000004"/>
        <n v="5.8460000000000001"/>
        <n v="0.65500000000000103"/>
        <n v="9.1350000000000104"/>
        <n v="9"/>
        <n v="1.4970000000000001"/>
        <n v="3.9969999999999999"/>
        <n v="0.69899999999999796"/>
        <n v="3.3370000000000002"/>
        <n v="4.694"/>
        <n v="6.57"/>
        <n v="4.5700000000000198"/>
        <n v="3.4929999999999999"/>
        <n v="1.1930000000000101"/>
        <n v="1.044"/>
        <n v="16.367999999999999"/>
        <n v="0.70600000000000296"/>
        <n v="3.02"/>
        <n v="1.5370000000000099"/>
        <n v="9.8349999999999795"/>
        <n v="0.16500000000001999"/>
        <n v="7.9960000000000102"/>
        <n v="0.68399999999999805"/>
        <n v="4.6380000000000097"/>
        <n v="9.4339999999999993"/>
        <n v="5.63900000000001"/>
        <n v="0.152000000000001"/>
        <n v="0.19500000000000001"/>
        <n v="1.865"/>
        <n v="3.32499999999999"/>
        <n v="0.313000000000002"/>
        <n v="8.0609999999999893"/>
        <n v="0.33600000000001301"/>
        <n v="7.6289999999999898"/>
        <n v="0.57100000000001205"/>
        <n v="5.7140000000000004"/>
        <n v="1.96799999999999"/>
        <n v="3.0249999999999999"/>
        <n v="2.2400000000000002"/>
        <n v="0.61599999999999999"/>
        <n v="0.49000000000000199"/>
        <n v="0.22"/>
        <n v="0.28000000000000003"/>
        <n v="0.16700000000000001"/>
        <n v="2.9460000000000002"/>
        <n v="3.0000000000001099E-2"/>
        <n v="1.87"/>
        <n v="4.2269999999999799"/>
        <n v="0.94200000000000705"/>
        <n v="1.11500000000001"/>
        <n v="4.0579999999999901"/>
        <n v="24.132999999999999"/>
        <n v="0.742999999999995"/>
        <n v="4.0019999999999998"/>
        <n v="1.50400000000001"/>
        <n v="5.984"/>
        <n v="5.5359999999999996"/>
        <n v="4.26599999999996"/>
        <n v="3.3839999999999999"/>
        <n v="9.2630000000000106"/>
        <n v="3.5680000000000001"/>
        <n v="8.6829999999999892"/>
        <n v="0.89200000000001001"/>
        <n v="2.2200000000000002"/>
        <n v="3.9929999999999999"/>
        <n v="4.8780000000000099"/>
        <n v="6.2450000000000001"/>
        <n v="2.0150000000000001"/>
        <n v="6.3360000000000003"/>
        <n v="3.0369999999999999"/>
        <n v="3.798"/>
        <n v="1.4059999999999999"/>
        <n v="6.6849999999999996"/>
      </sharedItems>
    </cacheField>
    <cacheField name="技术等级" numFmtId="0">
      <sharedItems count="4">
        <s v="四级"/>
        <s v="二级"/>
        <s v="三级"/>
        <s v="等外"/>
      </sharedItems>
    </cacheField>
    <cacheField name="原路面宽度    (m)" numFmtId="0">
      <sharedItems containsSemiMixedTypes="0" containsString="0" containsNumber="1" minValue="0" maxValue="7" count="7">
        <n v="6"/>
        <n v="5"/>
        <n v="4.5"/>
        <n v="6.5"/>
        <n v="5.5"/>
        <n v="3.5"/>
        <n v="7"/>
      </sharedItems>
    </cacheField>
    <cacheField name="原路面结构" numFmtId="0">
      <sharedItems count="4">
        <s v="水泥混凝土"/>
        <s v="沥青混凝土"/>
        <s v="沥青表面处治"/>
        <s v="砂石路面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02">
  <r>
    <x v="0"/>
    <x v="0"/>
    <x v="0"/>
    <x v="0"/>
    <x v="0"/>
    <x v="0"/>
    <x v="0"/>
    <x v="0"/>
    <x v="0"/>
    <x v="0"/>
    <x v="0"/>
    <x v="0"/>
    <x v="0"/>
  </r>
  <r>
    <x v="1"/>
    <x v="1"/>
    <x v="1"/>
    <x v="1"/>
    <x v="1"/>
    <x v="1"/>
    <x v="0"/>
    <x v="0"/>
    <x v="0"/>
    <x v="1"/>
    <x v="1"/>
    <x v="0"/>
    <x v="1"/>
  </r>
  <r>
    <x v="2"/>
    <x v="1"/>
    <x v="2"/>
    <x v="2"/>
    <x v="2"/>
    <x v="2"/>
    <x v="1"/>
    <x v="1"/>
    <x v="1"/>
    <x v="2"/>
    <x v="0"/>
    <x v="0"/>
    <x v="0"/>
  </r>
  <r>
    <x v="3"/>
    <x v="1"/>
    <x v="2"/>
    <x v="2"/>
    <x v="3"/>
    <x v="3"/>
    <x v="1"/>
    <x v="2"/>
    <x v="2"/>
    <x v="3"/>
    <x v="0"/>
    <x v="1"/>
    <x v="0"/>
  </r>
  <r>
    <x v="4"/>
    <x v="1"/>
    <x v="2"/>
    <x v="2"/>
    <x v="4"/>
    <x v="4"/>
    <x v="1"/>
    <x v="3"/>
    <x v="3"/>
    <x v="4"/>
    <x v="0"/>
    <x v="1"/>
    <x v="0"/>
  </r>
  <r>
    <x v="5"/>
    <x v="1"/>
    <x v="2"/>
    <x v="2"/>
    <x v="5"/>
    <x v="5"/>
    <x v="1"/>
    <x v="4"/>
    <x v="4"/>
    <x v="5"/>
    <x v="0"/>
    <x v="0"/>
    <x v="1"/>
  </r>
  <r>
    <x v="6"/>
    <x v="1"/>
    <x v="2"/>
    <x v="2"/>
    <x v="6"/>
    <x v="6"/>
    <x v="1"/>
    <x v="5"/>
    <x v="5"/>
    <x v="6"/>
    <x v="0"/>
    <x v="0"/>
    <x v="2"/>
  </r>
  <r>
    <x v="7"/>
    <x v="1"/>
    <x v="2"/>
    <x v="2"/>
    <x v="7"/>
    <x v="7"/>
    <x v="1"/>
    <x v="6"/>
    <x v="6"/>
    <x v="7"/>
    <x v="0"/>
    <x v="0"/>
    <x v="1"/>
  </r>
  <r>
    <x v="8"/>
    <x v="1"/>
    <x v="2"/>
    <x v="2"/>
    <x v="8"/>
    <x v="8"/>
    <x v="1"/>
    <x v="7"/>
    <x v="7"/>
    <x v="8"/>
    <x v="0"/>
    <x v="1"/>
    <x v="0"/>
  </r>
  <r>
    <x v="9"/>
    <x v="1"/>
    <x v="3"/>
    <x v="2"/>
    <x v="9"/>
    <x v="9"/>
    <x v="1"/>
    <x v="8"/>
    <x v="8"/>
    <x v="9"/>
    <x v="0"/>
    <x v="2"/>
    <x v="0"/>
  </r>
  <r>
    <x v="10"/>
    <x v="2"/>
    <x v="4"/>
    <x v="3"/>
    <x v="10"/>
    <x v="10"/>
    <x v="0"/>
    <x v="0"/>
    <x v="0"/>
    <x v="10"/>
    <x v="0"/>
    <x v="0"/>
    <x v="0"/>
  </r>
  <r>
    <x v="11"/>
    <x v="2"/>
    <x v="4"/>
    <x v="3"/>
    <x v="11"/>
    <x v="11"/>
    <x v="0"/>
    <x v="0"/>
    <x v="0"/>
    <x v="11"/>
    <x v="0"/>
    <x v="1"/>
    <x v="0"/>
  </r>
  <r>
    <x v="12"/>
    <x v="3"/>
    <x v="5"/>
    <x v="4"/>
    <x v="12"/>
    <x v="12"/>
    <x v="2"/>
    <x v="9"/>
    <x v="9"/>
    <x v="12"/>
    <x v="2"/>
    <x v="3"/>
    <x v="0"/>
  </r>
  <r>
    <x v="13"/>
    <x v="3"/>
    <x v="6"/>
    <x v="5"/>
    <x v="13"/>
    <x v="13"/>
    <x v="0"/>
    <x v="0"/>
    <x v="0"/>
    <x v="13"/>
    <x v="0"/>
    <x v="0"/>
    <x v="0"/>
  </r>
  <r>
    <x v="14"/>
    <x v="3"/>
    <x v="6"/>
    <x v="5"/>
    <x v="14"/>
    <x v="14"/>
    <x v="0"/>
    <x v="0"/>
    <x v="0"/>
    <x v="14"/>
    <x v="0"/>
    <x v="0"/>
    <x v="0"/>
  </r>
  <r>
    <x v="15"/>
    <x v="3"/>
    <x v="6"/>
    <x v="5"/>
    <x v="15"/>
    <x v="15"/>
    <x v="0"/>
    <x v="0"/>
    <x v="0"/>
    <x v="15"/>
    <x v="0"/>
    <x v="0"/>
    <x v="1"/>
  </r>
  <r>
    <x v="16"/>
    <x v="3"/>
    <x v="6"/>
    <x v="5"/>
    <x v="16"/>
    <x v="16"/>
    <x v="0"/>
    <x v="0"/>
    <x v="0"/>
    <x v="16"/>
    <x v="0"/>
    <x v="0"/>
    <x v="1"/>
  </r>
  <r>
    <x v="17"/>
    <x v="3"/>
    <x v="6"/>
    <x v="5"/>
    <x v="17"/>
    <x v="17"/>
    <x v="0"/>
    <x v="0"/>
    <x v="0"/>
    <x v="17"/>
    <x v="0"/>
    <x v="0"/>
    <x v="1"/>
  </r>
  <r>
    <x v="18"/>
    <x v="3"/>
    <x v="6"/>
    <x v="5"/>
    <x v="18"/>
    <x v="18"/>
    <x v="0"/>
    <x v="0"/>
    <x v="0"/>
    <x v="18"/>
    <x v="0"/>
    <x v="0"/>
    <x v="1"/>
  </r>
  <r>
    <x v="19"/>
    <x v="3"/>
    <x v="6"/>
    <x v="5"/>
    <x v="19"/>
    <x v="19"/>
    <x v="0"/>
    <x v="0"/>
    <x v="0"/>
    <x v="16"/>
    <x v="0"/>
    <x v="0"/>
    <x v="1"/>
  </r>
  <r>
    <x v="20"/>
    <x v="3"/>
    <x v="6"/>
    <x v="5"/>
    <x v="20"/>
    <x v="20"/>
    <x v="0"/>
    <x v="0"/>
    <x v="0"/>
    <x v="19"/>
    <x v="0"/>
    <x v="0"/>
    <x v="0"/>
  </r>
  <r>
    <x v="21"/>
    <x v="3"/>
    <x v="6"/>
    <x v="5"/>
    <x v="21"/>
    <x v="21"/>
    <x v="0"/>
    <x v="0"/>
    <x v="0"/>
    <x v="20"/>
    <x v="0"/>
    <x v="0"/>
    <x v="0"/>
  </r>
  <r>
    <x v="22"/>
    <x v="3"/>
    <x v="6"/>
    <x v="5"/>
    <x v="22"/>
    <x v="22"/>
    <x v="0"/>
    <x v="0"/>
    <x v="0"/>
    <x v="21"/>
    <x v="0"/>
    <x v="0"/>
    <x v="0"/>
  </r>
  <r>
    <x v="23"/>
    <x v="3"/>
    <x v="6"/>
    <x v="5"/>
    <x v="23"/>
    <x v="23"/>
    <x v="0"/>
    <x v="0"/>
    <x v="0"/>
    <x v="22"/>
    <x v="0"/>
    <x v="0"/>
    <x v="0"/>
  </r>
  <r>
    <x v="24"/>
    <x v="3"/>
    <x v="6"/>
    <x v="5"/>
    <x v="24"/>
    <x v="24"/>
    <x v="0"/>
    <x v="0"/>
    <x v="0"/>
    <x v="23"/>
    <x v="0"/>
    <x v="0"/>
    <x v="0"/>
  </r>
  <r>
    <x v="25"/>
    <x v="3"/>
    <x v="6"/>
    <x v="5"/>
    <x v="25"/>
    <x v="25"/>
    <x v="0"/>
    <x v="0"/>
    <x v="0"/>
    <x v="24"/>
    <x v="0"/>
    <x v="0"/>
    <x v="0"/>
  </r>
  <r>
    <x v="26"/>
    <x v="3"/>
    <x v="6"/>
    <x v="5"/>
    <x v="26"/>
    <x v="26"/>
    <x v="0"/>
    <x v="0"/>
    <x v="0"/>
    <x v="25"/>
    <x v="0"/>
    <x v="0"/>
    <x v="0"/>
  </r>
  <r>
    <x v="27"/>
    <x v="3"/>
    <x v="6"/>
    <x v="5"/>
    <x v="27"/>
    <x v="27"/>
    <x v="0"/>
    <x v="0"/>
    <x v="0"/>
    <x v="26"/>
    <x v="0"/>
    <x v="0"/>
    <x v="2"/>
  </r>
  <r>
    <x v="28"/>
    <x v="4"/>
    <x v="7"/>
    <x v="6"/>
    <x v="28"/>
    <x v="28"/>
    <x v="0"/>
    <x v="0"/>
    <x v="0"/>
    <x v="27"/>
    <x v="0"/>
    <x v="1"/>
    <x v="0"/>
  </r>
  <r>
    <x v="29"/>
    <x v="4"/>
    <x v="8"/>
    <x v="6"/>
    <x v="29"/>
    <x v="29"/>
    <x v="0"/>
    <x v="0"/>
    <x v="0"/>
    <x v="28"/>
    <x v="0"/>
    <x v="2"/>
    <x v="0"/>
  </r>
  <r>
    <x v="30"/>
    <x v="4"/>
    <x v="7"/>
    <x v="7"/>
    <x v="30"/>
    <x v="30"/>
    <x v="0"/>
    <x v="0"/>
    <x v="0"/>
    <x v="29"/>
    <x v="0"/>
    <x v="4"/>
    <x v="0"/>
  </r>
  <r>
    <x v="31"/>
    <x v="4"/>
    <x v="7"/>
    <x v="7"/>
    <x v="31"/>
    <x v="31"/>
    <x v="0"/>
    <x v="0"/>
    <x v="0"/>
    <x v="30"/>
    <x v="0"/>
    <x v="1"/>
    <x v="1"/>
  </r>
  <r>
    <x v="32"/>
    <x v="4"/>
    <x v="7"/>
    <x v="7"/>
    <x v="32"/>
    <x v="32"/>
    <x v="0"/>
    <x v="0"/>
    <x v="0"/>
    <x v="31"/>
    <x v="0"/>
    <x v="1"/>
    <x v="0"/>
  </r>
  <r>
    <x v="33"/>
    <x v="4"/>
    <x v="9"/>
    <x v="8"/>
    <x v="33"/>
    <x v="33"/>
    <x v="0"/>
    <x v="0"/>
    <x v="0"/>
    <x v="32"/>
    <x v="0"/>
    <x v="4"/>
    <x v="0"/>
  </r>
  <r>
    <x v="34"/>
    <x v="4"/>
    <x v="10"/>
    <x v="9"/>
    <x v="34"/>
    <x v="34"/>
    <x v="0"/>
    <x v="0"/>
    <x v="0"/>
    <x v="33"/>
    <x v="0"/>
    <x v="0"/>
    <x v="3"/>
  </r>
  <r>
    <x v="35"/>
    <x v="4"/>
    <x v="10"/>
    <x v="9"/>
    <x v="35"/>
    <x v="35"/>
    <x v="0"/>
    <x v="0"/>
    <x v="0"/>
    <x v="34"/>
    <x v="0"/>
    <x v="0"/>
    <x v="0"/>
  </r>
  <r>
    <x v="36"/>
    <x v="4"/>
    <x v="10"/>
    <x v="9"/>
    <x v="36"/>
    <x v="36"/>
    <x v="0"/>
    <x v="0"/>
    <x v="0"/>
    <x v="35"/>
    <x v="2"/>
    <x v="3"/>
    <x v="0"/>
  </r>
  <r>
    <x v="37"/>
    <x v="4"/>
    <x v="10"/>
    <x v="9"/>
    <x v="37"/>
    <x v="37"/>
    <x v="0"/>
    <x v="0"/>
    <x v="0"/>
    <x v="36"/>
    <x v="0"/>
    <x v="0"/>
    <x v="0"/>
  </r>
  <r>
    <x v="38"/>
    <x v="4"/>
    <x v="10"/>
    <x v="9"/>
    <x v="38"/>
    <x v="38"/>
    <x v="0"/>
    <x v="0"/>
    <x v="0"/>
    <x v="37"/>
    <x v="0"/>
    <x v="0"/>
    <x v="0"/>
  </r>
  <r>
    <x v="39"/>
    <x v="4"/>
    <x v="11"/>
    <x v="10"/>
    <x v="39"/>
    <x v="39"/>
    <x v="0"/>
    <x v="0"/>
    <x v="0"/>
    <x v="38"/>
    <x v="0"/>
    <x v="2"/>
    <x v="0"/>
  </r>
  <r>
    <x v="40"/>
    <x v="5"/>
    <x v="12"/>
    <x v="11"/>
    <x v="40"/>
    <x v="40"/>
    <x v="0"/>
    <x v="0"/>
    <x v="0"/>
    <x v="39"/>
    <x v="0"/>
    <x v="2"/>
    <x v="0"/>
  </r>
  <r>
    <x v="41"/>
    <x v="5"/>
    <x v="13"/>
    <x v="12"/>
    <x v="41"/>
    <x v="41"/>
    <x v="3"/>
    <x v="10"/>
    <x v="10"/>
    <x v="40"/>
    <x v="0"/>
    <x v="1"/>
    <x v="0"/>
  </r>
  <r>
    <x v="42"/>
    <x v="5"/>
    <x v="13"/>
    <x v="12"/>
    <x v="42"/>
    <x v="42"/>
    <x v="3"/>
    <x v="11"/>
    <x v="11"/>
    <x v="41"/>
    <x v="0"/>
    <x v="1"/>
    <x v="0"/>
  </r>
  <r>
    <x v="43"/>
    <x v="5"/>
    <x v="13"/>
    <x v="12"/>
    <x v="43"/>
    <x v="43"/>
    <x v="3"/>
    <x v="12"/>
    <x v="12"/>
    <x v="42"/>
    <x v="0"/>
    <x v="1"/>
    <x v="0"/>
  </r>
  <r>
    <x v="44"/>
    <x v="6"/>
    <x v="14"/>
    <x v="13"/>
    <x v="44"/>
    <x v="44"/>
    <x v="0"/>
    <x v="0"/>
    <x v="0"/>
    <x v="43"/>
    <x v="0"/>
    <x v="4"/>
    <x v="0"/>
  </r>
  <r>
    <x v="45"/>
    <x v="6"/>
    <x v="14"/>
    <x v="13"/>
    <x v="45"/>
    <x v="45"/>
    <x v="0"/>
    <x v="0"/>
    <x v="0"/>
    <x v="44"/>
    <x v="0"/>
    <x v="4"/>
    <x v="0"/>
  </r>
  <r>
    <x v="46"/>
    <x v="6"/>
    <x v="14"/>
    <x v="13"/>
    <x v="46"/>
    <x v="46"/>
    <x v="0"/>
    <x v="0"/>
    <x v="0"/>
    <x v="45"/>
    <x v="0"/>
    <x v="0"/>
    <x v="2"/>
  </r>
  <r>
    <x v="47"/>
    <x v="6"/>
    <x v="14"/>
    <x v="13"/>
    <x v="47"/>
    <x v="47"/>
    <x v="0"/>
    <x v="0"/>
    <x v="0"/>
    <x v="46"/>
    <x v="0"/>
    <x v="0"/>
    <x v="0"/>
  </r>
  <r>
    <x v="48"/>
    <x v="6"/>
    <x v="15"/>
    <x v="14"/>
    <x v="48"/>
    <x v="48"/>
    <x v="0"/>
    <x v="0"/>
    <x v="0"/>
    <x v="47"/>
    <x v="0"/>
    <x v="1"/>
    <x v="0"/>
  </r>
  <r>
    <x v="49"/>
    <x v="6"/>
    <x v="15"/>
    <x v="14"/>
    <x v="49"/>
    <x v="49"/>
    <x v="0"/>
    <x v="0"/>
    <x v="0"/>
    <x v="48"/>
    <x v="0"/>
    <x v="1"/>
    <x v="2"/>
  </r>
  <r>
    <x v="50"/>
    <x v="6"/>
    <x v="14"/>
    <x v="15"/>
    <x v="50"/>
    <x v="50"/>
    <x v="0"/>
    <x v="0"/>
    <x v="0"/>
    <x v="49"/>
    <x v="2"/>
    <x v="0"/>
    <x v="0"/>
  </r>
  <r>
    <x v="51"/>
    <x v="6"/>
    <x v="14"/>
    <x v="11"/>
    <x v="51"/>
    <x v="51"/>
    <x v="0"/>
    <x v="0"/>
    <x v="0"/>
    <x v="50"/>
    <x v="2"/>
    <x v="0"/>
    <x v="0"/>
  </r>
  <r>
    <x v="52"/>
    <x v="6"/>
    <x v="14"/>
    <x v="11"/>
    <x v="52"/>
    <x v="52"/>
    <x v="0"/>
    <x v="0"/>
    <x v="0"/>
    <x v="51"/>
    <x v="0"/>
    <x v="0"/>
    <x v="0"/>
  </r>
  <r>
    <x v="53"/>
    <x v="6"/>
    <x v="14"/>
    <x v="15"/>
    <x v="53"/>
    <x v="53"/>
    <x v="0"/>
    <x v="0"/>
    <x v="0"/>
    <x v="52"/>
    <x v="0"/>
    <x v="0"/>
    <x v="0"/>
  </r>
  <r>
    <x v="54"/>
    <x v="6"/>
    <x v="14"/>
    <x v="15"/>
    <x v="54"/>
    <x v="54"/>
    <x v="0"/>
    <x v="0"/>
    <x v="0"/>
    <x v="53"/>
    <x v="0"/>
    <x v="0"/>
    <x v="1"/>
  </r>
  <r>
    <x v="55"/>
    <x v="7"/>
    <x v="16"/>
    <x v="16"/>
    <x v="55"/>
    <x v="55"/>
    <x v="0"/>
    <x v="0"/>
    <x v="0"/>
    <x v="54"/>
    <x v="0"/>
    <x v="0"/>
    <x v="0"/>
  </r>
  <r>
    <x v="56"/>
    <x v="7"/>
    <x v="16"/>
    <x v="16"/>
    <x v="56"/>
    <x v="56"/>
    <x v="0"/>
    <x v="0"/>
    <x v="0"/>
    <x v="55"/>
    <x v="0"/>
    <x v="5"/>
    <x v="0"/>
  </r>
  <r>
    <x v="57"/>
    <x v="7"/>
    <x v="16"/>
    <x v="16"/>
    <x v="57"/>
    <x v="57"/>
    <x v="0"/>
    <x v="0"/>
    <x v="0"/>
    <x v="56"/>
    <x v="0"/>
    <x v="1"/>
    <x v="0"/>
  </r>
  <r>
    <x v="58"/>
    <x v="7"/>
    <x v="16"/>
    <x v="16"/>
    <x v="58"/>
    <x v="58"/>
    <x v="0"/>
    <x v="0"/>
    <x v="0"/>
    <x v="57"/>
    <x v="0"/>
    <x v="1"/>
    <x v="1"/>
  </r>
  <r>
    <x v="59"/>
    <x v="7"/>
    <x v="17"/>
    <x v="17"/>
    <x v="59"/>
    <x v="59"/>
    <x v="0"/>
    <x v="0"/>
    <x v="0"/>
    <x v="58"/>
    <x v="0"/>
    <x v="1"/>
    <x v="0"/>
  </r>
  <r>
    <x v="60"/>
    <x v="7"/>
    <x v="17"/>
    <x v="17"/>
    <x v="60"/>
    <x v="60"/>
    <x v="0"/>
    <x v="0"/>
    <x v="0"/>
    <x v="59"/>
    <x v="0"/>
    <x v="1"/>
    <x v="0"/>
  </r>
  <r>
    <x v="61"/>
    <x v="7"/>
    <x v="17"/>
    <x v="17"/>
    <x v="61"/>
    <x v="61"/>
    <x v="0"/>
    <x v="0"/>
    <x v="0"/>
    <x v="60"/>
    <x v="0"/>
    <x v="5"/>
    <x v="0"/>
  </r>
  <r>
    <x v="62"/>
    <x v="7"/>
    <x v="18"/>
    <x v="17"/>
    <x v="62"/>
    <x v="62"/>
    <x v="0"/>
    <x v="0"/>
    <x v="0"/>
    <x v="61"/>
    <x v="0"/>
    <x v="0"/>
    <x v="0"/>
  </r>
  <r>
    <x v="63"/>
    <x v="7"/>
    <x v="18"/>
    <x v="17"/>
    <x v="63"/>
    <x v="63"/>
    <x v="0"/>
    <x v="0"/>
    <x v="0"/>
    <x v="62"/>
    <x v="0"/>
    <x v="1"/>
    <x v="0"/>
  </r>
  <r>
    <x v="64"/>
    <x v="7"/>
    <x v="18"/>
    <x v="18"/>
    <x v="64"/>
    <x v="64"/>
    <x v="0"/>
    <x v="0"/>
    <x v="0"/>
    <x v="63"/>
    <x v="0"/>
    <x v="1"/>
    <x v="0"/>
  </r>
  <r>
    <x v="65"/>
    <x v="7"/>
    <x v="18"/>
    <x v="18"/>
    <x v="65"/>
    <x v="65"/>
    <x v="0"/>
    <x v="0"/>
    <x v="0"/>
    <x v="64"/>
    <x v="0"/>
    <x v="1"/>
    <x v="0"/>
  </r>
  <r>
    <x v="66"/>
    <x v="7"/>
    <x v="16"/>
    <x v="19"/>
    <x v="66"/>
    <x v="66"/>
    <x v="0"/>
    <x v="0"/>
    <x v="0"/>
    <x v="65"/>
    <x v="2"/>
    <x v="3"/>
    <x v="0"/>
  </r>
  <r>
    <x v="67"/>
    <x v="7"/>
    <x v="16"/>
    <x v="19"/>
    <x v="67"/>
    <x v="67"/>
    <x v="0"/>
    <x v="0"/>
    <x v="0"/>
    <x v="66"/>
    <x v="0"/>
    <x v="0"/>
    <x v="0"/>
  </r>
  <r>
    <x v="68"/>
    <x v="7"/>
    <x v="16"/>
    <x v="19"/>
    <x v="68"/>
    <x v="68"/>
    <x v="0"/>
    <x v="0"/>
    <x v="0"/>
    <x v="67"/>
    <x v="1"/>
    <x v="6"/>
    <x v="0"/>
  </r>
  <r>
    <x v="69"/>
    <x v="7"/>
    <x v="16"/>
    <x v="19"/>
    <x v="69"/>
    <x v="69"/>
    <x v="0"/>
    <x v="0"/>
    <x v="0"/>
    <x v="68"/>
    <x v="3"/>
    <x v="5"/>
    <x v="3"/>
  </r>
  <r>
    <x v="70"/>
    <x v="7"/>
    <x v="19"/>
    <x v="12"/>
    <x v="2"/>
    <x v="70"/>
    <x v="0"/>
    <x v="0"/>
    <x v="0"/>
    <x v="69"/>
    <x v="0"/>
    <x v="1"/>
    <x v="0"/>
  </r>
  <r>
    <x v="71"/>
    <x v="7"/>
    <x v="19"/>
    <x v="12"/>
    <x v="70"/>
    <x v="71"/>
    <x v="0"/>
    <x v="0"/>
    <x v="0"/>
    <x v="70"/>
    <x v="0"/>
    <x v="1"/>
    <x v="0"/>
  </r>
  <r>
    <x v="72"/>
    <x v="7"/>
    <x v="19"/>
    <x v="12"/>
    <x v="71"/>
    <x v="72"/>
    <x v="0"/>
    <x v="0"/>
    <x v="0"/>
    <x v="71"/>
    <x v="0"/>
    <x v="1"/>
    <x v="0"/>
  </r>
  <r>
    <x v="73"/>
    <x v="7"/>
    <x v="19"/>
    <x v="12"/>
    <x v="72"/>
    <x v="73"/>
    <x v="0"/>
    <x v="0"/>
    <x v="0"/>
    <x v="72"/>
    <x v="0"/>
    <x v="1"/>
    <x v="0"/>
  </r>
  <r>
    <x v="74"/>
    <x v="8"/>
    <x v="20"/>
    <x v="20"/>
    <x v="73"/>
    <x v="74"/>
    <x v="0"/>
    <x v="0"/>
    <x v="0"/>
    <x v="73"/>
    <x v="0"/>
    <x v="0"/>
    <x v="0"/>
  </r>
  <r>
    <x v="75"/>
    <x v="8"/>
    <x v="20"/>
    <x v="20"/>
    <x v="74"/>
    <x v="75"/>
    <x v="0"/>
    <x v="0"/>
    <x v="0"/>
    <x v="74"/>
    <x v="0"/>
    <x v="0"/>
    <x v="0"/>
  </r>
  <r>
    <x v="76"/>
    <x v="9"/>
    <x v="21"/>
    <x v="21"/>
    <x v="75"/>
    <x v="76"/>
    <x v="4"/>
    <x v="13"/>
    <x v="13"/>
    <x v="75"/>
    <x v="2"/>
    <x v="0"/>
    <x v="0"/>
  </r>
  <r>
    <x v="77"/>
    <x v="10"/>
    <x v="22"/>
    <x v="22"/>
    <x v="76"/>
    <x v="77"/>
    <x v="0"/>
    <x v="0"/>
    <x v="0"/>
    <x v="76"/>
    <x v="0"/>
    <x v="0"/>
    <x v="0"/>
  </r>
  <r>
    <x v="78"/>
    <x v="10"/>
    <x v="22"/>
    <x v="22"/>
    <x v="77"/>
    <x v="78"/>
    <x v="0"/>
    <x v="0"/>
    <x v="0"/>
    <x v="77"/>
    <x v="0"/>
    <x v="0"/>
    <x v="0"/>
  </r>
  <r>
    <x v="79"/>
    <x v="10"/>
    <x v="22"/>
    <x v="22"/>
    <x v="78"/>
    <x v="79"/>
    <x v="0"/>
    <x v="0"/>
    <x v="0"/>
    <x v="78"/>
    <x v="0"/>
    <x v="1"/>
    <x v="0"/>
  </r>
  <r>
    <x v="80"/>
    <x v="10"/>
    <x v="22"/>
    <x v="22"/>
    <x v="79"/>
    <x v="80"/>
    <x v="0"/>
    <x v="0"/>
    <x v="0"/>
    <x v="79"/>
    <x v="0"/>
    <x v="0"/>
    <x v="0"/>
  </r>
  <r>
    <x v="81"/>
    <x v="10"/>
    <x v="22"/>
    <x v="22"/>
    <x v="80"/>
    <x v="81"/>
    <x v="0"/>
    <x v="0"/>
    <x v="0"/>
    <x v="80"/>
    <x v="0"/>
    <x v="4"/>
    <x v="0"/>
  </r>
  <r>
    <x v="82"/>
    <x v="11"/>
    <x v="23"/>
    <x v="23"/>
    <x v="81"/>
    <x v="82"/>
    <x v="5"/>
    <x v="14"/>
    <x v="14"/>
    <x v="81"/>
    <x v="2"/>
    <x v="0"/>
    <x v="0"/>
  </r>
  <r>
    <x v="83"/>
    <x v="11"/>
    <x v="23"/>
    <x v="23"/>
    <x v="82"/>
    <x v="83"/>
    <x v="5"/>
    <x v="15"/>
    <x v="15"/>
    <x v="82"/>
    <x v="0"/>
    <x v="0"/>
    <x v="0"/>
  </r>
  <r>
    <x v="84"/>
    <x v="11"/>
    <x v="23"/>
    <x v="23"/>
    <x v="83"/>
    <x v="84"/>
    <x v="5"/>
    <x v="16"/>
    <x v="16"/>
    <x v="83"/>
    <x v="0"/>
    <x v="0"/>
    <x v="0"/>
  </r>
  <r>
    <x v="85"/>
    <x v="11"/>
    <x v="24"/>
    <x v="24"/>
    <x v="84"/>
    <x v="85"/>
    <x v="0"/>
    <x v="0"/>
    <x v="0"/>
    <x v="84"/>
    <x v="0"/>
    <x v="0"/>
    <x v="0"/>
  </r>
  <r>
    <x v="86"/>
    <x v="11"/>
    <x v="24"/>
    <x v="24"/>
    <x v="85"/>
    <x v="86"/>
    <x v="0"/>
    <x v="0"/>
    <x v="0"/>
    <x v="85"/>
    <x v="0"/>
    <x v="0"/>
    <x v="0"/>
  </r>
  <r>
    <x v="87"/>
    <x v="11"/>
    <x v="25"/>
    <x v="25"/>
    <x v="86"/>
    <x v="87"/>
    <x v="6"/>
    <x v="17"/>
    <x v="17"/>
    <x v="86"/>
    <x v="0"/>
    <x v="0"/>
    <x v="1"/>
  </r>
  <r>
    <x v="88"/>
    <x v="11"/>
    <x v="25"/>
    <x v="25"/>
    <x v="87"/>
    <x v="88"/>
    <x v="6"/>
    <x v="18"/>
    <x v="18"/>
    <x v="87"/>
    <x v="0"/>
    <x v="4"/>
    <x v="1"/>
  </r>
  <r>
    <x v="89"/>
    <x v="11"/>
    <x v="25"/>
    <x v="25"/>
    <x v="88"/>
    <x v="89"/>
    <x v="6"/>
    <x v="19"/>
    <x v="19"/>
    <x v="88"/>
    <x v="0"/>
    <x v="0"/>
    <x v="1"/>
  </r>
  <r>
    <x v="90"/>
    <x v="11"/>
    <x v="25"/>
    <x v="25"/>
    <x v="89"/>
    <x v="90"/>
    <x v="6"/>
    <x v="20"/>
    <x v="20"/>
    <x v="89"/>
    <x v="0"/>
    <x v="4"/>
    <x v="0"/>
  </r>
  <r>
    <x v="91"/>
    <x v="11"/>
    <x v="25"/>
    <x v="25"/>
    <x v="90"/>
    <x v="91"/>
    <x v="6"/>
    <x v="21"/>
    <x v="21"/>
    <x v="90"/>
    <x v="0"/>
    <x v="0"/>
    <x v="0"/>
  </r>
  <r>
    <x v="92"/>
    <x v="11"/>
    <x v="26"/>
    <x v="26"/>
    <x v="91"/>
    <x v="92"/>
    <x v="0"/>
    <x v="0"/>
    <x v="0"/>
    <x v="91"/>
    <x v="0"/>
    <x v="0"/>
    <x v="0"/>
  </r>
  <r>
    <x v="93"/>
    <x v="11"/>
    <x v="26"/>
    <x v="26"/>
    <x v="92"/>
    <x v="93"/>
    <x v="0"/>
    <x v="0"/>
    <x v="0"/>
    <x v="92"/>
    <x v="0"/>
    <x v="4"/>
    <x v="0"/>
  </r>
  <r>
    <x v="94"/>
    <x v="11"/>
    <x v="26"/>
    <x v="26"/>
    <x v="93"/>
    <x v="94"/>
    <x v="0"/>
    <x v="0"/>
    <x v="0"/>
    <x v="93"/>
    <x v="0"/>
    <x v="0"/>
    <x v="0"/>
  </r>
  <r>
    <x v="95"/>
    <x v="11"/>
    <x v="25"/>
    <x v="27"/>
    <x v="94"/>
    <x v="95"/>
    <x v="7"/>
    <x v="22"/>
    <x v="22"/>
    <x v="94"/>
    <x v="0"/>
    <x v="4"/>
    <x v="0"/>
  </r>
  <r>
    <x v="96"/>
    <x v="11"/>
    <x v="25"/>
    <x v="27"/>
    <x v="95"/>
    <x v="96"/>
    <x v="7"/>
    <x v="23"/>
    <x v="23"/>
    <x v="95"/>
    <x v="0"/>
    <x v="5"/>
    <x v="0"/>
  </r>
  <r>
    <x v="97"/>
    <x v="11"/>
    <x v="25"/>
    <x v="27"/>
    <x v="96"/>
    <x v="97"/>
    <x v="7"/>
    <x v="24"/>
    <x v="24"/>
    <x v="96"/>
    <x v="0"/>
    <x v="4"/>
    <x v="0"/>
  </r>
  <r>
    <x v="98"/>
    <x v="11"/>
    <x v="25"/>
    <x v="27"/>
    <x v="97"/>
    <x v="98"/>
    <x v="7"/>
    <x v="25"/>
    <x v="25"/>
    <x v="97"/>
    <x v="0"/>
    <x v="0"/>
    <x v="1"/>
  </r>
  <r>
    <x v="99"/>
    <x v="11"/>
    <x v="25"/>
    <x v="27"/>
    <x v="98"/>
    <x v="99"/>
    <x v="7"/>
    <x v="26"/>
    <x v="26"/>
    <x v="98"/>
    <x v="0"/>
    <x v="4"/>
    <x v="1"/>
  </r>
  <r>
    <x v="100"/>
    <x v="11"/>
    <x v="25"/>
    <x v="27"/>
    <x v="99"/>
    <x v="100"/>
    <x v="7"/>
    <x v="27"/>
    <x v="27"/>
    <x v="99"/>
    <x v="0"/>
    <x v="5"/>
    <x v="0"/>
  </r>
  <r>
    <x v="101"/>
    <x v="11"/>
    <x v="25"/>
    <x v="27"/>
    <x v="100"/>
    <x v="101"/>
    <x v="7"/>
    <x v="28"/>
    <x v="28"/>
    <x v="100"/>
    <x v="0"/>
    <x v="4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数据透视表1" cacheId="0" applyNumberFormats="0" applyBorderFormats="0" applyFontFormats="0" applyPatternFormats="0" applyAlignmentFormats="0" applyWidthHeightFormats="1" dataCaption="值" updatedVersion="5" minRefreshableVersion="3" useAutoFormatting="1" createdVersion="5" indent="0" compact="0" outline="1" outlineData="1" compactData="0" multipleFieldFilters="0">
  <location ref="A3:B16" firstHeaderRow="1" firstDataRow="1" firstDataCol="1"/>
  <pivotFields count="13">
    <pivotField compact="0" showAll="0">
      <items count="10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t="default"/>
      </items>
    </pivotField>
    <pivotField axis="axisRow" compact="0" showAl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compact="0" showAll="0">
      <items count="28">
        <item x="18"/>
        <item x="13"/>
        <item x="24"/>
        <item x="11"/>
        <item x="2"/>
        <item x="0"/>
        <item x="25"/>
        <item x="3"/>
        <item x="26"/>
        <item x="1"/>
        <item x="9"/>
        <item x="16"/>
        <item x="8"/>
        <item x="21"/>
        <item x="15"/>
        <item x="6"/>
        <item x="17"/>
        <item x="12"/>
        <item x="10"/>
        <item x="5"/>
        <item x="14"/>
        <item x="23"/>
        <item x="20"/>
        <item x="4"/>
        <item x="19"/>
        <item x="22"/>
        <item x="7"/>
        <item t="default"/>
      </items>
    </pivotField>
    <pivotField compact="0" showAll="0">
      <items count="29">
        <item x="1"/>
        <item x="6"/>
        <item x="7"/>
        <item x="8"/>
        <item x="20"/>
        <item x="16"/>
        <item x="17"/>
        <item x="21"/>
        <item x="18"/>
        <item x="4"/>
        <item x="11"/>
        <item x="13"/>
        <item x="23"/>
        <item x="24"/>
        <item x="14"/>
        <item x="19"/>
        <item x="25"/>
        <item x="15"/>
        <item x="12"/>
        <item x="22"/>
        <item x="9"/>
        <item x="26"/>
        <item x="3"/>
        <item x="5"/>
        <item x="10"/>
        <item x="27"/>
        <item x="0"/>
        <item x="2"/>
        <item t="default"/>
      </items>
    </pivotField>
    <pivotField compact="0" showAll="0">
      <items count="102">
        <item x="2"/>
        <item x="70"/>
        <item x="71"/>
        <item x="72"/>
        <item x="3"/>
        <item x="4"/>
        <item x="5"/>
        <item x="6"/>
        <item x="7"/>
        <item x="8"/>
        <item x="0"/>
        <item x="66"/>
        <item x="39"/>
        <item x="94"/>
        <item x="67"/>
        <item x="68"/>
        <item x="69"/>
        <item x="95"/>
        <item x="96"/>
        <item x="33"/>
        <item x="97"/>
        <item x="98"/>
        <item x="99"/>
        <item x="100"/>
        <item x="9"/>
        <item x="55"/>
        <item x="56"/>
        <item x="57"/>
        <item x="58"/>
        <item x="41"/>
        <item x="42"/>
        <item x="30"/>
        <item x="43"/>
        <item x="59"/>
        <item x="81"/>
        <item x="60"/>
        <item x="31"/>
        <item x="82"/>
        <item x="32"/>
        <item x="61"/>
        <item x="86"/>
        <item x="44"/>
        <item x="83"/>
        <item x="87"/>
        <item x="34"/>
        <item x="28"/>
        <item x="35"/>
        <item x="36"/>
        <item x="37"/>
        <item x="88"/>
        <item x="89"/>
        <item x="45"/>
        <item x="46"/>
        <item x="51"/>
        <item x="90"/>
        <item x="52"/>
        <item x="62"/>
        <item x="47"/>
        <item x="63"/>
        <item x="38"/>
        <item x="75"/>
        <item x="12"/>
        <item x="50"/>
        <item x="64"/>
        <item x="73"/>
        <item x="74"/>
        <item x="10"/>
        <item x="53"/>
        <item x="11"/>
        <item x="29"/>
        <item x="54"/>
        <item x="91"/>
        <item x="92"/>
        <item x="76"/>
        <item x="93"/>
        <item x="65"/>
        <item x="77"/>
        <item x="78"/>
        <item x="79"/>
        <item x="84"/>
        <item x="40"/>
        <item x="48"/>
        <item x="85"/>
        <item x="80"/>
        <item x="49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1"/>
        <item t="default"/>
      </items>
    </pivotField>
    <pivotField compact="0" showAll="0">
      <items count="103">
        <item x="70"/>
        <item x="71"/>
        <item x="72"/>
        <item x="2"/>
        <item x="3"/>
        <item x="73"/>
        <item x="4"/>
        <item x="5"/>
        <item x="6"/>
        <item x="7"/>
        <item x="8"/>
        <item x="66"/>
        <item x="67"/>
        <item x="0"/>
        <item x="68"/>
        <item x="69"/>
        <item x="39"/>
        <item x="95"/>
        <item x="96"/>
        <item x="97"/>
        <item x="98"/>
        <item x="33"/>
        <item x="99"/>
        <item x="100"/>
        <item x="101"/>
        <item x="9"/>
        <item x="55"/>
        <item x="56"/>
        <item x="57"/>
        <item x="58"/>
        <item x="41"/>
        <item x="42"/>
        <item x="43"/>
        <item x="59"/>
        <item x="30"/>
        <item x="82"/>
        <item x="31"/>
        <item x="83"/>
        <item x="60"/>
        <item x="61"/>
        <item x="87"/>
        <item x="32"/>
        <item x="34"/>
        <item x="84"/>
        <item x="28"/>
        <item x="35"/>
        <item x="36"/>
        <item x="88"/>
        <item x="37"/>
        <item x="89"/>
        <item x="44"/>
        <item x="45"/>
        <item x="51"/>
        <item x="90"/>
        <item x="91"/>
        <item x="46"/>
        <item x="47"/>
        <item x="52"/>
        <item x="62"/>
        <item x="63"/>
        <item x="38"/>
        <item x="76"/>
        <item x="12"/>
        <item x="50"/>
        <item x="64"/>
        <item x="74"/>
        <item x="75"/>
        <item x="10"/>
        <item x="11"/>
        <item x="53"/>
        <item x="29"/>
        <item x="54"/>
        <item x="92"/>
        <item x="93"/>
        <item x="77"/>
        <item x="78"/>
        <item x="65"/>
        <item x="94"/>
        <item x="79"/>
        <item x="85"/>
        <item x="40"/>
        <item x="80"/>
        <item x="81"/>
        <item x="86"/>
        <item x="48"/>
        <item x="49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1"/>
        <item t="default"/>
      </items>
    </pivotField>
    <pivotField compact="0" showAll="0">
      <items count="9">
        <item x="5"/>
        <item x="6"/>
        <item x="3"/>
        <item x="7"/>
        <item x="1"/>
        <item x="4"/>
        <item x="2"/>
        <item x="0"/>
        <item t="default"/>
      </items>
    </pivotField>
    <pivotField compact="0" showAll="0">
      <items count="30">
        <item x="1"/>
        <item x="2"/>
        <item x="3"/>
        <item x="4"/>
        <item x="5"/>
        <item x="6"/>
        <item x="7"/>
        <item x="13"/>
        <item x="22"/>
        <item x="23"/>
        <item x="24"/>
        <item x="9"/>
        <item x="25"/>
        <item x="26"/>
        <item x="27"/>
        <item x="28"/>
        <item x="8"/>
        <item x="10"/>
        <item x="11"/>
        <item x="14"/>
        <item x="12"/>
        <item x="15"/>
        <item x="16"/>
        <item x="17"/>
        <item x="18"/>
        <item x="19"/>
        <item x="20"/>
        <item x="21"/>
        <item x="0"/>
        <item t="default"/>
      </items>
    </pivotField>
    <pivotField compact="0" showAll="0">
      <items count="30">
        <item x="1"/>
        <item x="2"/>
        <item x="3"/>
        <item x="4"/>
        <item x="5"/>
        <item x="6"/>
        <item x="7"/>
        <item x="13"/>
        <item x="22"/>
        <item x="23"/>
        <item x="9"/>
        <item x="24"/>
        <item x="25"/>
        <item x="26"/>
        <item x="27"/>
        <item x="28"/>
        <item x="8"/>
        <item x="10"/>
        <item x="11"/>
        <item x="12"/>
        <item x="14"/>
        <item x="15"/>
        <item x="17"/>
        <item x="16"/>
        <item x="18"/>
        <item x="19"/>
        <item x="20"/>
        <item x="21"/>
        <item x="0"/>
        <item t="default"/>
      </items>
    </pivotField>
    <pivotField dataField="1" compact="0" showAll="0">
      <items count="102">
        <item x="73"/>
        <item x="13"/>
        <item x="26"/>
        <item x="54"/>
        <item x="48"/>
        <item x="71"/>
        <item x="55"/>
        <item x="69"/>
        <item x="70"/>
        <item x="14"/>
        <item x="58"/>
        <item x="60"/>
        <item x="25"/>
        <item x="19"/>
        <item x="68"/>
        <item x="3"/>
        <item x="6"/>
        <item x="62"/>
        <item x="15"/>
        <item x="67"/>
        <item x="30"/>
        <item x="50"/>
        <item x="35"/>
        <item x="20"/>
        <item x="44"/>
        <item x="80"/>
        <item x="9"/>
        <item x="90"/>
        <item x="24"/>
        <item x="76"/>
        <item x="17"/>
        <item x="16"/>
        <item x="42"/>
        <item x="77"/>
        <item x="41"/>
        <item x="5"/>
        <item x="22"/>
        <item x="7"/>
        <item x="99"/>
        <item x="33"/>
        <item x="82"/>
        <item x="46"/>
        <item x="2"/>
        <item x="11"/>
        <item x="18"/>
        <item x="56"/>
        <item x="74"/>
        <item x="64"/>
        <item x="95"/>
        <item x="21"/>
        <item x="91"/>
        <item x="66"/>
        <item x="4"/>
        <item x="23"/>
        <item x="10"/>
        <item x="72"/>
        <item x="45"/>
        <item x="65"/>
        <item x="97"/>
        <item x="57"/>
        <item x="36"/>
        <item x="86"/>
        <item x="40"/>
        <item x="88"/>
        <item x="98"/>
        <item x="27"/>
        <item x="92"/>
        <item x="34"/>
        <item x="81"/>
        <item x="78"/>
        <item x="75"/>
        <item x="85"/>
        <item x="12"/>
        <item x="39"/>
        <item x="51"/>
        <item x="37"/>
        <item x="93"/>
        <item x="8"/>
        <item x="84"/>
        <item x="53"/>
        <item x="63"/>
        <item x="28"/>
        <item x="29"/>
        <item x="1"/>
        <item x="83"/>
        <item x="94"/>
        <item x="96"/>
        <item x="38"/>
        <item x="0"/>
        <item x="100"/>
        <item x="61"/>
        <item x="49"/>
        <item x="59"/>
        <item x="89"/>
        <item x="32"/>
        <item x="31"/>
        <item x="87"/>
        <item x="52"/>
        <item x="47"/>
        <item x="43"/>
        <item x="79"/>
        <item t="default"/>
      </items>
    </pivotField>
    <pivotField compact="0" showAll="0">
      <items count="5">
        <item x="3"/>
        <item x="1"/>
        <item x="2"/>
        <item x="0"/>
        <item t="default"/>
      </items>
    </pivotField>
    <pivotField compact="0" showAll="0">
      <items count="8">
        <item x="5"/>
        <item x="2"/>
        <item x="1"/>
        <item x="4"/>
        <item x="0"/>
        <item x="3"/>
        <item x="6"/>
        <item t="default"/>
      </items>
    </pivotField>
    <pivotField compact="0" showAll="0">
      <items count="5">
        <item x="2"/>
        <item x="1"/>
        <item x="3"/>
        <item x="0"/>
        <item t="default"/>
      </items>
    </pivotField>
  </pivotFields>
  <rowFields count="1">
    <field x="1"/>
  </rowFields>
  <rowItems count="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 t="grand">
      <x/>
    </i>
  </rowItems>
  <colItems count="1">
    <i/>
  </colItems>
  <dataFields count="1">
    <dataField name="求和项:实施里程（公里）" fld="9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8"/>
  <sheetViews>
    <sheetView showZeros="0" view="pageBreakPreview" zoomScaleNormal="100" workbookViewId="0">
      <selection activeCell="G5" sqref="G5:G18"/>
    </sheetView>
  </sheetViews>
  <sheetFormatPr defaultColWidth="9" defaultRowHeight="13.5" x14ac:dyDescent="0.15"/>
  <cols>
    <col min="1" max="1" width="10.25" customWidth="1"/>
    <col min="2" max="2" width="18.75" style="34" customWidth="1"/>
    <col min="3" max="3" width="18.75" style="96" hidden="1" customWidth="1"/>
    <col min="4" max="4" width="18.75" style="34" hidden="1" customWidth="1"/>
    <col min="5" max="6" width="18.75" style="96" hidden="1" customWidth="1"/>
    <col min="7" max="7" width="18.75" style="112" customWidth="1"/>
    <col min="8" max="8" width="28.625" style="96" customWidth="1"/>
    <col min="9" max="9" width="18.75" style="96" hidden="1" customWidth="1"/>
    <col min="10" max="10" width="17.375" style="34" customWidth="1"/>
  </cols>
  <sheetData>
    <row r="1" spans="1:17" s="32" customFormat="1" ht="13.5" customHeight="1" x14ac:dyDescent="0.15">
      <c r="A1" s="122" t="s">
        <v>0</v>
      </c>
      <c r="B1" s="122"/>
      <c r="C1" s="122"/>
      <c r="G1" s="108"/>
      <c r="H1" s="35"/>
      <c r="I1" s="36"/>
      <c r="J1" s="36"/>
      <c r="K1" s="36"/>
      <c r="L1" s="36"/>
      <c r="M1" s="36"/>
      <c r="N1" s="41"/>
      <c r="O1" s="35"/>
      <c r="P1" s="36"/>
      <c r="Q1" s="42"/>
    </row>
    <row r="2" spans="1:17" ht="36" customHeight="1" x14ac:dyDescent="0.15">
      <c r="A2" s="123" t="s">
        <v>1</v>
      </c>
      <c r="B2" s="123"/>
      <c r="C2" s="123"/>
      <c r="D2" s="123"/>
      <c r="E2" s="123"/>
      <c r="F2" s="123"/>
      <c r="G2" s="123"/>
      <c r="H2" s="123"/>
      <c r="I2" s="123"/>
      <c r="J2" s="123"/>
    </row>
    <row r="3" spans="1:17" s="95" customFormat="1" ht="36" customHeight="1" x14ac:dyDescent="0.15">
      <c r="A3" s="97" t="s">
        <v>2</v>
      </c>
      <c r="B3" s="97" t="s">
        <v>3</v>
      </c>
      <c r="C3" s="98" t="s">
        <v>4</v>
      </c>
      <c r="D3" s="124" t="s">
        <v>5</v>
      </c>
      <c r="E3" s="125"/>
      <c r="F3" s="99"/>
      <c r="G3" s="109" t="s">
        <v>306</v>
      </c>
      <c r="H3" s="107" t="s">
        <v>305</v>
      </c>
      <c r="I3" s="107" t="s">
        <v>304</v>
      </c>
      <c r="J3" s="105" t="s">
        <v>6</v>
      </c>
    </row>
    <row r="4" spans="1:17" ht="35.1" customHeight="1" x14ac:dyDescent="0.15">
      <c r="A4" s="126" t="s">
        <v>7</v>
      </c>
      <c r="B4" s="126"/>
      <c r="C4" s="100" t="e">
        <f t="shared" ref="C4:I4" si="0">SUM(C5:C18)</f>
        <v>#REF!</v>
      </c>
      <c r="D4" s="101">
        <f t="shared" si="0"/>
        <v>402.17500000000013</v>
      </c>
      <c r="E4" s="100">
        <f t="shared" si="0"/>
        <v>58814.430250000049</v>
      </c>
      <c r="F4" s="100">
        <f t="shared" si="0"/>
        <v>507.32600000000019</v>
      </c>
      <c r="G4" s="110">
        <f t="shared" si="0"/>
        <v>499.74000000000007</v>
      </c>
      <c r="H4" s="102">
        <f t="shared" si="0"/>
        <v>347.32600000000019</v>
      </c>
      <c r="I4" s="100">
        <f t="shared" si="0"/>
        <v>36088.867750000027</v>
      </c>
      <c r="J4" s="101"/>
    </row>
    <row r="5" spans="1:17" ht="35.1" customHeight="1" x14ac:dyDescent="0.15">
      <c r="A5" s="101">
        <v>1</v>
      </c>
      <c r="B5" s="101" t="s">
        <v>8</v>
      </c>
      <c r="C5" s="100" t="e">
        <f>500/14-#REF!</f>
        <v>#REF!</v>
      </c>
      <c r="D5" s="103">
        <v>10.048</v>
      </c>
      <c r="E5" s="100">
        <v>1547.3920000000001</v>
      </c>
      <c r="F5" s="100">
        <f>H5+12</f>
        <v>18.573</v>
      </c>
      <c r="G5" s="111">
        <v>18.573</v>
      </c>
      <c r="H5" s="104">
        <f>任务计划明细表!K7</f>
        <v>6.5730000000000004</v>
      </c>
      <c r="I5" s="100">
        <v>809.79359999999997</v>
      </c>
      <c r="J5" s="101"/>
    </row>
    <row r="6" spans="1:17" ht="35.1" customHeight="1" x14ac:dyDescent="0.15">
      <c r="A6" s="101">
        <v>2</v>
      </c>
      <c r="B6" s="101" t="s">
        <v>9</v>
      </c>
      <c r="C6" s="100" t="e">
        <f>500/14-#REF!</f>
        <v>#REF!</v>
      </c>
      <c r="D6" s="103">
        <v>20.9130000000001</v>
      </c>
      <c r="E6" s="100">
        <v>2971.7920000000099</v>
      </c>
      <c r="F6" s="100">
        <f t="shared" ref="F6:F17" si="1">H6+12</f>
        <v>31.58800000000009</v>
      </c>
      <c r="G6" s="111">
        <v>31.588000000000001</v>
      </c>
      <c r="H6" s="104">
        <f>任务计划明细表!K9</f>
        <v>19.58800000000009</v>
      </c>
      <c r="I6" s="100">
        <v>2067.59</v>
      </c>
      <c r="J6" s="101"/>
    </row>
    <row r="7" spans="1:17" ht="35.1" customHeight="1" x14ac:dyDescent="0.15">
      <c r="A7" s="101">
        <v>3</v>
      </c>
      <c r="B7" s="101" t="s">
        <v>10</v>
      </c>
      <c r="C7" s="100" t="e">
        <f>500/14-#REF!</f>
        <v>#REF!</v>
      </c>
      <c r="D7" s="103">
        <v>15.589</v>
      </c>
      <c r="E7" s="100">
        <v>2935.95775000001</v>
      </c>
      <c r="F7" s="100">
        <f t="shared" si="1"/>
        <v>16.234000000000009</v>
      </c>
      <c r="G7" s="111">
        <v>16.234000000000009</v>
      </c>
      <c r="H7" s="104">
        <f>任务计划明细表!K19</f>
        <v>4.2340000000000089</v>
      </c>
      <c r="I7" s="100">
        <v>521.62880000000098</v>
      </c>
      <c r="J7" s="101"/>
    </row>
    <row r="8" spans="1:17" ht="35.1" customHeight="1" x14ac:dyDescent="0.15">
      <c r="A8" s="101">
        <v>4</v>
      </c>
      <c r="B8" s="101" t="s">
        <v>11</v>
      </c>
      <c r="C8" s="100" t="e">
        <f>500/14-#REF!</f>
        <v>#REF!</v>
      </c>
      <c r="D8" s="101"/>
      <c r="E8" s="100"/>
      <c r="F8" s="100">
        <f t="shared" si="1"/>
        <v>12</v>
      </c>
      <c r="G8" s="111">
        <v>12</v>
      </c>
      <c r="H8" s="104"/>
      <c r="I8" s="100"/>
      <c r="J8" s="101"/>
    </row>
    <row r="9" spans="1:17" ht="35.1" customHeight="1" x14ac:dyDescent="0.15">
      <c r="A9" s="101">
        <v>5</v>
      </c>
      <c r="B9" s="101" t="s">
        <v>12</v>
      </c>
      <c r="C9" s="100" t="e">
        <f>500/14-#REF!</f>
        <v>#REF!</v>
      </c>
      <c r="D9" s="103">
        <v>18.8810000000001</v>
      </c>
      <c r="E9" s="100">
        <v>2525.8420000000101</v>
      </c>
      <c r="F9" s="100">
        <f t="shared" si="1"/>
        <v>26.325000000000045</v>
      </c>
      <c r="G9" s="111">
        <v>30.8810000000001</v>
      </c>
      <c r="H9" s="104">
        <f>任务计划明细表!K22</f>
        <v>14.325000000000045</v>
      </c>
      <c r="I9" s="100">
        <v>1776.1084000000101</v>
      </c>
      <c r="J9" s="101"/>
    </row>
    <row r="10" spans="1:17" ht="35.1" customHeight="1" x14ac:dyDescent="0.15">
      <c r="A10" s="101">
        <v>6</v>
      </c>
      <c r="B10" s="101" t="s">
        <v>13</v>
      </c>
      <c r="C10" s="100"/>
      <c r="D10" s="103">
        <v>56.847000000000001</v>
      </c>
      <c r="E10" s="100">
        <v>8679.9964999999993</v>
      </c>
      <c r="F10" s="100">
        <f>H10+12-2</f>
        <v>65.216000000000008</v>
      </c>
      <c r="G10" s="111">
        <v>65.216000000000008</v>
      </c>
      <c r="H10" s="104">
        <f>任务计划明细表!K39</f>
        <v>55.216000000000015</v>
      </c>
      <c r="I10" s="100">
        <v>5800.2215999999999</v>
      </c>
      <c r="J10" s="101"/>
    </row>
    <row r="11" spans="1:17" ht="35.1" customHeight="1" x14ac:dyDescent="0.15">
      <c r="A11" s="101">
        <v>7</v>
      </c>
      <c r="B11" s="101" t="s">
        <v>14</v>
      </c>
      <c r="C11" s="100" t="e">
        <f>500/14-#REF!</f>
        <v>#REF!</v>
      </c>
      <c r="D11" s="103">
        <v>10.3</v>
      </c>
      <c r="E11" s="100">
        <v>1283.81</v>
      </c>
      <c r="F11" s="100">
        <f t="shared" si="1"/>
        <v>22.300000000000026</v>
      </c>
      <c r="G11" s="111">
        <v>22.3</v>
      </c>
      <c r="H11" s="104">
        <f>任务计划明细表!K52</f>
        <v>10.300000000000026</v>
      </c>
      <c r="I11" s="100">
        <v>900.98800000000404</v>
      </c>
      <c r="J11" s="101"/>
    </row>
    <row r="12" spans="1:17" ht="35.1" customHeight="1" x14ac:dyDescent="0.15">
      <c r="A12" s="101">
        <v>8</v>
      </c>
      <c r="B12" s="101" t="s">
        <v>15</v>
      </c>
      <c r="C12" s="100"/>
      <c r="D12" s="103">
        <v>61.426000000000002</v>
      </c>
      <c r="E12" s="100">
        <v>9411.4252500000093</v>
      </c>
      <c r="F12" s="100">
        <f>H12+12-2</f>
        <v>70.02200000000002</v>
      </c>
      <c r="G12" s="111">
        <v>70.021999999999991</v>
      </c>
      <c r="H12" s="104">
        <f>任务计划明细表!K57</f>
        <v>60.02200000000002</v>
      </c>
      <c r="I12" s="100">
        <v>7549.3802000000096</v>
      </c>
      <c r="J12" s="101"/>
    </row>
    <row r="13" spans="1:17" ht="35.1" customHeight="1" x14ac:dyDescent="0.15">
      <c r="A13" s="101">
        <v>9</v>
      </c>
      <c r="B13" s="101" t="s">
        <v>16</v>
      </c>
      <c r="C13" s="100"/>
      <c r="D13" s="103">
        <v>41.026000000000003</v>
      </c>
      <c r="E13" s="100">
        <v>5878.6827499999999</v>
      </c>
      <c r="F13" s="100">
        <f>H13+12-2</f>
        <v>50.112999999999992</v>
      </c>
      <c r="G13" s="111">
        <v>50.113</v>
      </c>
      <c r="H13" s="104">
        <f>任务计划明细表!K69</f>
        <v>40.112999999999992</v>
      </c>
      <c r="I13" s="100">
        <v>4680.3972999999996</v>
      </c>
      <c r="J13" s="101"/>
    </row>
    <row r="14" spans="1:17" ht="35.1" customHeight="1" x14ac:dyDescent="0.15">
      <c r="A14" s="101">
        <v>10</v>
      </c>
      <c r="B14" s="101" t="s">
        <v>17</v>
      </c>
      <c r="C14" s="100" t="e">
        <f>500/14-#REF!</f>
        <v>#REF!</v>
      </c>
      <c r="D14" s="103">
        <v>7.1039999999999903</v>
      </c>
      <c r="E14" s="100">
        <v>1094.0160000000001</v>
      </c>
      <c r="F14" s="100">
        <f t="shared" si="1"/>
        <v>26.042000000000016</v>
      </c>
      <c r="G14" s="111">
        <v>13.9</v>
      </c>
      <c r="H14" s="104">
        <f>任务计划明细表!K89</f>
        <v>14.042000000000016</v>
      </c>
      <c r="I14" s="100">
        <v>234.08000000000101</v>
      </c>
      <c r="J14" s="101"/>
    </row>
    <row r="15" spans="1:17" ht="35.1" customHeight="1" x14ac:dyDescent="0.15">
      <c r="A15" s="101">
        <v>11</v>
      </c>
      <c r="B15" s="101" t="s">
        <v>18</v>
      </c>
      <c r="C15" s="100" t="e">
        <f>500/14-#REF!</f>
        <v>#REF!</v>
      </c>
      <c r="D15" s="103">
        <v>28.477</v>
      </c>
      <c r="E15" s="100">
        <v>4485.0190000000002</v>
      </c>
      <c r="F15" s="100">
        <f t="shared" si="1"/>
        <v>16.226999999999975</v>
      </c>
      <c r="G15" s="111">
        <v>16.226999999999979</v>
      </c>
      <c r="H15" s="104">
        <f>任务计划明细表!K95</f>
        <v>4.2269999999999754</v>
      </c>
      <c r="I15" s="100">
        <v>557.96399999999699</v>
      </c>
      <c r="J15" s="101"/>
    </row>
    <row r="16" spans="1:17" ht="35.1" customHeight="1" x14ac:dyDescent="0.15">
      <c r="A16" s="101">
        <v>12</v>
      </c>
      <c r="B16" s="101" t="s">
        <v>19</v>
      </c>
      <c r="C16" s="100" t="e">
        <f>500/14-#REF!</f>
        <v>#REF!</v>
      </c>
      <c r="D16" s="103">
        <v>30.991</v>
      </c>
      <c r="E16" s="100">
        <v>4473.1610000000001</v>
      </c>
      <c r="F16" s="100">
        <f t="shared" si="1"/>
        <v>42.991000000000014</v>
      </c>
      <c r="G16" s="111">
        <v>42.991</v>
      </c>
      <c r="H16" s="104">
        <f>任务计划明细表!K97</f>
        <v>30.991000000000014</v>
      </c>
      <c r="I16" s="100">
        <v>3578.5288</v>
      </c>
      <c r="J16" s="101"/>
    </row>
    <row r="17" spans="1:10" ht="35.1" customHeight="1" x14ac:dyDescent="0.15">
      <c r="A17" s="101">
        <v>13</v>
      </c>
      <c r="B17" s="101" t="s">
        <v>20</v>
      </c>
      <c r="C17" s="100" t="e">
        <f>500/14-#REF!</f>
        <v>#REF!</v>
      </c>
      <c r="D17" s="103"/>
      <c r="E17" s="100"/>
      <c r="F17" s="100">
        <f t="shared" si="1"/>
        <v>12</v>
      </c>
      <c r="G17" s="111">
        <v>12</v>
      </c>
      <c r="H17" s="104"/>
      <c r="I17" s="100"/>
      <c r="J17" s="101"/>
    </row>
    <row r="18" spans="1:10" ht="35.1" customHeight="1" x14ac:dyDescent="0.15">
      <c r="A18" s="101">
        <v>14</v>
      </c>
      <c r="B18" s="101" t="s">
        <v>21</v>
      </c>
      <c r="C18" s="100" t="e">
        <f>500/14-#REF!</f>
        <v>#REF!</v>
      </c>
      <c r="D18" s="103">
        <v>100.57299999999999</v>
      </c>
      <c r="E18" s="100">
        <v>13527.335999999999</v>
      </c>
      <c r="F18" s="100">
        <f>H18+10</f>
        <v>97.694999999999993</v>
      </c>
      <c r="G18" s="111">
        <v>97.694999999999993</v>
      </c>
      <c r="H18" s="104">
        <f>任务计划明细表!K103</f>
        <v>87.694999999999993</v>
      </c>
      <c r="I18" s="100">
        <v>7612.1870500000005</v>
      </c>
      <c r="J18" s="101"/>
    </row>
  </sheetData>
  <mergeCells count="4">
    <mergeCell ref="A1:C1"/>
    <mergeCell ref="A2:J2"/>
    <mergeCell ref="D3:E3"/>
    <mergeCell ref="A4:B4"/>
  </mergeCells>
  <phoneticPr fontId="32" type="noConversion"/>
  <printOptions horizontalCentered="1"/>
  <pageMargins left="0.47244094488188981" right="0.51181102362204722" top="0.43307086614173229" bottom="0.19685039370078741" header="7.874015748031496E-2" footer="3.937007874015748E-2"/>
  <pageSetup paperSize="9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W108"/>
  <sheetViews>
    <sheetView zoomScale="85" zoomScaleNormal="85" workbookViewId="0">
      <pane ySplit="5" topLeftCell="A6" activePane="bottomLeft" state="frozen"/>
      <selection pane="bottomLeft" activeCell="B7" sqref="B7:B108"/>
    </sheetView>
  </sheetViews>
  <sheetFormatPr defaultColWidth="9" defaultRowHeight="13.5" x14ac:dyDescent="0.15"/>
  <cols>
    <col min="1" max="1" width="9" hidden="1" customWidth="1"/>
    <col min="2" max="2" width="5.625" customWidth="1"/>
    <col min="3" max="3" width="9" customWidth="1"/>
    <col min="6" max="6" width="9.625"/>
    <col min="7" max="7" width="10.875" customWidth="1"/>
    <col min="8" max="8" width="12.75" customWidth="1"/>
    <col min="9" max="12" width="9" customWidth="1"/>
    <col min="13" max="16" width="14.375" hidden="1" customWidth="1"/>
    <col min="19" max="19" width="9" customWidth="1"/>
    <col min="24" max="24" width="9.375"/>
    <col min="31" max="32" width="14.125" style="64"/>
    <col min="33" max="33" width="9" style="34"/>
    <col min="42" max="42" width="9" hidden="1" customWidth="1"/>
    <col min="43" max="43" width="47.875" style="65" hidden="1" customWidth="1"/>
    <col min="44" max="44" width="9.25" style="65" hidden="1" customWidth="1"/>
    <col min="45" max="47" width="27.5" style="65" hidden="1" customWidth="1"/>
    <col min="48" max="48" width="22.25" customWidth="1"/>
    <col min="49" max="49" width="15" hidden="1" customWidth="1"/>
    <col min="50" max="53" width="9" hidden="1" customWidth="1"/>
    <col min="54" max="54" width="38.375" style="33" customWidth="1"/>
    <col min="55" max="63" width="9" style="34"/>
    <col min="64" max="64" width="10.125" style="34" customWidth="1"/>
    <col min="65" max="69" width="9" style="34"/>
    <col min="70" max="70" width="30.625" style="34" customWidth="1"/>
    <col min="71" max="75" width="9" style="34"/>
  </cols>
  <sheetData>
    <row r="1" spans="1:75" ht="33" customHeight="1" x14ac:dyDescent="0.15">
      <c r="B1" s="127" t="s">
        <v>22</v>
      </c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7"/>
      <c r="T1" s="127"/>
      <c r="U1" s="127"/>
      <c r="V1" s="127"/>
      <c r="W1" s="127"/>
      <c r="X1" s="127"/>
      <c r="Y1" s="127"/>
      <c r="Z1" s="127"/>
      <c r="AA1" s="127"/>
      <c r="AB1" s="127"/>
      <c r="AC1" s="127"/>
      <c r="AD1" s="127"/>
      <c r="AE1" s="128"/>
      <c r="AF1" s="128"/>
      <c r="AG1" s="127"/>
      <c r="AH1" s="127"/>
      <c r="AI1" s="127"/>
      <c r="AJ1" s="127"/>
      <c r="AK1" s="127"/>
      <c r="AL1" s="127"/>
      <c r="AM1" s="127"/>
      <c r="AN1" s="127"/>
      <c r="AO1" s="127"/>
      <c r="AP1" s="127"/>
      <c r="AQ1" s="127"/>
      <c r="AR1" s="127"/>
      <c r="AS1" s="127"/>
      <c r="AT1" s="127"/>
      <c r="AU1" s="127"/>
      <c r="AV1" s="127"/>
    </row>
    <row r="2" spans="1:75" x14ac:dyDescent="0.15">
      <c r="B2" s="132" t="s">
        <v>2</v>
      </c>
      <c r="C2" s="132" t="s">
        <v>3</v>
      </c>
      <c r="D2" s="132" t="s">
        <v>23</v>
      </c>
      <c r="E2" s="129" t="s">
        <v>24</v>
      </c>
      <c r="F2" s="130"/>
      <c r="G2" s="130"/>
      <c r="H2" s="133" t="s">
        <v>25</v>
      </c>
      <c r="I2" s="132" t="s">
        <v>26</v>
      </c>
      <c r="J2" s="129" t="s">
        <v>27</v>
      </c>
      <c r="K2" s="129"/>
      <c r="L2" s="131"/>
      <c r="M2" s="144" t="s">
        <v>28</v>
      </c>
      <c r="N2" s="145"/>
      <c r="O2" s="145"/>
      <c r="P2" s="145"/>
      <c r="Q2" s="132" t="s">
        <v>29</v>
      </c>
      <c r="R2" s="132" t="s">
        <v>30</v>
      </c>
      <c r="S2" s="141" t="s">
        <v>31</v>
      </c>
      <c r="T2" s="141" t="s">
        <v>32</v>
      </c>
      <c r="U2" s="142" t="s">
        <v>33</v>
      </c>
      <c r="V2" s="142" t="s">
        <v>34</v>
      </c>
      <c r="W2" s="132" t="s">
        <v>35</v>
      </c>
      <c r="X2" s="132"/>
      <c r="Y2" s="132"/>
      <c r="Z2" s="132"/>
      <c r="AA2" s="132"/>
      <c r="AB2" s="132"/>
      <c r="AC2" s="132"/>
      <c r="AD2" s="132"/>
      <c r="AE2" s="139" t="s">
        <v>36</v>
      </c>
      <c r="AF2" s="140" t="s">
        <v>37</v>
      </c>
      <c r="AG2" s="132" t="s">
        <v>38</v>
      </c>
      <c r="AH2" s="152" t="s">
        <v>39</v>
      </c>
      <c r="AI2" s="141" t="s">
        <v>40</v>
      </c>
      <c r="AJ2" s="141" t="s">
        <v>41</v>
      </c>
      <c r="AK2" s="141" t="s">
        <v>42</v>
      </c>
      <c r="AL2" s="149" t="s">
        <v>43</v>
      </c>
      <c r="AM2" s="143" t="s">
        <v>44</v>
      </c>
      <c r="AN2" s="150" t="s">
        <v>45</v>
      </c>
      <c r="AO2" s="151" t="s">
        <v>46</v>
      </c>
      <c r="AP2" s="143" t="s">
        <v>47</v>
      </c>
      <c r="AQ2" s="143" t="s">
        <v>48</v>
      </c>
      <c r="AR2" s="143" t="s">
        <v>49</v>
      </c>
      <c r="AS2" s="143" t="s">
        <v>48</v>
      </c>
      <c r="AT2" s="143" t="s">
        <v>50</v>
      </c>
      <c r="AU2" s="143" t="s">
        <v>48</v>
      </c>
      <c r="AV2" s="146" t="s">
        <v>6</v>
      </c>
      <c r="AW2" s="147" t="s">
        <v>51</v>
      </c>
    </row>
    <row r="3" spans="1:75" ht="23.1" customHeight="1" x14ac:dyDescent="0.15">
      <c r="B3" s="132"/>
      <c r="C3" s="132"/>
      <c r="D3" s="132"/>
      <c r="E3" s="129" t="s">
        <v>52</v>
      </c>
      <c r="F3" s="130" t="s">
        <v>53</v>
      </c>
      <c r="G3" s="130" t="s">
        <v>54</v>
      </c>
      <c r="H3" s="133"/>
      <c r="I3" s="132"/>
      <c r="J3" s="129" t="s">
        <v>52</v>
      </c>
      <c r="K3" s="129" t="s">
        <v>53</v>
      </c>
      <c r="L3" s="131" t="s">
        <v>54</v>
      </c>
      <c r="M3" s="145"/>
      <c r="N3" s="145"/>
      <c r="O3" s="145"/>
      <c r="P3" s="145"/>
      <c r="Q3" s="132"/>
      <c r="R3" s="132"/>
      <c r="S3" s="141"/>
      <c r="T3" s="141"/>
      <c r="U3" s="142"/>
      <c r="V3" s="142"/>
      <c r="W3" s="132" t="s">
        <v>55</v>
      </c>
      <c r="X3" s="132" t="s">
        <v>56</v>
      </c>
      <c r="Y3" s="132"/>
      <c r="Z3" s="132"/>
      <c r="AA3" s="132"/>
      <c r="AB3" s="132"/>
      <c r="AC3" s="132"/>
      <c r="AD3" s="138" t="s">
        <v>57</v>
      </c>
      <c r="AE3" s="139"/>
      <c r="AF3" s="140"/>
      <c r="AG3" s="132"/>
      <c r="AH3" s="152"/>
      <c r="AI3" s="141"/>
      <c r="AJ3" s="141"/>
      <c r="AK3" s="141"/>
      <c r="AL3" s="149"/>
      <c r="AM3" s="143"/>
      <c r="AN3" s="150"/>
      <c r="AO3" s="151"/>
      <c r="AP3" s="143"/>
      <c r="AQ3" s="143"/>
      <c r="AR3" s="143"/>
      <c r="AS3" s="143"/>
      <c r="AT3" s="143"/>
      <c r="AU3" s="143"/>
      <c r="AV3" s="146"/>
      <c r="AW3" s="147"/>
      <c r="BB3" s="148" t="s">
        <v>58</v>
      </c>
      <c r="BC3" s="137" t="s">
        <v>59</v>
      </c>
      <c r="BD3" s="137"/>
      <c r="BE3" s="137"/>
      <c r="BF3" s="137"/>
      <c r="BG3" s="137"/>
      <c r="BH3" s="137"/>
      <c r="BI3" s="137"/>
      <c r="BJ3" s="137"/>
      <c r="BK3" s="135"/>
      <c r="BL3" s="135"/>
      <c r="BM3" s="137"/>
      <c r="BN3" s="134" t="s">
        <v>60</v>
      </c>
      <c r="BO3" s="134"/>
      <c r="BP3" s="134"/>
      <c r="BQ3" s="134"/>
      <c r="BR3" s="135"/>
      <c r="BS3" s="135"/>
      <c r="BT3" s="136"/>
      <c r="BU3" s="136"/>
      <c r="BV3" s="136"/>
      <c r="BW3" s="136"/>
    </row>
    <row r="4" spans="1:75" ht="44.1" customHeight="1" x14ac:dyDescent="0.15">
      <c r="B4" s="132"/>
      <c r="C4" s="132"/>
      <c r="D4" s="132"/>
      <c r="E4" s="129"/>
      <c r="F4" s="130"/>
      <c r="G4" s="130"/>
      <c r="H4" s="133"/>
      <c r="I4" s="132"/>
      <c r="J4" s="129"/>
      <c r="K4" s="129"/>
      <c r="L4" s="131"/>
      <c r="M4" s="39" t="s">
        <v>61</v>
      </c>
      <c r="N4" s="39" t="s">
        <v>62</v>
      </c>
      <c r="O4" s="39" t="s">
        <v>63</v>
      </c>
      <c r="P4" s="39" t="s">
        <v>64</v>
      </c>
      <c r="Q4" s="132"/>
      <c r="R4" s="132"/>
      <c r="S4" s="141"/>
      <c r="T4" s="141"/>
      <c r="U4" s="142"/>
      <c r="V4" s="142"/>
      <c r="W4" s="132"/>
      <c r="X4" s="37" t="s">
        <v>65</v>
      </c>
      <c r="Y4" s="37" t="s">
        <v>66</v>
      </c>
      <c r="Z4" s="37" t="s">
        <v>67</v>
      </c>
      <c r="AA4" s="37" t="s">
        <v>68</v>
      </c>
      <c r="AB4" s="37" t="s">
        <v>69</v>
      </c>
      <c r="AC4" s="37" t="s">
        <v>70</v>
      </c>
      <c r="AD4" s="138"/>
      <c r="AE4" s="139"/>
      <c r="AF4" s="140"/>
      <c r="AG4" s="132"/>
      <c r="AH4" s="152"/>
      <c r="AI4" s="141"/>
      <c r="AJ4" s="141"/>
      <c r="AK4" s="141"/>
      <c r="AL4" s="149"/>
      <c r="AM4" s="143"/>
      <c r="AN4" s="150"/>
      <c r="AO4" s="151"/>
      <c r="AP4" s="143"/>
      <c r="AQ4" s="143"/>
      <c r="AR4" s="143"/>
      <c r="AS4" s="143"/>
      <c r="AT4" s="143"/>
      <c r="AU4" s="143"/>
      <c r="AV4" s="146"/>
      <c r="AW4" s="147"/>
      <c r="BB4" s="148"/>
      <c r="BC4" s="137" t="s">
        <v>71</v>
      </c>
      <c r="BD4" s="137"/>
      <c r="BE4" s="137"/>
      <c r="BF4" s="137"/>
      <c r="BG4" s="137"/>
      <c r="BH4" s="137"/>
      <c r="BI4" s="135"/>
      <c r="BJ4" s="134"/>
      <c r="BK4" s="136"/>
      <c r="BL4" s="136" t="s">
        <v>72</v>
      </c>
      <c r="BM4" s="136" t="s">
        <v>73</v>
      </c>
      <c r="BN4" s="136" t="s">
        <v>74</v>
      </c>
      <c r="BO4" s="136" t="s">
        <v>75</v>
      </c>
      <c r="BP4" s="134" t="s">
        <v>76</v>
      </c>
      <c r="BQ4" s="134" t="s">
        <v>77</v>
      </c>
      <c r="BR4" s="135" t="s">
        <v>6</v>
      </c>
      <c r="BS4" s="135" t="s">
        <v>78</v>
      </c>
      <c r="BT4" s="136"/>
      <c r="BU4" s="136"/>
      <c r="BV4" s="136"/>
      <c r="BW4" s="136"/>
    </row>
    <row r="5" spans="1:75" ht="48" customHeight="1" x14ac:dyDescent="0.15">
      <c r="B5" s="66">
        <v>1</v>
      </c>
      <c r="C5" s="66" t="s">
        <v>79</v>
      </c>
      <c r="D5" s="66">
        <v>3</v>
      </c>
      <c r="E5" s="66">
        <v>4</v>
      </c>
      <c r="F5" s="66">
        <v>5</v>
      </c>
      <c r="G5" s="66">
        <v>6</v>
      </c>
      <c r="H5" s="66" t="s">
        <v>80</v>
      </c>
      <c r="I5" s="66" t="s">
        <v>81</v>
      </c>
      <c r="J5" s="66">
        <v>9</v>
      </c>
      <c r="K5" s="66">
        <v>10</v>
      </c>
      <c r="L5" s="66">
        <v>11</v>
      </c>
      <c r="M5" s="66">
        <v>12</v>
      </c>
      <c r="N5" s="66">
        <v>13</v>
      </c>
      <c r="O5" s="66">
        <v>14</v>
      </c>
      <c r="P5" s="66">
        <v>15</v>
      </c>
      <c r="Q5" s="66">
        <v>12</v>
      </c>
      <c r="R5" s="66">
        <v>13</v>
      </c>
      <c r="S5" s="66">
        <v>14</v>
      </c>
      <c r="T5" s="66">
        <v>15</v>
      </c>
      <c r="U5" s="66">
        <v>16</v>
      </c>
      <c r="V5" s="66">
        <v>17</v>
      </c>
      <c r="W5" s="66">
        <v>18</v>
      </c>
      <c r="X5" s="66">
        <v>19</v>
      </c>
      <c r="Y5" s="66">
        <v>20</v>
      </c>
      <c r="Z5" s="66">
        <v>21</v>
      </c>
      <c r="AA5" s="66">
        <v>22</v>
      </c>
      <c r="AB5" s="66">
        <v>23</v>
      </c>
      <c r="AC5" s="66">
        <v>24</v>
      </c>
      <c r="AD5" s="66">
        <v>25</v>
      </c>
      <c r="AE5" s="67" t="s">
        <v>82</v>
      </c>
      <c r="AF5" s="67" t="s">
        <v>83</v>
      </c>
      <c r="AG5" s="66">
        <v>28</v>
      </c>
      <c r="AH5" s="66">
        <v>29</v>
      </c>
      <c r="AI5" s="66">
        <v>30</v>
      </c>
      <c r="AJ5" s="66">
        <v>31</v>
      </c>
      <c r="AK5" s="66">
        <v>32</v>
      </c>
      <c r="AL5" s="66">
        <v>36</v>
      </c>
      <c r="AM5" s="66">
        <v>37</v>
      </c>
      <c r="AN5" s="66">
        <v>38</v>
      </c>
      <c r="AO5" s="66" t="s">
        <v>84</v>
      </c>
      <c r="AP5" s="66">
        <v>42</v>
      </c>
      <c r="AQ5" s="66">
        <v>43</v>
      </c>
      <c r="AR5" s="66">
        <v>44</v>
      </c>
      <c r="AS5" s="66">
        <v>45</v>
      </c>
      <c r="AT5" s="66">
        <v>46</v>
      </c>
      <c r="AU5" s="66">
        <v>47</v>
      </c>
      <c r="AV5" s="66">
        <v>48</v>
      </c>
      <c r="AW5" s="66">
        <v>49</v>
      </c>
      <c r="AX5" s="66">
        <v>83</v>
      </c>
      <c r="AY5" s="66">
        <v>84</v>
      </c>
      <c r="AZ5" t="s">
        <v>85</v>
      </c>
      <c r="BB5" s="148"/>
      <c r="BC5" s="72" t="s">
        <v>43</v>
      </c>
      <c r="BD5" s="72" t="s">
        <v>86</v>
      </c>
      <c r="BE5" s="72" t="s">
        <v>87</v>
      </c>
      <c r="BF5" s="72" t="s">
        <v>88</v>
      </c>
      <c r="BG5" s="54" t="s">
        <v>89</v>
      </c>
      <c r="BH5" s="54" t="s">
        <v>90</v>
      </c>
      <c r="BI5" s="81" t="s">
        <v>91</v>
      </c>
      <c r="BJ5" s="82" t="s">
        <v>92</v>
      </c>
      <c r="BK5" s="56" t="s">
        <v>93</v>
      </c>
      <c r="BL5" s="136"/>
      <c r="BM5" s="136"/>
      <c r="BN5" s="136"/>
      <c r="BO5" s="136"/>
      <c r="BP5" s="134"/>
      <c r="BQ5" s="134"/>
      <c r="BR5" s="135"/>
      <c r="BS5" s="54" t="s">
        <v>94</v>
      </c>
      <c r="BT5" s="56" t="s">
        <v>95</v>
      </c>
      <c r="BU5" s="55" t="s">
        <v>96</v>
      </c>
      <c r="BV5" s="55" t="s">
        <v>53</v>
      </c>
      <c r="BW5" s="55" t="s">
        <v>54</v>
      </c>
    </row>
    <row r="6" spans="1:75" ht="21" customHeight="1" x14ac:dyDescent="0.15">
      <c r="B6" s="66"/>
      <c r="C6" s="66" t="s">
        <v>97</v>
      </c>
      <c r="D6" s="66"/>
      <c r="E6" s="66"/>
      <c r="F6" s="66"/>
      <c r="G6" s="66"/>
      <c r="H6" s="66">
        <f>SUBTOTAL(9,H7:H108)</f>
        <v>339.74000000000007</v>
      </c>
      <c r="I6" s="66">
        <f>SUBTOTAL(9,I7:I108)</f>
        <v>339.74000000000007</v>
      </c>
      <c r="J6" s="66"/>
      <c r="K6" s="66"/>
      <c r="L6" s="66"/>
      <c r="M6" s="66"/>
      <c r="N6" s="66"/>
      <c r="O6" s="66"/>
      <c r="P6" s="66"/>
      <c r="Q6" s="66"/>
      <c r="R6" s="66"/>
      <c r="S6" s="66"/>
      <c r="T6" s="66"/>
      <c r="U6" s="66"/>
      <c r="V6" s="66"/>
      <c r="W6" s="66"/>
      <c r="X6" s="66"/>
      <c r="Y6" s="66"/>
      <c r="Z6" s="66"/>
      <c r="AA6" s="66"/>
      <c r="AB6" s="66"/>
      <c r="AC6" s="66"/>
      <c r="AD6" s="66"/>
      <c r="AE6" s="68">
        <f>SUBTOTAL(9,AE7:AE108)</f>
        <v>47646.138500000001</v>
      </c>
      <c r="AF6" s="68">
        <f>SUBTOTAL(9,AF7:AF108)</f>
        <v>36088.868550000036</v>
      </c>
      <c r="AG6" s="66"/>
      <c r="AH6" s="66"/>
      <c r="AI6" s="66"/>
      <c r="AJ6" s="66"/>
      <c r="AK6" s="66"/>
      <c r="AL6" s="66"/>
      <c r="AM6" s="66"/>
      <c r="AN6" s="66"/>
      <c r="AO6" s="66"/>
      <c r="AP6" s="66"/>
      <c r="AQ6" s="66"/>
      <c r="AR6" s="66"/>
      <c r="AS6" s="66"/>
      <c r="AT6" s="66"/>
      <c r="AU6" s="66"/>
      <c r="AV6" s="66"/>
      <c r="AW6" s="73"/>
    </row>
    <row r="7" spans="1:75" s="6" customFormat="1" ht="24" customHeight="1" x14ac:dyDescent="0.15">
      <c r="A7" s="6" t="str">
        <f t="shared" ref="A7:A18" si="0">E7&amp;F7&amp;G7&amp;H7</f>
        <v>S52920.83127.4046.573</v>
      </c>
      <c r="B7" s="17">
        <v>1</v>
      </c>
      <c r="C7" s="17" t="s">
        <v>8</v>
      </c>
      <c r="D7" s="17" t="s">
        <v>98</v>
      </c>
      <c r="E7" s="18" t="s">
        <v>99</v>
      </c>
      <c r="F7" s="18">
        <v>20.831</v>
      </c>
      <c r="G7" s="18">
        <v>27.404</v>
      </c>
      <c r="H7" s="18">
        <f t="shared" ref="H7:H16" si="1">G7-F7</f>
        <v>6.5730000000000004</v>
      </c>
      <c r="I7" s="17">
        <f>G7-F7</f>
        <v>6.5730000000000004</v>
      </c>
      <c r="J7" s="19"/>
      <c r="K7" s="19"/>
      <c r="L7" s="19"/>
      <c r="M7" s="19"/>
      <c r="N7" s="19"/>
      <c r="O7" s="19"/>
      <c r="P7" s="19"/>
      <c r="Q7" s="20" t="s">
        <v>100</v>
      </c>
      <c r="R7" s="20">
        <v>6</v>
      </c>
      <c r="S7" s="20">
        <v>7</v>
      </c>
      <c r="T7" s="20" t="s">
        <v>101</v>
      </c>
      <c r="U7" s="17"/>
      <c r="V7" s="17"/>
      <c r="W7" s="20">
        <v>7</v>
      </c>
      <c r="X7" s="17"/>
      <c r="Y7" s="20" t="s">
        <v>102</v>
      </c>
      <c r="Z7" s="17" t="s">
        <v>103</v>
      </c>
      <c r="AA7" s="17">
        <v>30</v>
      </c>
      <c r="AB7" s="17" t="s">
        <v>104</v>
      </c>
      <c r="AC7" s="17">
        <v>9</v>
      </c>
      <c r="AD7" s="17">
        <v>220</v>
      </c>
      <c r="AE7" s="69">
        <f>H7*W7*AD7*0.1</f>
        <v>1012.2420000000001</v>
      </c>
      <c r="AF7" s="69">
        <f>I7*W7*AD7*0.1*AG7</f>
        <v>809.79360000000008</v>
      </c>
      <c r="AG7" s="17">
        <v>0.8</v>
      </c>
      <c r="AH7" s="22">
        <v>2006</v>
      </c>
      <c r="AI7" s="17"/>
      <c r="AJ7" s="17"/>
      <c r="AK7" s="17"/>
      <c r="AL7" s="21" t="s">
        <v>105</v>
      </c>
      <c r="AM7" s="21" t="s">
        <v>105</v>
      </c>
      <c r="AN7" s="17"/>
      <c r="AO7" s="17" t="s">
        <v>106</v>
      </c>
      <c r="AP7" s="46"/>
      <c r="AQ7" s="46"/>
      <c r="AR7" s="46"/>
      <c r="AS7" s="46"/>
      <c r="AT7" s="46"/>
      <c r="AU7" s="46"/>
      <c r="AV7" s="71"/>
      <c r="AW7" s="74"/>
      <c r="AX7" t="str">
        <f t="shared" ref="AX7:AX16" si="2">E7&amp;F7&amp;G7</f>
        <v>S52920.83127.404</v>
      </c>
      <c r="AY7" s="6" t="str">
        <f>VLOOKUP(AX7,[1]Worksheet!$AI$1:$AI$65536,1,0)</f>
        <v>S52920.83127.404</v>
      </c>
      <c r="AZ7" s="6">
        <f>VLOOKUP(A7,[2]明细表1214!$A$7:$H$122,8,0)</f>
        <v>6.5730000000000004</v>
      </c>
      <c r="BA7" s="6">
        <f>VLOOKUP(A7,[2]明细表1214!$A$7:$CL$122,90,0)</f>
        <v>0</v>
      </c>
      <c r="BB7" s="48"/>
      <c r="BC7" s="49" t="s">
        <v>105</v>
      </c>
      <c r="BD7" s="49">
        <v>2005</v>
      </c>
      <c r="BE7" s="49">
        <v>2006</v>
      </c>
      <c r="BF7" s="49" t="s">
        <v>100</v>
      </c>
      <c r="BG7" s="49">
        <v>7</v>
      </c>
      <c r="BH7" s="49">
        <v>6</v>
      </c>
      <c r="BI7" s="48" t="s">
        <v>101</v>
      </c>
      <c r="BJ7" s="49" t="s">
        <v>105</v>
      </c>
      <c r="BK7" s="49" t="s">
        <v>105</v>
      </c>
      <c r="BL7" s="48" t="s">
        <v>105</v>
      </c>
      <c r="BM7" s="49"/>
      <c r="BN7" s="49"/>
      <c r="BO7" s="49"/>
      <c r="BP7" s="49"/>
      <c r="BQ7" s="49"/>
      <c r="BR7" s="49"/>
      <c r="BS7" s="49"/>
      <c r="BT7" s="49"/>
      <c r="BU7" s="49"/>
      <c r="BV7" s="49"/>
      <c r="BW7" s="49"/>
    </row>
    <row r="8" spans="1:75" s="7" customFormat="1" ht="24" customHeight="1" x14ac:dyDescent="0.15">
      <c r="A8" s="6" t="str">
        <f t="shared" si="0"/>
        <v>G3201160.2611166.1615.90000000000009</v>
      </c>
      <c r="B8" s="17">
        <v>2</v>
      </c>
      <c r="C8" s="20" t="s">
        <v>9</v>
      </c>
      <c r="D8" s="20" t="s">
        <v>107</v>
      </c>
      <c r="E8" s="20" t="s">
        <v>108</v>
      </c>
      <c r="F8" s="20">
        <v>1160.261</v>
      </c>
      <c r="G8" s="20">
        <v>1166.1610000000001</v>
      </c>
      <c r="H8" s="18">
        <f t="shared" si="1"/>
        <v>5.9000000000000909</v>
      </c>
      <c r="I8" s="17">
        <f t="shared" ref="I8:I18" si="3">G8-F8</f>
        <v>5.9000000000000909</v>
      </c>
      <c r="J8" s="20"/>
      <c r="K8" s="20"/>
      <c r="L8" s="20"/>
      <c r="M8" s="20"/>
      <c r="N8" s="20"/>
      <c r="O8" s="20"/>
      <c r="P8" s="20"/>
      <c r="Q8" s="20" t="s">
        <v>109</v>
      </c>
      <c r="R8" s="20">
        <v>6</v>
      </c>
      <c r="S8" s="20">
        <v>6.5</v>
      </c>
      <c r="T8" s="20" t="s">
        <v>110</v>
      </c>
      <c r="U8" s="24"/>
      <c r="V8" s="24"/>
      <c r="W8" s="20">
        <v>7.5</v>
      </c>
      <c r="X8" s="24"/>
      <c r="Y8" s="20" t="s">
        <v>111</v>
      </c>
      <c r="Z8" s="17" t="s">
        <v>103</v>
      </c>
      <c r="AA8" s="17">
        <v>30</v>
      </c>
      <c r="AB8" s="17" t="s">
        <v>104</v>
      </c>
      <c r="AC8" s="17">
        <v>9</v>
      </c>
      <c r="AD8" s="21">
        <v>215</v>
      </c>
      <c r="AE8" s="69">
        <f t="shared" ref="AE8:AE19" si="4">H8*W8*AD8*0.1</f>
        <v>951.37500000001478</v>
      </c>
      <c r="AF8" s="69">
        <f t="shared" ref="AF8:AF19" si="5">I8*W8*AD8*0.1*AG8</f>
        <v>951.37500000001478</v>
      </c>
      <c r="AG8" s="17">
        <v>1</v>
      </c>
      <c r="AH8" s="20">
        <v>2000</v>
      </c>
      <c r="AI8" s="24"/>
      <c r="AJ8" s="24"/>
      <c r="AK8" s="24"/>
      <c r="AL8" s="20" t="s">
        <v>105</v>
      </c>
      <c r="AM8" s="20" t="s">
        <v>105</v>
      </c>
      <c r="AN8" s="24"/>
      <c r="AO8" s="17" t="s">
        <v>106</v>
      </c>
      <c r="AP8" s="45"/>
      <c r="AQ8" s="45"/>
      <c r="AR8" s="45"/>
      <c r="AS8" s="45"/>
      <c r="AT8" s="45"/>
      <c r="AU8" s="45"/>
      <c r="AV8" s="45"/>
      <c r="AW8" s="75" t="s">
        <v>112</v>
      </c>
      <c r="AX8" t="str">
        <f t="shared" si="2"/>
        <v>G3201160.2611166.161</v>
      </c>
      <c r="AY8" s="6" t="str">
        <f>VLOOKUP(AX8,[1]Worksheet!$AI$1:$AI$65536,1,0)</f>
        <v>G3201160.2611166.161</v>
      </c>
      <c r="AZ8" s="6">
        <f>VLOOKUP(A8,[2]明细表1214!$A$7:$H$122,8,0)</f>
        <v>5.9000000000000901</v>
      </c>
      <c r="BA8" s="6">
        <f>VLOOKUP(A8,[2]明细表1214!$A$7:$CL$122,90,0)</f>
        <v>0</v>
      </c>
      <c r="BC8" s="7" t="s">
        <v>105</v>
      </c>
      <c r="BD8" s="7">
        <v>2000</v>
      </c>
      <c r="BF8" s="7" t="s">
        <v>109</v>
      </c>
      <c r="BG8" s="7">
        <v>6.5</v>
      </c>
      <c r="BH8" s="7">
        <v>6</v>
      </c>
      <c r="BI8" s="7" t="s">
        <v>110</v>
      </c>
      <c r="BJ8" s="7" t="s">
        <v>105</v>
      </c>
      <c r="BK8" s="7" t="s">
        <v>105</v>
      </c>
      <c r="BL8" s="7" t="s">
        <v>105</v>
      </c>
    </row>
    <row r="9" spans="1:75" s="7" customFormat="1" ht="24" customHeight="1" x14ac:dyDescent="0.15">
      <c r="A9" s="6" t="str">
        <f t="shared" si="0"/>
        <v>S53201.5621.562</v>
      </c>
      <c r="B9" s="17">
        <v>3</v>
      </c>
      <c r="C9" s="20" t="s">
        <v>9</v>
      </c>
      <c r="D9" s="20" t="s">
        <v>113</v>
      </c>
      <c r="E9" s="20" t="s">
        <v>114</v>
      </c>
      <c r="F9" s="20">
        <v>0</v>
      </c>
      <c r="G9" s="20">
        <v>1.5620000000000001</v>
      </c>
      <c r="H9" s="18">
        <f t="shared" si="1"/>
        <v>1.5620000000000001</v>
      </c>
      <c r="I9" s="17">
        <f t="shared" si="3"/>
        <v>1.5620000000000001</v>
      </c>
      <c r="J9" s="20" t="s">
        <v>114</v>
      </c>
      <c r="K9" s="20">
        <v>0</v>
      </c>
      <c r="L9" s="20">
        <v>1.5620000000000001</v>
      </c>
      <c r="M9" s="20"/>
      <c r="N9" s="20"/>
      <c r="O9" s="20"/>
      <c r="P9" s="20"/>
      <c r="Q9" s="20" t="s">
        <v>100</v>
      </c>
      <c r="R9" s="20">
        <v>6</v>
      </c>
      <c r="S9" s="20">
        <v>7</v>
      </c>
      <c r="T9" s="20" t="s">
        <v>101</v>
      </c>
      <c r="U9" s="24"/>
      <c r="V9" s="24"/>
      <c r="W9" s="20">
        <v>6</v>
      </c>
      <c r="X9" s="24"/>
      <c r="Y9" s="20" t="s">
        <v>102</v>
      </c>
      <c r="Z9" s="17" t="s">
        <v>103</v>
      </c>
      <c r="AA9" s="17">
        <v>30</v>
      </c>
      <c r="AB9" s="17" t="s">
        <v>104</v>
      </c>
      <c r="AC9" s="17">
        <v>9</v>
      </c>
      <c r="AD9" s="17">
        <v>220</v>
      </c>
      <c r="AE9" s="69">
        <f t="shared" si="4"/>
        <v>206.18400000000003</v>
      </c>
      <c r="AF9" s="69">
        <f t="shared" si="5"/>
        <v>123.71040000000001</v>
      </c>
      <c r="AG9" s="24">
        <v>0.6</v>
      </c>
      <c r="AH9" s="20">
        <v>2013</v>
      </c>
      <c r="AI9" s="24"/>
      <c r="AJ9" s="24"/>
      <c r="AK9" s="24"/>
      <c r="AL9" s="20" t="s">
        <v>105</v>
      </c>
      <c r="AM9" s="20" t="s">
        <v>105</v>
      </c>
      <c r="AN9" s="24"/>
      <c r="AO9" s="17" t="s">
        <v>106</v>
      </c>
      <c r="AP9" s="45"/>
      <c r="AQ9" s="45"/>
      <c r="AR9" s="45"/>
      <c r="AS9" s="45"/>
      <c r="AT9" s="45"/>
      <c r="AU9" s="45"/>
      <c r="AV9" s="45"/>
      <c r="AW9" s="75" t="s">
        <v>112</v>
      </c>
      <c r="AX9" t="str">
        <f t="shared" si="2"/>
        <v>S53201.562</v>
      </c>
      <c r="AY9" s="6" t="str">
        <f>VLOOKUP(AX9,[1]Worksheet!$AI$1:$AI$65536,1,0)</f>
        <v>S53201.562</v>
      </c>
      <c r="AZ9" s="6">
        <f>VLOOKUP(A9,[2]明细表1214!$A$7:$H$122,8,0)</f>
        <v>1.5620000000000001</v>
      </c>
      <c r="BA9" s="6">
        <f>VLOOKUP(A9,[2]明细表1214!$A$7:$CL$122,90,0)</f>
        <v>0</v>
      </c>
      <c r="BC9" s="7" t="s">
        <v>105</v>
      </c>
      <c r="BD9" s="7">
        <v>1970</v>
      </c>
      <c r="BE9" s="7">
        <v>2013</v>
      </c>
      <c r="BF9" s="7" t="s">
        <v>100</v>
      </c>
      <c r="BG9" s="7">
        <v>7</v>
      </c>
      <c r="BH9" s="7">
        <v>6</v>
      </c>
      <c r="BI9" s="7" t="s">
        <v>101</v>
      </c>
      <c r="BJ9" s="7" t="s">
        <v>105</v>
      </c>
      <c r="BK9" s="7" t="s">
        <v>105</v>
      </c>
      <c r="BL9" s="7" t="s">
        <v>105</v>
      </c>
    </row>
    <row r="10" spans="1:75" s="7" customFormat="1" ht="24" customHeight="1" x14ac:dyDescent="0.15">
      <c r="A10" s="6" t="str">
        <f t="shared" si="0"/>
        <v>S5321.5622.0780.516</v>
      </c>
      <c r="B10" s="17">
        <v>4</v>
      </c>
      <c r="C10" s="20" t="s">
        <v>9</v>
      </c>
      <c r="D10" s="20" t="s">
        <v>113</v>
      </c>
      <c r="E10" s="20" t="s">
        <v>114</v>
      </c>
      <c r="F10" s="20">
        <v>1.5620000000000001</v>
      </c>
      <c r="G10" s="20">
        <v>2.0779999999999998</v>
      </c>
      <c r="H10" s="18">
        <f t="shared" si="1"/>
        <v>0.51599999999999979</v>
      </c>
      <c r="I10" s="17">
        <f t="shared" si="3"/>
        <v>0.51599999999999979</v>
      </c>
      <c r="J10" s="20" t="s">
        <v>114</v>
      </c>
      <c r="K10" s="20">
        <v>1.5620000000000001</v>
      </c>
      <c r="L10" s="20">
        <v>2.0779999999999998</v>
      </c>
      <c r="M10" s="20"/>
      <c r="N10" s="20"/>
      <c r="O10" s="20"/>
      <c r="P10" s="20"/>
      <c r="Q10" s="20" t="s">
        <v>100</v>
      </c>
      <c r="R10" s="20">
        <v>5</v>
      </c>
      <c r="S10" s="20">
        <v>7</v>
      </c>
      <c r="T10" s="20" t="s">
        <v>101</v>
      </c>
      <c r="U10" s="24"/>
      <c r="V10" s="24"/>
      <c r="W10" s="20">
        <v>6</v>
      </c>
      <c r="X10" s="24"/>
      <c r="Y10" s="20" t="s">
        <v>102</v>
      </c>
      <c r="Z10" s="17" t="s">
        <v>103</v>
      </c>
      <c r="AA10" s="17">
        <v>30</v>
      </c>
      <c r="AB10" s="17" t="s">
        <v>104</v>
      </c>
      <c r="AC10" s="17">
        <v>9</v>
      </c>
      <c r="AD10" s="17">
        <v>220</v>
      </c>
      <c r="AE10" s="69">
        <f t="shared" si="4"/>
        <v>68.111999999999981</v>
      </c>
      <c r="AF10" s="69">
        <f t="shared" si="5"/>
        <v>40.86719999999999</v>
      </c>
      <c r="AG10" s="24">
        <v>0.6</v>
      </c>
      <c r="AH10" s="20">
        <v>2007</v>
      </c>
      <c r="AI10" s="24"/>
      <c r="AJ10" s="24"/>
      <c r="AK10" s="24"/>
      <c r="AL10" s="20" t="s">
        <v>105</v>
      </c>
      <c r="AM10" s="20" t="s">
        <v>105</v>
      </c>
      <c r="AN10" s="24"/>
      <c r="AO10" s="17" t="s">
        <v>106</v>
      </c>
      <c r="AP10" s="45"/>
      <c r="AQ10" s="45"/>
      <c r="AR10" s="45"/>
      <c r="AS10" s="45"/>
      <c r="AT10" s="45"/>
      <c r="AU10" s="45"/>
      <c r="AV10" s="45"/>
      <c r="AW10" s="75" t="s">
        <v>112</v>
      </c>
      <c r="AX10" t="str">
        <f t="shared" si="2"/>
        <v>S5321.5622.078</v>
      </c>
      <c r="AY10" s="6" t="str">
        <f>VLOOKUP(AX10,[1]Worksheet!$AI$1:$AI$65536,1,0)</f>
        <v>S5321.5622.078</v>
      </c>
      <c r="AZ10" s="6">
        <f>VLOOKUP(A10,[2]明细表1214!$A$7:$H$122,8,0)</f>
        <v>0.51600000000000001</v>
      </c>
      <c r="BA10" s="6">
        <f>VLOOKUP(A10,[2]明细表1214!$A$7:$CL$122,90,0)</f>
        <v>0</v>
      </c>
      <c r="BC10" s="7" t="s">
        <v>105</v>
      </c>
      <c r="BD10" s="7">
        <v>1970</v>
      </c>
      <c r="BE10" s="7">
        <v>2007</v>
      </c>
      <c r="BF10" s="7" t="s">
        <v>100</v>
      </c>
      <c r="BG10" s="7">
        <v>7</v>
      </c>
      <c r="BH10" s="7">
        <v>5</v>
      </c>
      <c r="BI10" s="7" t="s">
        <v>101</v>
      </c>
      <c r="BJ10" s="7" t="s">
        <v>105</v>
      </c>
      <c r="BK10" s="7" t="s">
        <v>105</v>
      </c>
      <c r="BL10" s="7" t="s">
        <v>105</v>
      </c>
    </row>
    <row r="11" spans="1:75" s="7" customFormat="1" ht="24" customHeight="1" x14ac:dyDescent="0.15">
      <c r="A11" s="6" t="str">
        <f t="shared" si="0"/>
        <v>S5322.0784.5742.496</v>
      </c>
      <c r="B11" s="17">
        <v>5</v>
      </c>
      <c r="C11" s="20" t="s">
        <v>9</v>
      </c>
      <c r="D11" s="20" t="s">
        <v>113</v>
      </c>
      <c r="E11" s="20" t="s">
        <v>114</v>
      </c>
      <c r="F11" s="20">
        <v>2.0779999999999998</v>
      </c>
      <c r="G11" s="20">
        <v>4.5739999999999998</v>
      </c>
      <c r="H11" s="18">
        <f t="shared" si="1"/>
        <v>2.496</v>
      </c>
      <c r="I11" s="17">
        <f t="shared" si="3"/>
        <v>2.496</v>
      </c>
      <c r="J11" s="20" t="s">
        <v>114</v>
      </c>
      <c r="K11" s="20">
        <v>2.0779999999999998</v>
      </c>
      <c r="L11" s="20">
        <v>4.5739999999999998</v>
      </c>
      <c r="M11" s="20"/>
      <c r="N11" s="20"/>
      <c r="O11" s="20"/>
      <c r="P11" s="20"/>
      <c r="Q11" s="20" t="s">
        <v>100</v>
      </c>
      <c r="R11" s="20">
        <v>5</v>
      </c>
      <c r="S11" s="20">
        <v>6</v>
      </c>
      <c r="T11" s="20" t="s">
        <v>101</v>
      </c>
      <c r="U11" s="24"/>
      <c r="V11" s="24"/>
      <c r="W11" s="20">
        <v>6</v>
      </c>
      <c r="X11" s="24"/>
      <c r="Y11" s="20" t="s">
        <v>102</v>
      </c>
      <c r="Z11" s="17" t="s">
        <v>103</v>
      </c>
      <c r="AA11" s="17">
        <v>30</v>
      </c>
      <c r="AB11" s="17" t="s">
        <v>104</v>
      </c>
      <c r="AC11" s="17">
        <v>9</v>
      </c>
      <c r="AD11" s="17">
        <v>220</v>
      </c>
      <c r="AE11" s="69">
        <f t="shared" si="4"/>
        <v>329.47199999999998</v>
      </c>
      <c r="AF11" s="69">
        <f t="shared" si="5"/>
        <v>197.68319999999997</v>
      </c>
      <c r="AG11" s="24">
        <v>0.6</v>
      </c>
      <c r="AH11" s="20">
        <v>2007</v>
      </c>
      <c r="AI11" s="24"/>
      <c r="AJ11" s="24"/>
      <c r="AK11" s="24"/>
      <c r="AL11" s="20" t="s">
        <v>105</v>
      </c>
      <c r="AM11" s="20" t="s">
        <v>105</v>
      </c>
      <c r="AN11" s="24"/>
      <c r="AO11" s="17" t="s">
        <v>106</v>
      </c>
      <c r="AP11" s="45"/>
      <c r="AQ11" s="45"/>
      <c r="AR11" s="45"/>
      <c r="AS11" s="45"/>
      <c r="AT11" s="45"/>
      <c r="AU11" s="45"/>
      <c r="AV11" s="45"/>
      <c r="AW11" s="75" t="s">
        <v>112</v>
      </c>
      <c r="AX11" t="str">
        <f t="shared" si="2"/>
        <v>S5322.0784.574</v>
      </c>
      <c r="AY11" s="6" t="str">
        <f>VLOOKUP(AX11,[1]Worksheet!$AI$1:$AI$65536,1,0)</f>
        <v>S5322.0784.574</v>
      </c>
      <c r="AZ11" s="6">
        <f>VLOOKUP(A11,[2]明细表1214!$A$7:$H$122,8,0)</f>
        <v>2.496</v>
      </c>
      <c r="BA11" s="6">
        <f>VLOOKUP(A11,[2]明细表1214!$A$7:$CL$122,90,0)</f>
        <v>0</v>
      </c>
      <c r="BC11" s="7" t="s">
        <v>105</v>
      </c>
      <c r="BD11" s="7" t="s">
        <v>115</v>
      </c>
      <c r="BE11" s="7">
        <v>2007</v>
      </c>
      <c r="BF11" s="7" t="s">
        <v>100</v>
      </c>
      <c r="BG11" s="7">
        <v>6</v>
      </c>
      <c r="BH11" s="7">
        <v>5</v>
      </c>
      <c r="BI11" s="7" t="s">
        <v>101</v>
      </c>
      <c r="BJ11" s="7" t="s">
        <v>105</v>
      </c>
      <c r="BK11" s="7" t="s">
        <v>105</v>
      </c>
      <c r="BL11" s="7" t="s">
        <v>105</v>
      </c>
    </row>
    <row r="12" spans="1:75" s="8" customFormat="1" ht="24" customHeight="1" x14ac:dyDescent="0.15">
      <c r="A12" s="6" t="str">
        <f t="shared" si="0"/>
        <v>S5324.5745.8081.234</v>
      </c>
      <c r="B12" s="17">
        <v>6</v>
      </c>
      <c r="C12" s="20" t="s">
        <v>9</v>
      </c>
      <c r="D12" s="20" t="s">
        <v>113</v>
      </c>
      <c r="E12" s="20" t="s">
        <v>114</v>
      </c>
      <c r="F12" s="20">
        <v>4.5739999999999998</v>
      </c>
      <c r="G12" s="20">
        <v>5.8079999999999998</v>
      </c>
      <c r="H12" s="18">
        <f t="shared" si="1"/>
        <v>1.234</v>
      </c>
      <c r="I12" s="17">
        <f t="shared" si="3"/>
        <v>1.234</v>
      </c>
      <c r="J12" s="20" t="s">
        <v>114</v>
      </c>
      <c r="K12" s="20">
        <v>4.5739999999999998</v>
      </c>
      <c r="L12" s="20">
        <v>5.8079999999999998</v>
      </c>
      <c r="M12" s="20"/>
      <c r="N12" s="20"/>
      <c r="O12" s="20"/>
      <c r="P12" s="20"/>
      <c r="Q12" s="20" t="s">
        <v>100</v>
      </c>
      <c r="R12" s="20">
        <v>6</v>
      </c>
      <c r="S12" s="20">
        <v>7</v>
      </c>
      <c r="T12" s="20" t="s">
        <v>110</v>
      </c>
      <c r="U12" s="24"/>
      <c r="V12" s="24"/>
      <c r="W12" s="20">
        <v>6</v>
      </c>
      <c r="X12" s="24"/>
      <c r="Y12" s="20" t="s">
        <v>111</v>
      </c>
      <c r="Z12" s="17" t="s">
        <v>103</v>
      </c>
      <c r="AA12" s="17">
        <v>30</v>
      </c>
      <c r="AB12" s="17" t="s">
        <v>104</v>
      </c>
      <c r="AC12" s="17">
        <v>9</v>
      </c>
      <c r="AD12" s="21">
        <v>215</v>
      </c>
      <c r="AE12" s="69">
        <f t="shared" si="4"/>
        <v>159.18600000000001</v>
      </c>
      <c r="AF12" s="69">
        <f t="shared" si="5"/>
        <v>95.511600000000001</v>
      </c>
      <c r="AG12" s="24">
        <v>0.6</v>
      </c>
      <c r="AH12" s="20" t="s">
        <v>116</v>
      </c>
      <c r="AI12" s="24"/>
      <c r="AJ12" s="24"/>
      <c r="AK12" s="24"/>
      <c r="AL12" s="20" t="s">
        <v>105</v>
      </c>
      <c r="AM12" s="20" t="s">
        <v>105</v>
      </c>
      <c r="AN12" s="24"/>
      <c r="AO12" s="17" t="s">
        <v>106</v>
      </c>
      <c r="AP12" s="45"/>
      <c r="AQ12" s="45"/>
      <c r="AR12" s="45"/>
      <c r="AS12" s="45"/>
      <c r="AT12" s="45"/>
      <c r="AU12" s="45"/>
      <c r="AV12" s="45"/>
      <c r="AW12" s="75" t="s">
        <v>112</v>
      </c>
      <c r="AX12" t="str">
        <f t="shared" si="2"/>
        <v>S5324.5745.808</v>
      </c>
      <c r="AY12" s="6" t="str">
        <f>VLOOKUP(AX12,[1]Worksheet!$AI$1:$AI$65536,1,0)</f>
        <v>S5324.5745.808</v>
      </c>
      <c r="AZ12" s="6">
        <f>VLOOKUP(A12,[2]明细表1214!$A$7:$H$122,8,0)</f>
        <v>1.234</v>
      </c>
      <c r="BA12" s="6">
        <f>VLOOKUP(A12,[2]明细表1214!$A$7:$CL$122,90,0)</f>
        <v>0</v>
      </c>
      <c r="BC12" s="8" t="s">
        <v>105</v>
      </c>
      <c r="BD12" s="8">
        <v>1970</v>
      </c>
      <c r="BE12" s="8" t="s">
        <v>117</v>
      </c>
      <c r="BF12" s="8" t="s">
        <v>100</v>
      </c>
      <c r="BG12" s="8">
        <v>7</v>
      </c>
      <c r="BH12" s="8">
        <v>6</v>
      </c>
      <c r="BI12" s="8" t="s">
        <v>110</v>
      </c>
      <c r="BJ12" s="8" t="s">
        <v>105</v>
      </c>
      <c r="BK12" s="8" t="s">
        <v>105</v>
      </c>
      <c r="BL12" s="8" t="s">
        <v>105</v>
      </c>
    </row>
    <row r="13" spans="1:75" s="8" customFormat="1" ht="24" customHeight="1" x14ac:dyDescent="0.15">
      <c r="A13" s="6" t="str">
        <f t="shared" si="0"/>
        <v>S5325.8086.3680.56</v>
      </c>
      <c r="B13" s="17">
        <v>7</v>
      </c>
      <c r="C13" s="20" t="s">
        <v>9</v>
      </c>
      <c r="D13" s="20" t="s">
        <v>113</v>
      </c>
      <c r="E13" s="20" t="s">
        <v>114</v>
      </c>
      <c r="F13" s="20">
        <v>5.8079999999999998</v>
      </c>
      <c r="G13" s="20">
        <v>6.3680000000000003</v>
      </c>
      <c r="H13" s="18">
        <f t="shared" si="1"/>
        <v>0.5600000000000005</v>
      </c>
      <c r="I13" s="17">
        <f t="shared" si="3"/>
        <v>0.5600000000000005</v>
      </c>
      <c r="J13" s="20" t="s">
        <v>114</v>
      </c>
      <c r="K13" s="20">
        <v>5.8079999999999998</v>
      </c>
      <c r="L13" s="20">
        <v>6.3680000000000003</v>
      </c>
      <c r="M13" s="20"/>
      <c r="N13" s="20"/>
      <c r="O13" s="20"/>
      <c r="P13" s="20"/>
      <c r="Q13" s="20" t="s">
        <v>100</v>
      </c>
      <c r="R13" s="20">
        <v>6</v>
      </c>
      <c r="S13" s="20">
        <v>7</v>
      </c>
      <c r="T13" s="20" t="s">
        <v>118</v>
      </c>
      <c r="U13" s="24"/>
      <c r="V13" s="24"/>
      <c r="W13" s="20">
        <v>6</v>
      </c>
      <c r="X13" s="24"/>
      <c r="Y13" s="20" t="s">
        <v>111</v>
      </c>
      <c r="Z13" s="17" t="s">
        <v>103</v>
      </c>
      <c r="AA13" s="17">
        <v>30</v>
      </c>
      <c r="AB13" s="17" t="s">
        <v>104</v>
      </c>
      <c r="AC13" s="17">
        <v>9</v>
      </c>
      <c r="AD13" s="21">
        <v>215</v>
      </c>
      <c r="AE13" s="69">
        <f t="shared" si="4"/>
        <v>72.240000000000066</v>
      </c>
      <c r="AF13" s="69">
        <f t="shared" si="5"/>
        <v>43.344000000000037</v>
      </c>
      <c r="AG13" s="24">
        <v>0.6</v>
      </c>
      <c r="AH13" s="20">
        <v>1970</v>
      </c>
      <c r="AI13" s="24"/>
      <c r="AJ13" s="24"/>
      <c r="AK13" s="24"/>
      <c r="AL13" s="20" t="s">
        <v>105</v>
      </c>
      <c r="AM13" s="20" t="s">
        <v>105</v>
      </c>
      <c r="AN13" s="24"/>
      <c r="AO13" s="17" t="s">
        <v>106</v>
      </c>
      <c r="AP13" s="45"/>
      <c r="AQ13" s="45"/>
      <c r="AR13" s="45"/>
      <c r="AS13" s="45"/>
      <c r="AT13" s="45"/>
      <c r="AU13" s="45"/>
      <c r="AV13" s="45"/>
      <c r="AW13" s="75" t="s">
        <v>112</v>
      </c>
      <c r="AX13" t="str">
        <f t="shared" si="2"/>
        <v>S5325.8086.368</v>
      </c>
      <c r="AY13" s="6" t="str">
        <f>VLOOKUP(AX13,[1]Worksheet!$AI$1:$AI$65536,1,0)</f>
        <v>S5325.8086.368</v>
      </c>
      <c r="AZ13" s="6">
        <f>VLOOKUP(A13,[2]明细表1214!$A$7:$H$122,8,0)</f>
        <v>0.56000000000000005</v>
      </c>
      <c r="BA13" s="6">
        <f>VLOOKUP(A13,[2]明细表1214!$A$7:$CL$122,90,0)</f>
        <v>0</v>
      </c>
      <c r="BC13" s="8" t="s">
        <v>105</v>
      </c>
      <c r="BD13" s="8">
        <v>1970</v>
      </c>
      <c r="BF13" s="8" t="s">
        <v>100</v>
      </c>
      <c r="BG13" s="8">
        <v>7</v>
      </c>
      <c r="BH13" s="8">
        <v>6</v>
      </c>
      <c r="BI13" s="8" t="s">
        <v>118</v>
      </c>
      <c r="BJ13" s="8" t="s">
        <v>105</v>
      </c>
      <c r="BK13" s="8" t="s">
        <v>105</v>
      </c>
      <c r="BL13" s="8" t="s">
        <v>105</v>
      </c>
    </row>
    <row r="14" spans="1:75" s="8" customFormat="1" ht="24" customHeight="1" x14ac:dyDescent="0.15">
      <c r="A14" s="6" t="str">
        <f t="shared" si="0"/>
        <v>S5326.3687.6751.307</v>
      </c>
      <c r="B14" s="17">
        <v>8</v>
      </c>
      <c r="C14" s="20" t="s">
        <v>9</v>
      </c>
      <c r="D14" s="20" t="s">
        <v>113</v>
      </c>
      <c r="E14" s="20" t="s">
        <v>114</v>
      </c>
      <c r="F14" s="20">
        <v>6.3680000000000003</v>
      </c>
      <c r="G14" s="20">
        <v>7.6749999999999998</v>
      </c>
      <c r="H14" s="18">
        <f t="shared" si="1"/>
        <v>1.3069999999999995</v>
      </c>
      <c r="I14" s="17">
        <f t="shared" si="3"/>
        <v>1.3069999999999995</v>
      </c>
      <c r="J14" s="20" t="s">
        <v>114</v>
      </c>
      <c r="K14" s="20">
        <v>6.3680000000000003</v>
      </c>
      <c r="L14" s="20">
        <v>7.6749999999999998</v>
      </c>
      <c r="M14" s="20"/>
      <c r="N14" s="20"/>
      <c r="O14" s="20"/>
      <c r="P14" s="20"/>
      <c r="Q14" s="20" t="s">
        <v>100</v>
      </c>
      <c r="R14" s="20">
        <v>6</v>
      </c>
      <c r="S14" s="20">
        <v>7.5</v>
      </c>
      <c r="T14" s="20" t="s">
        <v>110</v>
      </c>
      <c r="U14" s="24"/>
      <c r="V14" s="24"/>
      <c r="W14" s="20">
        <v>6</v>
      </c>
      <c r="X14" s="24"/>
      <c r="Y14" s="20" t="s">
        <v>111</v>
      </c>
      <c r="Z14" s="17" t="s">
        <v>103</v>
      </c>
      <c r="AA14" s="17">
        <v>30</v>
      </c>
      <c r="AB14" s="17" t="s">
        <v>104</v>
      </c>
      <c r="AC14" s="17">
        <v>9</v>
      </c>
      <c r="AD14" s="21">
        <v>215</v>
      </c>
      <c r="AE14" s="69">
        <f t="shared" si="4"/>
        <v>168.60299999999995</v>
      </c>
      <c r="AF14" s="69">
        <f t="shared" si="5"/>
        <v>101.16179999999997</v>
      </c>
      <c r="AG14" s="24">
        <v>0.6</v>
      </c>
      <c r="AH14" s="20">
        <v>1970</v>
      </c>
      <c r="AI14" s="24"/>
      <c r="AJ14" s="24"/>
      <c r="AK14" s="24"/>
      <c r="AL14" s="20" t="s">
        <v>105</v>
      </c>
      <c r="AM14" s="20" t="s">
        <v>105</v>
      </c>
      <c r="AN14" s="24"/>
      <c r="AO14" s="17" t="s">
        <v>106</v>
      </c>
      <c r="AP14" s="45"/>
      <c r="AQ14" s="45"/>
      <c r="AR14" s="45"/>
      <c r="AS14" s="45"/>
      <c r="AT14" s="45"/>
      <c r="AU14" s="45"/>
      <c r="AV14" s="45"/>
      <c r="AW14" s="75" t="s">
        <v>112</v>
      </c>
      <c r="AX14" t="str">
        <f t="shared" si="2"/>
        <v>S5326.3687.675</v>
      </c>
      <c r="AY14" s="6" t="str">
        <f>VLOOKUP(AX14,[1]Worksheet!$AI$1:$AI$65536,1,0)</f>
        <v>S5326.3687.675</v>
      </c>
      <c r="AZ14" s="6">
        <f>VLOOKUP(A14,[2]明细表1214!$A$7:$H$122,8,0)</f>
        <v>1.3069999999999999</v>
      </c>
      <c r="BA14" s="6">
        <f>VLOOKUP(A14,[2]明细表1214!$A$7:$CL$122,90,0)</f>
        <v>0</v>
      </c>
      <c r="BC14" s="8" t="s">
        <v>105</v>
      </c>
      <c r="BD14" s="8">
        <v>1970</v>
      </c>
      <c r="BF14" s="8" t="s">
        <v>100</v>
      </c>
      <c r="BG14" s="8">
        <v>7.5</v>
      </c>
      <c r="BH14" s="8">
        <v>6</v>
      </c>
      <c r="BI14" s="8" t="s">
        <v>110</v>
      </c>
      <c r="BJ14" s="8" t="s">
        <v>105</v>
      </c>
      <c r="BK14" s="8" t="s">
        <v>105</v>
      </c>
      <c r="BL14" s="8" t="s">
        <v>105</v>
      </c>
    </row>
    <row r="15" spans="1:75" s="7" customFormat="1" ht="24" customHeight="1" x14ac:dyDescent="0.15">
      <c r="A15" s="6" t="str">
        <f t="shared" si="0"/>
        <v>S5327.67512.8315.156</v>
      </c>
      <c r="B15" s="17">
        <v>9</v>
      </c>
      <c r="C15" s="20" t="s">
        <v>9</v>
      </c>
      <c r="D15" s="20" t="s">
        <v>113</v>
      </c>
      <c r="E15" s="20" t="s">
        <v>114</v>
      </c>
      <c r="F15" s="20">
        <v>7.6749999999999998</v>
      </c>
      <c r="G15" s="20">
        <v>12.831</v>
      </c>
      <c r="H15" s="18">
        <f t="shared" si="1"/>
        <v>5.1559999999999997</v>
      </c>
      <c r="I15" s="17">
        <f t="shared" si="3"/>
        <v>5.1559999999999997</v>
      </c>
      <c r="J15" s="20" t="s">
        <v>114</v>
      </c>
      <c r="K15" s="20">
        <v>7.6749999999999998</v>
      </c>
      <c r="L15" s="20">
        <v>12.831</v>
      </c>
      <c r="M15" s="20"/>
      <c r="N15" s="20"/>
      <c r="O15" s="20"/>
      <c r="P15" s="20"/>
      <c r="Q15" s="20" t="s">
        <v>100</v>
      </c>
      <c r="R15" s="20">
        <v>5</v>
      </c>
      <c r="S15" s="20">
        <v>6</v>
      </c>
      <c r="T15" s="20" t="s">
        <v>101</v>
      </c>
      <c r="U15" s="24"/>
      <c r="V15" s="24"/>
      <c r="W15" s="20">
        <v>6</v>
      </c>
      <c r="X15" s="24"/>
      <c r="Y15" s="20" t="s">
        <v>102</v>
      </c>
      <c r="Z15" s="17" t="s">
        <v>103</v>
      </c>
      <c r="AA15" s="17">
        <v>30</v>
      </c>
      <c r="AB15" s="17" t="s">
        <v>104</v>
      </c>
      <c r="AC15" s="17">
        <v>9</v>
      </c>
      <c r="AD15" s="17">
        <v>220</v>
      </c>
      <c r="AE15" s="69">
        <f t="shared" si="4"/>
        <v>680.5920000000001</v>
      </c>
      <c r="AF15" s="69">
        <f t="shared" si="5"/>
        <v>408.35520000000002</v>
      </c>
      <c r="AG15" s="24">
        <v>0.6</v>
      </c>
      <c r="AH15" s="20">
        <v>1980</v>
      </c>
      <c r="AI15" s="24"/>
      <c r="AJ15" s="24"/>
      <c r="AK15" s="24"/>
      <c r="AL15" s="20" t="s">
        <v>105</v>
      </c>
      <c r="AM15" s="20" t="s">
        <v>105</v>
      </c>
      <c r="AN15" s="24"/>
      <c r="AO15" s="17" t="s">
        <v>106</v>
      </c>
      <c r="AP15" s="45"/>
      <c r="AQ15" s="45"/>
      <c r="AR15" s="45"/>
      <c r="AS15" s="45"/>
      <c r="AT15" s="45"/>
      <c r="AU15" s="45"/>
      <c r="AV15" s="45"/>
      <c r="AW15" s="75" t="s">
        <v>112</v>
      </c>
      <c r="AX15" t="str">
        <f t="shared" si="2"/>
        <v>S5327.67512.831</v>
      </c>
      <c r="AY15" s="6" t="str">
        <f>VLOOKUP(AX15,[1]Worksheet!$AI$1:$AI$65536,1,0)</f>
        <v>S5327.67512.831</v>
      </c>
      <c r="AZ15" s="6">
        <f>VLOOKUP(A15,[2]明细表1214!$A$7:$H$122,8,0)</f>
        <v>5.1559999999999997</v>
      </c>
      <c r="BA15" s="6">
        <f>VLOOKUP(A15,[2]明细表1214!$A$7:$CL$122,90,0)</f>
        <v>0</v>
      </c>
      <c r="BC15" s="7" t="s">
        <v>105</v>
      </c>
      <c r="BD15" s="7">
        <v>1980</v>
      </c>
      <c r="BF15" s="7" t="s">
        <v>100</v>
      </c>
      <c r="BG15" s="7">
        <v>6</v>
      </c>
      <c r="BH15" s="7">
        <v>5</v>
      </c>
      <c r="BI15" s="7" t="s">
        <v>101</v>
      </c>
      <c r="BJ15" s="7" t="s">
        <v>105</v>
      </c>
      <c r="BK15" s="7" t="s">
        <v>105</v>
      </c>
      <c r="BL15" s="7" t="s">
        <v>105</v>
      </c>
    </row>
    <row r="16" spans="1:75" s="8" customFormat="1" ht="41.1" customHeight="1" x14ac:dyDescent="0.15">
      <c r="A16" s="6" t="str">
        <f t="shared" si="0"/>
        <v>S53260.39361.250.856999999999999</v>
      </c>
      <c r="B16" s="17">
        <v>10</v>
      </c>
      <c r="C16" s="21" t="s">
        <v>9</v>
      </c>
      <c r="D16" s="21" t="s">
        <v>119</v>
      </c>
      <c r="E16" s="21" t="s">
        <v>114</v>
      </c>
      <c r="F16" s="21">
        <v>60.393000000000001</v>
      </c>
      <c r="G16" s="21">
        <v>61.25</v>
      </c>
      <c r="H16" s="18">
        <f t="shared" si="1"/>
        <v>0.85699999999999932</v>
      </c>
      <c r="I16" s="17">
        <f t="shared" si="3"/>
        <v>0.85699999999999932</v>
      </c>
      <c r="J16" s="22" t="s">
        <v>114</v>
      </c>
      <c r="K16" s="22">
        <v>60.393000000000001</v>
      </c>
      <c r="L16" s="22">
        <v>61.256</v>
      </c>
      <c r="M16" s="22"/>
      <c r="N16" s="22"/>
      <c r="O16" s="22"/>
      <c r="P16" s="22"/>
      <c r="Q16" s="21" t="s">
        <v>100</v>
      </c>
      <c r="R16" s="21">
        <v>4.5</v>
      </c>
      <c r="S16" s="21">
        <v>5.5</v>
      </c>
      <c r="T16" s="21" t="s">
        <v>101</v>
      </c>
      <c r="U16" s="25"/>
      <c r="V16" s="24" t="s">
        <v>120</v>
      </c>
      <c r="W16" s="21">
        <v>7</v>
      </c>
      <c r="X16" s="25"/>
      <c r="Y16" s="21" t="s">
        <v>102</v>
      </c>
      <c r="Z16" s="17" t="s">
        <v>103</v>
      </c>
      <c r="AA16" s="17">
        <v>30</v>
      </c>
      <c r="AB16" s="17" t="s">
        <v>104</v>
      </c>
      <c r="AC16" s="17">
        <v>9</v>
      </c>
      <c r="AD16" s="17">
        <v>220</v>
      </c>
      <c r="AE16" s="69">
        <f t="shared" si="4"/>
        <v>131.97799999999989</v>
      </c>
      <c r="AF16" s="69">
        <f t="shared" si="5"/>
        <v>105.58239999999992</v>
      </c>
      <c r="AG16" s="17">
        <v>0.8</v>
      </c>
      <c r="AH16" s="22">
        <v>2008</v>
      </c>
      <c r="AI16" s="25"/>
      <c r="AJ16" s="25"/>
      <c r="AK16" s="25"/>
      <c r="AL16" s="21" t="s">
        <v>105</v>
      </c>
      <c r="AM16" s="21" t="s">
        <v>121</v>
      </c>
      <c r="AN16" s="25"/>
      <c r="AO16" s="17" t="s">
        <v>106</v>
      </c>
      <c r="AP16" s="45" t="s">
        <v>122</v>
      </c>
      <c r="AQ16" s="47" t="s">
        <v>123</v>
      </c>
      <c r="AR16" s="47"/>
      <c r="AS16" s="47"/>
      <c r="AT16" s="47"/>
      <c r="AU16" s="47"/>
      <c r="AV16" s="45" t="s">
        <v>124</v>
      </c>
      <c r="AW16" s="76" t="s">
        <v>125</v>
      </c>
      <c r="AX16" t="str">
        <f t="shared" si="2"/>
        <v>S53260.39361.25</v>
      </c>
      <c r="AY16" s="6" t="str">
        <f>VLOOKUP(AX16,[1]Worksheet!$AI$1:$AI$65536,1,0)</f>
        <v>S53260.39361.25</v>
      </c>
      <c r="AZ16" s="6">
        <f>VLOOKUP(A16,[2]明细表1214!$A$7:$H$122,8,0)</f>
        <v>0.85699999999999898</v>
      </c>
      <c r="BA16" s="6" t="str">
        <f>VLOOKUP(A16,[2]明细表1214!$A$7:$CL$122,90,0)</f>
        <v>市州对接会备注不通过，原已申报计划因路况较好被核减</v>
      </c>
      <c r="BB16" s="50" t="s">
        <v>126</v>
      </c>
      <c r="BC16" s="8" t="s">
        <v>105</v>
      </c>
      <c r="BD16" s="8">
        <v>1991</v>
      </c>
      <c r="BE16" s="8">
        <v>2008</v>
      </c>
      <c r="BF16" s="8" t="s">
        <v>100</v>
      </c>
      <c r="BG16" s="8">
        <v>5.5</v>
      </c>
      <c r="BH16" s="8">
        <v>4.5</v>
      </c>
      <c r="BI16" s="8" t="s">
        <v>101</v>
      </c>
      <c r="BJ16" s="8" t="s">
        <v>105</v>
      </c>
      <c r="BK16" s="8" t="s">
        <v>105</v>
      </c>
      <c r="BL16" s="8" t="s">
        <v>121</v>
      </c>
    </row>
    <row r="17" spans="1:70" s="8" customFormat="1" ht="24" customHeight="1" x14ac:dyDescent="0.15">
      <c r="A17" s="6" t="str">
        <f t="shared" si="0"/>
        <v>S326191.771194.3342.56300000000002</v>
      </c>
      <c r="B17" s="17">
        <v>11</v>
      </c>
      <c r="C17" s="23" t="s">
        <v>10</v>
      </c>
      <c r="D17" s="23" t="s">
        <v>127</v>
      </c>
      <c r="E17" s="23" t="s">
        <v>128</v>
      </c>
      <c r="F17" s="23">
        <v>191.77099999999999</v>
      </c>
      <c r="G17" s="23">
        <v>194.334</v>
      </c>
      <c r="H17" s="18">
        <f t="shared" ref="H17:H39" si="6">G17-F17</f>
        <v>2.5630000000000166</v>
      </c>
      <c r="I17" s="17">
        <f t="shared" si="3"/>
        <v>2.5630000000000166</v>
      </c>
      <c r="J17" s="23"/>
      <c r="K17" s="23"/>
      <c r="L17" s="23"/>
      <c r="M17" s="23">
        <v>112.80933091</v>
      </c>
      <c r="N17" s="23">
        <v>28.05685764</v>
      </c>
      <c r="O17" s="23">
        <v>112.80592325000001</v>
      </c>
      <c r="P17" s="23">
        <v>28.040164180000001</v>
      </c>
      <c r="Q17" s="23" t="s">
        <v>100</v>
      </c>
      <c r="R17" s="23">
        <v>6</v>
      </c>
      <c r="S17" s="23">
        <v>6.5</v>
      </c>
      <c r="T17" s="23" t="s">
        <v>101</v>
      </c>
      <c r="U17" s="45"/>
      <c r="V17" s="45"/>
      <c r="W17" s="23">
        <v>7</v>
      </c>
      <c r="X17" s="45"/>
      <c r="Y17" s="23" t="s">
        <v>102</v>
      </c>
      <c r="Z17" s="17" t="s">
        <v>103</v>
      </c>
      <c r="AA17" s="17">
        <v>30</v>
      </c>
      <c r="AB17" s="17" t="s">
        <v>104</v>
      </c>
      <c r="AC17" s="17">
        <v>9</v>
      </c>
      <c r="AD17" s="23">
        <v>220</v>
      </c>
      <c r="AE17" s="69">
        <f t="shared" si="4"/>
        <v>394.70200000000256</v>
      </c>
      <c r="AF17" s="69">
        <f t="shared" si="5"/>
        <v>315.76160000000209</v>
      </c>
      <c r="AG17" s="45">
        <v>0.8</v>
      </c>
      <c r="AH17" s="23">
        <v>2014</v>
      </c>
      <c r="AI17" s="45"/>
      <c r="AJ17" s="45"/>
      <c r="AK17" s="45"/>
      <c r="AL17" s="23" t="s">
        <v>105</v>
      </c>
      <c r="AM17" s="23" t="s">
        <v>105</v>
      </c>
      <c r="AN17" s="45"/>
      <c r="AO17" s="17" t="s">
        <v>106</v>
      </c>
      <c r="AP17" s="45"/>
      <c r="AQ17" s="45"/>
      <c r="AR17" s="45"/>
      <c r="AS17" s="45"/>
      <c r="AT17" s="45"/>
      <c r="AU17" s="45"/>
      <c r="AV17" s="45"/>
      <c r="AW17" s="77"/>
      <c r="AX17" t="str">
        <f t="shared" ref="AX17:AX39" si="7">E17&amp;F17&amp;G17</f>
        <v>S326191.771194.334</v>
      </c>
      <c r="AY17" s="6" t="str">
        <f>VLOOKUP(AX17,[1]Worksheet!$AI$1:$AI$65536,1,0)</f>
        <v>S326191.771194.334</v>
      </c>
      <c r="AZ17" s="6" t="e">
        <f>VLOOKUP(A17,[2]明细表1214!$A$7:$H$122,8,0)</f>
        <v>#N/A</v>
      </c>
      <c r="BA17" s="6" t="e">
        <f>VLOOKUP(A17,[2]明细表1214!$A$7:$CL$122,90,0)</f>
        <v>#N/A</v>
      </c>
      <c r="BC17" s="8" t="s">
        <v>105</v>
      </c>
      <c r="BD17" s="8">
        <v>1978</v>
      </c>
      <c r="BE17" s="8">
        <v>2014</v>
      </c>
      <c r="BF17" s="8" t="s">
        <v>100</v>
      </c>
      <c r="BG17" s="8">
        <v>6.5</v>
      </c>
      <c r="BH17" s="8">
        <v>6</v>
      </c>
      <c r="BI17" s="8" t="s">
        <v>101</v>
      </c>
      <c r="BJ17" s="8" t="s">
        <v>105</v>
      </c>
      <c r="BK17" s="8" t="s">
        <v>105</v>
      </c>
      <c r="BL17" s="8" t="s">
        <v>105</v>
      </c>
    </row>
    <row r="18" spans="1:70" s="8" customFormat="1" ht="24" customHeight="1" x14ac:dyDescent="0.15">
      <c r="A18" s="6" t="str">
        <f t="shared" si="0"/>
        <v>S326195.794197.4651.67099999999999</v>
      </c>
      <c r="B18" s="17">
        <v>12</v>
      </c>
      <c r="C18" s="23" t="s">
        <v>10</v>
      </c>
      <c r="D18" s="23" t="s">
        <v>127</v>
      </c>
      <c r="E18" s="23" t="s">
        <v>128</v>
      </c>
      <c r="F18" s="23">
        <v>195.79400000000001</v>
      </c>
      <c r="G18" s="23">
        <v>197.465</v>
      </c>
      <c r="H18" s="18">
        <f t="shared" si="6"/>
        <v>1.6709999999999923</v>
      </c>
      <c r="I18" s="17">
        <f t="shared" si="3"/>
        <v>1.6709999999999923</v>
      </c>
      <c r="J18" s="23"/>
      <c r="K18" s="23"/>
      <c r="L18" s="23"/>
      <c r="M18" s="23">
        <v>112.79682622</v>
      </c>
      <c r="N18" s="23">
        <v>28.02756595</v>
      </c>
      <c r="O18" s="23">
        <v>112.77799374</v>
      </c>
      <c r="P18" s="23">
        <v>28.02377091</v>
      </c>
      <c r="Q18" s="23" t="s">
        <v>100</v>
      </c>
      <c r="R18" s="23">
        <v>5</v>
      </c>
      <c r="S18" s="23">
        <v>6</v>
      </c>
      <c r="T18" s="23" t="s">
        <v>101</v>
      </c>
      <c r="U18" s="45"/>
      <c r="V18" s="45"/>
      <c r="W18" s="23">
        <v>7</v>
      </c>
      <c r="X18" s="45"/>
      <c r="Y18" s="23" t="s">
        <v>102</v>
      </c>
      <c r="Z18" s="17" t="s">
        <v>103</v>
      </c>
      <c r="AA18" s="17">
        <v>30</v>
      </c>
      <c r="AB18" s="17" t="s">
        <v>104</v>
      </c>
      <c r="AC18" s="17">
        <v>9</v>
      </c>
      <c r="AD18" s="23">
        <v>220</v>
      </c>
      <c r="AE18" s="69">
        <f t="shared" si="4"/>
        <v>257.33399999999887</v>
      </c>
      <c r="AF18" s="69">
        <f t="shared" si="5"/>
        <v>205.86719999999912</v>
      </c>
      <c r="AG18" s="45">
        <v>0.8</v>
      </c>
      <c r="AH18" s="23" t="s">
        <v>129</v>
      </c>
      <c r="AI18" s="45"/>
      <c r="AJ18" s="45"/>
      <c r="AK18" s="45"/>
      <c r="AL18" s="23" t="s">
        <v>105</v>
      </c>
      <c r="AM18" s="23" t="s">
        <v>105</v>
      </c>
      <c r="AN18" s="45"/>
      <c r="AO18" s="17" t="s">
        <v>106</v>
      </c>
      <c r="AP18" s="45"/>
      <c r="AQ18" s="45"/>
      <c r="AR18" s="45"/>
      <c r="AS18" s="45"/>
      <c r="AT18" s="45"/>
      <c r="AU18" s="45"/>
      <c r="AV18" s="45"/>
      <c r="AW18" s="77"/>
      <c r="AX18" t="str">
        <f t="shared" si="7"/>
        <v>S326195.794197.465</v>
      </c>
      <c r="AY18" s="6" t="str">
        <f>VLOOKUP(AX18,[1]Worksheet!$AI$1:$AI$65536,1,0)</f>
        <v>S326195.794197.465</v>
      </c>
      <c r="AZ18" s="6" t="e">
        <f>VLOOKUP(A18,[2]明细表1214!$A$7:$H$122,8,0)</f>
        <v>#N/A</v>
      </c>
      <c r="BA18" s="6" t="e">
        <f>VLOOKUP(A18,[2]明细表1214!$A$7:$CL$122,90,0)</f>
        <v>#N/A</v>
      </c>
      <c r="BC18" s="8" t="s">
        <v>105</v>
      </c>
      <c r="BD18" s="8" t="s">
        <v>130</v>
      </c>
      <c r="BF18" s="8" t="s">
        <v>100</v>
      </c>
      <c r="BG18" s="8">
        <v>6</v>
      </c>
      <c r="BH18" s="8">
        <v>5</v>
      </c>
      <c r="BI18" s="8" t="s">
        <v>101</v>
      </c>
      <c r="BJ18" s="8" t="s">
        <v>105</v>
      </c>
      <c r="BK18" s="8" t="s">
        <v>105</v>
      </c>
      <c r="BL18" s="8" t="s">
        <v>105</v>
      </c>
    </row>
    <row r="19" spans="1:70" s="8" customFormat="1" ht="54" customHeight="1" x14ac:dyDescent="0.15">
      <c r="A19" s="6" t="str">
        <f t="shared" ref="A19:A39" si="8">E19&amp;F19&amp;G19&amp;H19</f>
        <v>S240155.659160.2154.55600000000001</v>
      </c>
      <c r="B19" s="17">
        <v>13</v>
      </c>
      <c r="C19" s="23" t="s">
        <v>12</v>
      </c>
      <c r="D19" s="23" t="s">
        <v>131</v>
      </c>
      <c r="E19" s="23" t="s">
        <v>132</v>
      </c>
      <c r="F19" s="23">
        <v>155.65899999999999</v>
      </c>
      <c r="G19" s="23">
        <v>160.215</v>
      </c>
      <c r="H19" s="18">
        <f t="shared" si="6"/>
        <v>4.5560000000000116</v>
      </c>
      <c r="I19" s="17">
        <f t="shared" ref="I19:I39" si="9">G19-F19</f>
        <v>4.5560000000000116</v>
      </c>
      <c r="J19" s="23" t="s">
        <v>133</v>
      </c>
      <c r="K19" s="23">
        <v>32.024999999999999</v>
      </c>
      <c r="L19" s="23">
        <v>36.581000000000003</v>
      </c>
      <c r="M19" s="23">
        <v>111.56699999999999</v>
      </c>
      <c r="N19" s="23">
        <v>27.568999999999999</v>
      </c>
      <c r="O19" s="23">
        <v>115.89700000000001</v>
      </c>
      <c r="P19" s="23">
        <v>31.547999999999998</v>
      </c>
      <c r="Q19" s="23" t="s">
        <v>120</v>
      </c>
      <c r="R19" s="23">
        <v>6.5</v>
      </c>
      <c r="S19" s="23">
        <v>7.5</v>
      </c>
      <c r="T19" s="23" t="s">
        <v>101</v>
      </c>
      <c r="U19" s="45"/>
      <c r="V19" s="45"/>
      <c r="W19" s="23">
        <v>6.5</v>
      </c>
      <c r="X19" s="45"/>
      <c r="Y19" s="23" t="s">
        <v>102</v>
      </c>
      <c r="Z19" s="17" t="s">
        <v>103</v>
      </c>
      <c r="AA19" s="17">
        <v>30</v>
      </c>
      <c r="AB19" s="17" t="s">
        <v>104</v>
      </c>
      <c r="AC19" s="17">
        <v>9</v>
      </c>
      <c r="AD19" s="23">
        <v>220</v>
      </c>
      <c r="AE19" s="69">
        <f t="shared" si="4"/>
        <v>651.50800000000163</v>
      </c>
      <c r="AF19" s="69">
        <f t="shared" si="5"/>
        <v>651.50800000000163</v>
      </c>
      <c r="AG19" s="45">
        <v>1</v>
      </c>
      <c r="AH19" s="23">
        <v>2007</v>
      </c>
      <c r="AI19" s="45"/>
      <c r="AJ19" s="45"/>
      <c r="AK19" s="45"/>
      <c r="AL19" s="23" t="s">
        <v>134</v>
      </c>
      <c r="AM19" s="23" t="s">
        <v>105</v>
      </c>
      <c r="AN19" s="45"/>
      <c r="AO19" s="17" t="s">
        <v>106</v>
      </c>
      <c r="AP19" s="45"/>
      <c r="AQ19" s="45"/>
      <c r="AR19" s="45"/>
      <c r="AS19" s="45"/>
      <c r="AT19" s="45"/>
      <c r="AU19" s="45"/>
      <c r="AV19" s="45"/>
      <c r="AW19" s="77"/>
      <c r="AX19" t="str">
        <f t="shared" si="7"/>
        <v>S240155.659160.215</v>
      </c>
      <c r="AY19" s="6" t="str">
        <f>VLOOKUP(AX19,[1]Worksheet!$AI$1:$AI$65536,1,0)</f>
        <v>S240155.659160.215</v>
      </c>
      <c r="AZ19" s="6" t="e">
        <f>VLOOKUP(A19,[2]明细表1214!$A$7:$H$122,8,0)</f>
        <v>#N/A</v>
      </c>
      <c r="BA19" s="6" t="e">
        <f>VLOOKUP(A19,[2]明细表1214!$A$7:$CL$122,90,0)</f>
        <v>#N/A</v>
      </c>
      <c r="BB19" s="51" t="s">
        <v>135</v>
      </c>
      <c r="BC19" s="8" t="s">
        <v>134</v>
      </c>
      <c r="BD19" s="8">
        <v>2007</v>
      </c>
      <c r="BF19" s="8" t="s">
        <v>120</v>
      </c>
      <c r="BG19" s="8">
        <v>7.5</v>
      </c>
      <c r="BH19" s="8">
        <v>6.5</v>
      </c>
      <c r="BI19" s="8" t="s">
        <v>101</v>
      </c>
      <c r="BJ19" s="8" t="s">
        <v>105</v>
      </c>
      <c r="BK19" s="8" t="s">
        <v>105</v>
      </c>
      <c r="BL19" s="8" t="s">
        <v>105</v>
      </c>
      <c r="BN19" s="8">
        <v>1.341</v>
      </c>
      <c r="BQ19" s="8">
        <v>3.2149999999999999</v>
      </c>
      <c r="BR19" s="8" t="s">
        <v>136</v>
      </c>
    </row>
    <row r="20" spans="1:70" s="8" customFormat="1" ht="24" customHeight="1" x14ac:dyDescent="0.15">
      <c r="A20" s="6" t="str">
        <f t="shared" si="8"/>
        <v>S333279.364279.4610.0970000000000368</v>
      </c>
      <c r="B20" s="17">
        <v>14</v>
      </c>
      <c r="C20" s="20" t="s">
        <v>12</v>
      </c>
      <c r="D20" s="20" t="s">
        <v>137</v>
      </c>
      <c r="E20" s="20" t="s">
        <v>138</v>
      </c>
      <c r="F20" s="20">
        <v>279.36399999999998</v>
      </c>
      <c r="G20" s="20">
        <v>279.46100000000001</v>
      </c>
      <c r="H20" s="18">
        <f t="shared" si="6"/>
        <v>9.7000000000036835E-2</v>
      </c>
      <c r="I20" s="17">
        <f t="shared" si="9"/>
        <v>9.7000000000036835E-2</v>
      </c>
      <c r="J20" s="20"/>
      <c r="K20" s="20"/>
      <c r="L20" s="20"/>
      <c r="M20" s="20"/>
      <c r="N20" s="20"/>
      <c r="O20" s="20"/>
      <c r="P20" s="20"/>
      <c r="Q20" s="20" t="s">
        <v>100</v>
      </c>
      <c r="R20" s="20">
        <v>6</v>
      </c>
      <c r="S20" s="20">
        <v>7</v>
      </c>
      <c r="T20" s="20" t="s">
        <v>101</v>
      </c>
      <c r="U20" s="24"/>
      <c r="V20" s="24"/>
      <c r="W20" s="20">
        <v>6</v>
      </c>
      <c r="X20" s="24"/>
      <c r="Y20" s="20" t="s">
        <v>102</v>
      </c>
      <c r="Z20" s="17" t="s">
        <v>103</v>
      </c>
      <c r="AA20" s="17">
        <v>30</v>
      </c>
      <c r="AB20" s="17" t="s">
        <v>104</v>
      </c>
      <c r="AC20" s="17">
        <v>9</v>
      </c>
      <c r="AD20" s="17">
        <v>220</v>
      </c>
      <c r="AE20" s="69">
        <f t="shared" ref="AE20:AE60" si="10">H20*W20*AD20*0.1</f>
        <v>12.804000000004862</v>
      </c>
      <c r="AF20" s="69">
        <f t="shared" ref="AF20:AF60" si="11">I20*W20*AD20*0.1*AG20</f>
        <v>7.6824000000029171</v>
      </c>
      <c r="AG20" s="24">
        <v>0.6</v>
      </c>
      <c r="AH20" s="20">
        <v>1970</v>
      </c>
      <c r="AI20" s="24"/>
      <c r="AJ20" s="24"/>
      <c r="AK20" s="24"/>
      <c r="AL20" s="20" t="s">
        <v>105</v>
      </c>
      <c r="AM20" s="20" t="s">
        <v>105</v>
      </c>
      <c r="AN20" s="24"/>
      <c r="AO20" s="17" t="s">
        <v>106</v>
      </c>
      <c r="AP20" s="45"/>
      <c r="AQ20" s="45"/>
      <c r="AR20" s="45"/>
      <c r="AS20" s="45"/>
      <c r="AT20" s="45"/>
      <c r="AU20" s="45"/>
      <c r="AV20" s="45"/>
      <c r="AW20" s="75" t="s">
        <v>139</v>
      </c>
      <c r="AX20" t="str">
        <f t="shared" si="7"/>
        <v>S333279.364279.461</v>
      </c>
      <c r="AY20" s="6" t="str">
        <f>VLOOKUP(AX20,[1]Worksheet!$AI$1:$AI$65536,1,0)</f>
        <v>S333279.364279.461</v>
      </c>
      <c r="AZ20" s="6">
        <f>VLOOKUP(A20,[2]明细表1214!$A$7:$H$122,8,0)</f>
        <v>9.7000000000036807E-2</v>
      </c>
      <c r="BA20" s="6">
        <f>VLOOKUP(A20,[2]明细表1214!$A$7:$CL$122,90,0)</f>
        <v>0</v>
      </c>
      <c r="BC20" s="8" t="s">
        <v>105</v>
      </c>
      <c r="BD20" s="8">
        <v>1970</v>
      </c>
      <c r="BF20" s="8" t="s">
        <v>100</v>
      </c>
      <c r="BG20" s="8">
        <v>7</v>
      </c>
      <c r="BH20" s="8">
        <v>6</v>
      </c>
      <c r="BI20" s="8" t="s">
        <v>101</v>
      </c>
      <c r="BJ20" s="8" t="s">
        <v>105</v>
      </c>
      <c r="BK20" s="8" t="s">
        <v>105</v>
      </c>
      <c r="BL20" s="8" t="s">
        <v>105</v>
      </c>
    </row>
    <row r="21" spans="1:70" s="8" customFormat="1" ht="24" customHeight="1" x14ac:dyDescent="0.15">
      <c r="A21" s="6" t="str">
        <f t="shared" si="8"/>
        <v>S333279.461279.7730.312000000000012</v>
      </c>
      <c r="B21" s="17">
        <v>15</v>
      </c>
      <c r="C21" s="20" t="s">
        <v>12</v>
      </c>
      <c r="D21" s="20" t="s">
        <v>137</v>
      </c>
      <c r="E21" s="20" t="s">
        <v>138</v>
      </c>
      <c r="F21" s="20">
        <v>279.46100000000001</v>
      </c>
      <c r="G21" s="20">
        <v>279.77300000000002</v>
      </c>
      <c r="H21" s="18">
        <f t="shared" si="6"/>
        <v>0.31200000000001182</v>
      </c>
      <c r="I21" s="17">
        <f t="shared" si="9"/>
        <v>0.31200000000001182</v>
      </c>
      <c r="J21" s="20"/>
      <c r="K21" s="20"/>
      <c r="L21" s="20"/>
      <c r="M21" s="20"/>
      <c r="N21" s="20"/>
      <c r="O21" s="20"/>
      <c r="P21" s="20"/>
      <c r="Q21" s="20" t="s">
        <v>100</v>
      </c>
      <c r="R21" s="20">
        <v>6</v>
      </c>
      <c r="S21" s="20">
        <v>6.5</v>
      </c>
      <c r="T21" s="20" t="s">
        <v>101</v>
      </c>
      <c r="U21" s="24"/>
      <c r="V21" s="24"/>
      <c r="W21" s="20">
        <v>6</v>
      </c>
      <c r="X21" s="24"/>
      <c r="Y21" s="20" t="s">
        <v>102</v>
      </c>
      <c r="Z21" s="17" t="s">
        <v>103</v>
      </c>
      <c r="AA21" s="17">
        <v>30</v>
      </c>
      <c r="AB21" s="17" t="s">
        <v>104</v>
      </c>
      <c r="AC21" s="17">
        <v>9</v>
      </c>
      <c r="AD21" s="17">
        <v>220</v>
      </c>
      <c r="AE21" s="69">
        <f t="shared" si="10"/>
        <v>41.184000000001561</v>
      </c>
      <c r="AF21" s="69">
        <f t="shared" si="11"/>
        <v>24.710400000000934</v>
      </c>
      <c r="AG21" s="24">
        <v>0.6</v>
      </c>
      <c r="AH21" s="20">
        <v>2005</v>
      </c>
      <c r="AI21" s="24"/>
      <c r="AJ21" s="24"/>
      <c r="AK21" s="24"/>
      <c r="AL21" s="20" t="s">
        <v>105</v>
      </c>
      <c r="AM21" s="20" t="s">
        <v>105</v>
      </c>
      <c r="AN21" s="24"/>
      <c r="AO21" s="17" t="s">
        <v>106</v>
      </c>
      <c r="AP21" s="45"/>
      <c r="AQ21" s="45"/>
      <c r="AR21" s="45"/>
      <c r="AS21" s="45"/>
      <c r="AT21" s="45"/>
      <c r="AU21" s="45"/>
      <c r="AV21" s="45"/>
      <c r="AW21" s="75" t="s">
        <v>139</v>
      </c>
      <c r="AX21" t="str">
        <f t="shared" si="7"/>
        <v>S333279.461279.773</v>
      </c>
      <c r="AY21" s="6" t="str">
        <f>VLOOKUP(AX21,[1]Worksheet!$AI$1:$AI$65536,1,0)</f>
        <v>S333279.461279.773</v>
      </c>
      <c r="AZ21" s="6">
        <f>VLOOKUP(A21,[2]明细表1214!$A$7:$H$122,8,0)</f>
        <v>0.31200000000001199</v>
      </c>
      <c r="BA21" s="6">
        <f>VLOOKUP(A21,[2]明细表1214!$A$7:$CL$122,90,0)</f>
        <v>0</v>
      </c>
      <c r="BC21" s="8" t="s">
        <v>105</v>
      </c>
      <c r="BD21" s="8">
        <v>1958</v>
      </c>
      <c r="BE21" s="8">
        <v>2005</v>
      </c>
      <c r="BF21" s="8" t="s">
        <v>100</v>
      </c>
      <c r="BG21" s="8">
        <v>6.5</v>
      </c>
      <c r="BH21" s="8">
        <v>6</v>
      </c>
      <c r="BI21" s="8" t="s">
        <v>101</v>
      </c>
      <c r="BJ21" s="8" t="s">
        <v>105</v>
      </c>
      <c r="BK21" s="8" t="s">
        <v>105</v>
      </c>
      <c r="BL21" s="8" t="s">
        <v>105</v>
      </c>
    </row>
    <row r="22" spans="1:70" s="7" customFormat="1" ht="24" customHeight="1" x14ac:dyDescent="0.15">
      <c r="A22" s="6" t="str">
        <f t="shared" si="8"/>
        <v>S333279.773280.3720.59899999999999</v>
      </c>
      <c r="B22" s="17">
        <v>16</v>
      </c>
      <c r="C22" s="20" t="s">
        <v>12</v>
      </c>
      <c r="D22" s="20" t="s">
        <v>137</v>
      </c>
      <c r="E22" s="20" t="s">
        <v>138</v>
      </c>
      <c r="F22" s="20">
        <v>279.77300000000002</v>
      </c>
      <c r="G22" s="20">
        <v>280.37200000000001</v>
      </c>
      <c r="H22" s="18">
        <f t="shared" si="6"/>
        <v>0.59899999999998954</v>
      </c>
      <c r="I22" s="17">
        <f t="shared" si="9"/>
        <v>0.59899999999998954</v>
      </c>
      <c r="J22" s="20"/>
      <c r="K22" s="20"/>
      <c r="L22" s="20"/>
      <c r="M22" s="20"/>
      <c r="N22" s="20"/>
      <c r="O22" s="20"/>
      <c r="P22" s="20"/>
      <c r="Q22" s="20" t="s">
        <v>100</v>
      </c>
      <c r="R22" s="20">
        <v>6</v>
      </c>
      <c r="S22" s="20">
        <v>6.5</v>
      </c>
      <c r="T22" s="20" t="s">
        <v>110</v>
      </c>
      <c r="U22" s="24"/>
      <c r="V22" s="24"/>
      <c r="W22" s="20">
        <v>6</v>
      </c>
      <c r="X22" s="24"/>
      <c r="Y22" s="20" t="s">
        <v>111</v>
      </c>
      <c r="Z22" s="17" t="s">
        <v>103</v>
      </c>
      <c r="AA22" s="17">
        <v>30</v>
      </c>
      <c r="AB22" s="17" t="s">
        <v>104</v>
      </c>
      <c r="AC22" s="17">
        <v>9</v>
      </c>
      <c r="AD22" s="21">
        <v>215</v>
      </c>
      <c r="AE22" s="69">
        <f t="shared" si="10"/>
        <v>77.270999999998651</v>
      </c>
      <c r="AF22" s="69">
        <f t="shared" si="11"/>
        <v>46.36259999999919</v>
      </c>
      <c r="AG22" s="24">
        <v>0.6</v>
      </c>
      <c r="AH22" s="20">
        <v>2005</v>
      </c>
      <c r="AI22" s="24"/>
      <c r="AJ22" s="24"/>
      <c r="AK22" s="24"/>
      <c r="AL22" s="20" t="s">
        <v>105</v>
      </c>
      <c r="AM22" s="20" t="s">
        <v>105</v>
      </c>
      <c r="AN22" s="24"/>
      <c r="AO22" s="17" t="s">
        <v>106</v>
      </c>
      <c r="AP22" s="45"/>
      <c r="AQ22" s="45"/>
      <c r="AR22" s="45"/>
      <c r="AS22" s="45"/>
      <c r="AT22" s="45"/>
      <c r="AU22" s="45"/>
      <c r="AV22" s="45"/>
      <c r="AW22" s="75" t="s">
        <v>139</v>
      </c>
      <c r="AX22" t="str">
        <f t="shared" si="7"/>
        <v>S333279.773280.372</v>
      </c>
      <c r="AY22" s="6" t="str">
        <f>VLOOKUP(AX22,[1]Worksheet!$AI$1:$AI$65536,1,0)</f>
        <v>S333279.773280.372</v>
      </c>
      <c r="AZ22" s="6">
        <f>VLOOKUP(A22,[2]明细表1214!$A$7:$H$122,8,0)</f>
        <v>0.59899999999998998</v>
      </c>
      <c r="BA22" s="6">
        <f>VLOOKUP(A22,[2]明细表1214!$A$7:$CL$122,90,0)</f>
        <v>0</v>
      </c>
      <c r="BC22" s="7" t="s">
        <v>105</v>
      </c>
      <c r="BD22" s="7">
        <v>1958</v>
      </c>
      <c r="BE22" s="7">
        <v>2005</v>
      </c>
      <c r="BF22" s="7" t="s">
        <v>100</v>
      </c>
      <c r="BG22" s="7">
        <v>6.5</v>
      </c>
      <c r="BH22" s="7">
        <v>6</v>
      </c>
      <c r="BI22" s="7" t="s">
        <v>110</v>
      </c>
      <c r="BJ22" s="7" t="s">
        <v>105</v>
      </c>
      <c r="BK22" s="7" t="s">
        <v>105</v>
      </c>
      <c r="BL22" s="7" t="s">
        <v>105</v>
      </c>
    </row>
    <row r="23" spans="1:70" s="7" customFormat="1" ht="24" customHeight="1" x14ac:dyDescent="0.15">
      <c r="A23" s="6" t="str">
        <f t="shared" si="8"/>
        <v>S333280.372281.3721</v>
      </c>
      <c r="B23" s="17">
        <v>17</v>
      </c>
      <c r="C23" s="20" t="s">
        <v>12</v>
      </c>
      <c r="D23" s="20" t="s">
        <v>137</v>
      </c>
      <c r="E23" s="20" t="s">
        <v>138</v>
      </c>
      <c r="F23" s="20">
        <v>280.37200000000001</v>
      </c>
      <c r="G23" s="20">
        <v>281.37200000000001</v>
      </c>
      <c r="H23" s="18">
        <f t="shared" si="6"/>
        <v>1</v>
      </c>
      <c r="I23" s="17">
        <f t="shared" si="9"/>
        <v>1</v>
      </c>
      <c r="J23" s="20"/>
      <c r="K23" s="20"/>
      <c r="L23" s="20"/>
      <c r="M23" s="20"/>
      <c r="N23" s="20"/>
      <c r="O23" s="20"/>
      <c r="P23" s="20"/>
      <c r="Q23" s="20" t="s">
        <v>100</v>
      </c>
      <c r="R23" s="20">
        <v>6</v>
      </c>
      <c r="S23" s="20">
        <v>6.5</v>
      </c>
      <c r="T23" s="20" t="s">
        <v>110</v>
      </c>
      <c r="U23" s="24"/>
      <c r="V23" s="24"/>
      <c r="W23" s="20">
        <v>6</v>
      </c>
      <c r="X23" s="24"/>
      <c r="Y23" s="20" t="s">
        <v>111</v>
      </c>
      <c r="Z23" s="17" t="s">
        <v>103</v>
      </c>
      <c r="AA23" s="17">
        <v>30</v>
      </c>
      <c r="AB23" s="17" t="s">
        <v>104</v>
      </c>
      <c r="AC23" s="17">
        <v>9</v>
      </c>
      <c r="AD23" s="21">
        <v>215</v>
      </c>
      <c r="AE23" s="69">
        <f t="shared" si="10"/>
        <v>129</v>
      </c>
      <c r="AF23" s="69">
        <f t="shared" si="11"/>
        <v>77.399999999999991</v>
      </c>
      <c r="AG23" s="24">
        <v>0.6</v>
      </c>
      <c r="AH23" s="20">
        <v>2005</v>
      </c>
      <c r="AI23" s="24"/>
      <c r="AJ23" s="24"/>
      <c r="AK23" s="24"/>
      <c r="AL23" s="20" t="s">
        <v>105</v>
      </c>
      <c r="AM23" s="20" t="s">
        <v>105</v>
      </c>
      <c r="AN23" s="24"/>
      <c r="AO23" s="17" t="s">
        <v>106</v>
      </c>
      <c r="AP23" s="45"/>
      <c r="AQ23" s="45"/>
      <c r="AR23" s="45"/>
      <c r="AS23" s="45"/>
      <c r="AT23" s="45"/>
      <c r="AU23" s="45"/>
      <c r="AV23" s="45"/>
      <c r="AW23" s="75" t="s">
        <v>139</v>
      </c>
      <c r="AX23" t="str">
        <f t="shared" si="7"/>
        <v>S333280.372281.372</v>
      </c>
      <c r="AY23" s="6" t="str">
        <f>VLOOKUP(AX23,[1]Worksheet!$AI$1:$AI$65536,1,0)</f>
        <v>S333280.372281.372</v>
      </c>
      <c r="AZ23" s="6">
        <f>VLOOKUP(A23,[2]明细表1214!$A$7:$H$122,8,0)</f>
        <v>1</v>
      </c>
      <c r="BA23" s="6">
        <f>VLOOKUP(A23,[2]明细表1214!$A$7:$CL$122,90,0)</f>
        <v>0</v>
      </c>
      <c r="BC23" s="7" t="s">
        <v>105</v>
      </c>
      <c r="BD23" s="7">
        <v>1958</v>
      </c>
      <c r="BE23" s="7">
        <v>2005</v>
      </c>
      <c r="BF23" s="7" t="s">
        <v>100</v>
      </c>
      <c r="BG23" s="7">
        <v>6.5</v>
      </c>
      <c r="BH23" s="7">
        <v>6</v>
      </c>
      <c r="BI23" s="7" t="s">
        <v>110</v>
      </c>
      <c r="BJ23" s="7" t="s">
        <v>105</v>
      </c>
      <c r="BK23" s="7" t="s">
        <v>105</v>
      </c>
      <c r="BL23" s="7" t="s">
        <v>105</v>
      </c>
    </row>
    <row r="24" spans="1:70" s="7" customFormat="1" ht="24" customHeight="1" x14ac:dyDescent="0.15">
      <c r="A24" s="6" t="str">
        <f t="shared" si="8"/>
        <v>S333281.372282.3710.998999999999967</v>
      </c>
      <c r="B24" s="17">
        <v>18</v>
      </c>
      <c r="C24" s="20" t="s">
        <v>12</v>
      </c>
      <c r="D24" s="20" t="s">
        <v>137</v>
      </c>
      <c r="E24" s="20" t="s">
        <v>138</v>
      </c>
      <c r="F24" s="20">
        <v>281.37200000000001</v>
      </c>
      <c r="G24" s="20">
        <v>282.37099999999998</v>
      </c>
      <c r="H24" s="18">
        <f t="shared" si="6"/>
        <v>0.9989999999999668</v>
      </c>
      <c r="I24" s="17">
        <f t="shared" si="9"/>
        <v>0.9989999999999668</v>
      </c>
      <c r="J24" s="20"/>
      <c r="K24" s="20"/>
      <c r="L24" s="20"/>
      <c r="M24" s="20"/>
      <c r="N24" s="20"/>
      <c r="O24" s="20"/>
      <c r="P24" s="20"/>
      <c r="Q24" s="20" t="s">
        <v>100</v>
      </c>
      <c r="R24" s="20">
        <v>6</v>
      </c>
      <c r="S24" s="20">
        <v>6.5</v>
      </c>
      <c r="T24" s="20" t="s">
        <v>110</v>
      </c>
      <c r="U24" s="24"/>
      <c r="V24" s="24"/>
      <c r="W24" s="20">
        <v>6</v>
      </c>
      <c r="X24" s="24"/>
      <c r="Y24" s="20" t="s">
        <v>111</v>
      </c>
      <c r="Z24" s="17" t="s">
        <v>103</v>
      </c>
      <c r="AA24" s="17">
        <v>30</v>
      </c>
      <c r="AB24" s="17" t="s">
        <v>104</v>
      </c>
      <c r="AC24" s="17">
        <v>9</v>
      </c>
      <c r="AD24" s="21">
        <v>215</v>
      </c>
      <c r="AE24" s="69">
        <f t="shared" si="10"/>
        <v>128.87099999999575</v>
      </c>
      <c r="AF24" s="69">
        <f t="shared" si="11"/>
        <v>77.32259999999745</v>
      </c>
      <c r="AG24" s="24">
        <v>0.6</v>
      </c>
      <c r="AH24" s="20">
        <v>2005</v>
      </c>
      <c r="AI24" s="24"/>
      <c r="AJ24" s="24"/>
      <c r="AK24" s="24"/>
      <c r="AL24" s="20" t="s">
        <v>105</v>
      </c>
      <c r="AM24" s="20" t="s">
        <v>105</v>
      </c>
      <c r="AN24" s="24"/>
      <c r="AO24" s="17" t="s">
        <v>106</v>
      </c>
      <c r="AP24" s="45"/>
      <c r="AQ24" s="45"/>
      <c r="AR24" s="45"/>
      <c r="AS24" s="45"/>
      <c r="AT24" s="45"/>
      <c r="AU24" s="45"/>
      <c r="AV24" s="45"/>
      <c r="AW24" s="75" t="s">
        <v>139</v>
      </c>
      <c r="AX24" t="str">
        <f t="shared" si="7"/>
        <v>S333281.372282.371</v>
      </c>
      <c r="AY24" s="6" t="str">
        <f>VLOOKUP(AX24,[1]Worksheet!$AI$1:$AI$65536,1,0)</f>
        <v>S333281.372282.371</v>
      </c>
      <c r="AZ24" s="6">
        <f>VLOOKUP(A24,[2]明细表1214!$A$7:$H$122,8,0)</f>
        <v>0.99899999999996703</v>
      </c>
      <c r="BA24" s="6">
        <f>VLOOKUP(A24,[2]明细表1214!$A$7:$CL$122,90,0)</f>
        <v>0</v>
      </c>
      <c r="BC24" s="7" t="s">
        <v>105</v>
      </c>
      <c r="BD24" s="7">
        <v>1958</v>
      </c>
      <c r="BE24" s="7">
        <v>2005</v>
      </c>
      <c r="BF24" s="7" t="s">
        <v>100</v>
      </c>
      <c r="BG24" s="7">
        <v>6.5</v>
      </c>
      <c r="BH24" s="7">
        <v>6</v>
      </c>
      <c r="BI24" s="7" t="s">
        <v>110</v>
      </c>
      <c r="BJ24" s="7" t="s">
        <v>105</v>
      </c>
      <c r="BK24" s="7" t="s">
        <v>105</v>
      </c>
      <c r="BL24" s="7" t="s">
        <v>105</v>
      </c>
    </row>
    <row r="25" spans="1:70" s="8" customFormat="1" ht="24" customHeight="1" x14ac:dyDescent="0.15">
      <c r="A25" s="6" t="str">
        <f t="shared" si="8"/>
        <v>S333282.371284.1661.79500000000002</v>
      </c>
      <c r="B25" s="17">
        <v>19</v>
      </c>
      <c r="C25" s="20" t="s">
        <v>12</v>
      </c>
      <c r="D25" s="20" t="s">
        <v>137</v>
      </c>
      <c r="E25" s="20" t="s">
        <v>138</v>
      </c>
      <c r="F25" s="20">
        <v>282.37099999999998</v>
      </c>
      <c r="G25" s="20">
        <v>284.166</v>
      </c>
      <c r="H25" s="18">
        <f t="shared" si="6"/>
        <v>1.7950000000000159</v>
      </c>
      <c r="I25" s="17">
        <f t="shared" si="9"/>
        <v>1.7950000000000159</v>
      </c>
      <c r="J25" s="20"/>
      <c r="K25" s="20"/>
      <c r="L25" s="20"/>
      <c r="M25" s="20"/>
      <c r="N25" s="20"/>
      <c r="O25" s="20"/>
      <c r="P25" s="20"/>
      <c r="Q25" s="20" t="s">
        <v>100</v>
      </c>
      <c r="R25" s="20">
        <v>6</v>
      </c>
      <c r="S25" s="20">
        <v>6.5</v>
      </c>
      <c r="T25" s="20" t="s">
        <v>110</v>
      </c>
      <c r="U25" s="24"/>
      <c r="V25" s="24"/>
      <c r="W25" s="20">
        <v>6</v>
      </c>
      <c r="X25" s="24"/>
      <c r="Y25" s="20" t="s">
        <v>111</v>
      </c>
      <c r="Z25" s="17" t="s">
        <v>103</v>
      </c>
      <c r="AA25" s="17">
        <v>30</v>
      </c>
      <c r="AB25" s="17" t="s">
        <v>104</v>
      </c>
      <c r="AC25" s="17">
        <v>9</v>
      </c>
      <c r="AD25" s="21">
        <v>215</v>
      </c>
      <c r="AE25" s="69">
        <f t="shared" si="10"/>
        <v>231.55500000000208</v>
      </c>
      <c r="AF25" s="69">
        <f t="shared" si="11"/>
        <v>138.93300000000124</v>
      </c>
      <c r="AG25" s="24">
        <v>0.6</v>
      </c>
      <c r="AH25" s="20">
        <v>2005</v>
      </c>
      <c r="AI25" s="24"/>
      <c r="AJ25" s="24"/>
      <c r="AK25" s="24"/>
      <c r="AL25" s="20" t="s">
        <v>105</v>
      </c>
      <c r="AM25" s="20" t="s">
        <v>105</v>
      </c>
      <c r="AN25" s="24"/>
      <c r="AO25" s="17" t="s">
        <v>106</v>
      </c>
      <c r="AP25" s="45"/>
      <c r="AQ25" s="45"/>
      <c r="AR25" s="45"/>
      <c r="AS25" s="45"/>
      <c r="AT25" s="45"/>
      <c r="AU25" s="45"/>
      <c r="AV25" s="45"/>
      <c r="AW25" s="75" t="s">
        <v>139</v>
      </c>
      <c r="AX25" t="str">
        <f t="shared" si="7"/>
        <v>S333282.371284.166</v>
      </c>
      <c r="AY25" s="6" t="str">
        <f>VLOOKUP(AX25,[1]Worksheet!$AI$1:$AI$65536,1,0)</f>
        <v>S333282.371284.166</v>
      </c>
      <c r="AZ25" s="6">
        <f>VLOOKUP(A25,[2]明细表1214!$A$7:$H$122,8,0)</f>
        <v>1.7950000000000199</v>
      </c>
      <c r="BA25" s="6">
        <f>VLOOKUP(A25,[2]明细表1214!$A$7:$CL$122,90,0)</f>
        <v>0</v>
      </c>
      <c r="BC25" s="8" t="s">
        <v>105</v>
      </c>
      <c r="BD25" s="8">
        <v>1958</v>
      </c>
      <c r="BE25" s="8">
        <v>2005</v>
      </c>
      <c r="BF25" s="8" t="s">
        <v>100</v>
      </c>
      <c r="BG25" s="8">
        <v>6.5</v>
      </c>
      <c r="BH25" s="8">
        <v>6</v>
      </c>
      <c r="BI25" s="8" t="s">
        <v>110</v>
      </c>
      <c r="BJ25" s="8" t="s">
        <v>105</v>
      </c>
      <c r="BK25" s="8" t="s">
        <v>105</v>
      </c>
      <c r="BL25" s="8" t="s">
        <v>105</v>
      </c>
    </row>
    <row r="26" spans="1:70" s="8" customFormat="1" ht="24" customHeight="1" x14ac:dyDescent="0.15">
      <c r="A26" s="6" t="str">
        <f t="shared" si="8"/>
        <v>S333284.166285.1661</v>
      </c>
      <c r="B26" s="17">
        <v>20</v>
      </c>
      <c r="C26" s="20" t="s">
        <v>12</v>
      </c>
      <c r="D26" s="20" t="s">
        <v>137</v>
      </c>
      <c r="E26" s="20" t="s">
        <v>138</v>
      </c>
      <c r="F26" s="20">
        <v>284.166</v>
      </c>
      <c r="G26" s="20">
        <v>285.166</v>
      </c>
      <c r="H26" s="18">
        <f t="shared" si="6"/>
        <v>1</v>
      </c>
      <c r="I26" s="17">
        <f t="shared" si="9"/>
        <v>1</v>
      </c>
      <c r="J26" s="20"/>
      <c r="K26" s="20"/>
      <c r="L26" s="20"/>
      <c r="M26" s="20"/>
      <c r="N26" s="20"/>
      <c r="O26" s="20"/>
      <c r="P26" s="20"/>
      <c r="Q26" s="20" t="s">
        <v>100</v>
      </c>
      <c r="R26" s="20">
        <v>6</v>
      </c>
      <c r="S26" s="20">
        <v>6.5</v>
      </c>
      <c r="T26" s="20" t="s">
        <v>110</v>
      </c>
      <c r="U26" s="24"/>
      <c r="V26" s="24"/>
      <c r="W26" s="20">
        <v>6</v>
      </c>
      <c r="X26" s="24"/>
      <c r="Y26" s="20" t="s">
        <v>111</v>
      </c>
      <c r="Z26" s="17" t="s">
        <v>103</v>
      </c>
      <c r="AA26" s="17">
        <v>30</v>
      </c>
      <c r="AB26" s="17" t="s">
        <v>104</v>
      </c>
      <c r="AC26" s="17">
        <v>9</v>
      </c>
      <c r="AD26" s="21">
        <v>215</v>
      </c>
      <c r="AE26" s="69">
        <f t="shared" si="10"/>
        <v>129</v>
      </c>
      <c r="AF26" s="69">
        <f t="shared" si="11"/>
        <v>77.399999999999991</v>
      </c>
      <c r="AG26" s="24">
        <v>0.6</v>
      </c>
      <c r="AH26" s="20">
        <v>2005</v>
      </c>
      <c r="AI26" s="24"/>
      <c r="AJ26" s="24"/>
      <c r="AK26" s="24"/>
      <c r="AL26" s="20" t="s">
        <v>105</v>
      </c>
      <c r="AM26" s="20" t="s">
        <v>105</v>
      </c>
      <c r="AN26" s="24"/>
      <c r="AO26" s="17" t="s">
        <v>106</v>
      </c>
      <c r="AP26" s="45"/>
      <c r="AQ26" s="45"/>
      <c r="AR26" s="45"/>
      <c r="AS26" s="45"/>
      <c r="AT26" s="45"/>
      <c r="AU26" s="45"/>
      <c r="AV26" s="45"/>
      <c r="AW26" s="75" t="s">
        <v>139</v>
      </c>
      <c r="AX26" t="str">
        <f t="shared" si="7"/>
        <v>S333284.166285.166</v>
      </c>
      <c r="AY26" s="6" t="str">
        <f>VLOOKUP(AX26,[1]Worksheet!$AI$1:$AI$65536,1,0)</f>
        <v>S333284.166285.166</v>
      </c>
      <c r="AZ26" s="6">
        <f>VLOOKUP(A26,[2]明细表1214!$A$7:$H$122,8,0)</f>
        <v>1</v>
      </c>
      <c r="BA26" s="6">
        <f>VLOOKUP(A26,[2]明细表1214!$A$7:$CL$122,90,0)</f>
        <v>0</v>
      </c>
      <c r="BC26" s="8" t="s">
        <v>105</v>
      </c>
      <c r="BD26" s="8">
        <v>1958</v>
      </c>
      <c r="BE26" s="8">
        <v>2005</v>
      </c>
      <c r="BF26" s="8" t="s">
        <v>100</v>
      </c>
      <c r="BG26" s="8">
        <v>6.5</v>
      </c>
      <c r="BH26" s="8">
        <v>6</v>
      </c>
      <c r="BI26" s="8" t="s">
        <v>110</v>
      </c>
      <c r="BJ26" s="8" t="s">
        <v>105</v>
      </c>
      <c r="BK26" s="8" t="s">
        <v>105</v>
      </c>
      <c r="BL26" s="8" t="s">
        <v>105</v>
      </c>
    </row>
    <row r="27" spans="1:70" s="9" customFormat="1" ht="24" customHeight="1" x14ac:dyDescent="0.15">
      <c r="A27" s="6" t="str">
        <f t="shared" si="8"/>
        <v>S333285.166285.5660.399999999999977</v>
      </c>
      <c r="B27" s="17">
        <v>21</v>
      </c>
      <c r="C27" s="20" t="s">
        <v>12</v>
      </c>
      <c r="D27" s="20" t="s">
        <v>137</v>
      </c>
      <c r="E27" s="20" t="s">
        <v>138</v>
      </c>
      <c r="F27" s="20">
        <v>285.166</v>
      </c>
      <c r="G27" s="20">
        <v>285.56599999999997</v>
      </c>
      <c r="H27" s="18">
        <f t="shared" si="6"/>
        <v>0.39999999999997726</v>
      </c>
      <c r="I27" s="17">
        <f t="shared" si="9"/>
        <v>0.39999999999997726</v>
      </c>
      <c r="J27" s="20"/>
      <c r="K27" s="20"/>
      <c r="L27" s="20"/>
      <c r="M27" s="20"/>
      <c r="N27" s="20"/>
      <c r="O27" s="20"/>
      <c r="P27" s="20"/>
      <c r="Q27" s="20" t="s">
        <v>100</v>
      </c>
      <c r="R27" s="20">
        <v>6</v>
      </c>
      <c r="S27" s="20">
        <v>6.5</v>
      </c>
      <c r="T27" s="20" t="s">
        <v>101</v>
      </c>
      <c r="U27" s="24"/>
      <c r="V27" s="24"/>
      <c r="W27" s="20">
        <v>6</v>
      </c>
      <c r="X27" s="24"/>
      <c r="Y27" s="20" t="s">
        <v>102</v>
      </c>
      <c r="Z27" s="17" t="s">
        <v>103</v>
      </c>
      <c r="AA27" s="17">
        <v>30</v>
      </c>
      <c r="AB27" s="17" t="s">
        <v>104</v>
      </c>
      <c r="AC27" s="17">
        <v>9</v>
      </c>
      <c r="AD27" s="17">
        <v>220</v>
      </c>
      <c r="AE27" s="69">
        <f t="shared" si="10"/>
        <v>52.799999999996999</v>
      </c>
      <c r="AF27" s="69">
        <f t="shared" si="11"/>
        <v>31.679999999998198</v>
      </c>
      <c r="AG27" s="24">
        <v>0.6</v>
      </c>
      <c r="AH27" s="20">
        <v>2005</v>
      </c>
      <c r="AI27" s="24"/>
      <c r="AJ27" s="24"/>
      <c r="AK27" s="24"/>
      <c r="AL27" s="20" t="s">
        <v>105</v>
      </c>
      <c r="AM27" s="20" t="s">
        <v>105</v>
      </c>
      <c r="AN27" s="24"/>
      <c r="AO27" s="17" t="s">
        <v>106</v>
      </c>
      <c r="AP27" s="45"/>
      <c r="AQ27" s="45"/>
      <c r="AR27" s="45"/>
      <c r="AS27" s="45"/>
      <c r="AT27" s="45"/>
      <c r="AU27" s="45"/>
      <c r="AV27" s="45"/>
      <c r="AW27" s="75" t="s">
        <v>139</v>
      </c>
      <c r="AX27" t="str">
        <f t="shared" si="7"/>
        <v>S333285.166285.566</v>
      </c>
      <c r="AY27" s="6" t="str">
        <f>VLOOKUP(AX27,[1]Worksheet!$AI$1:$AI$65536,1,0)</f>
        <v>S333285.166285.566</v>
      </c>
      <c r="AZ27" s="6">
        <f>VLOOKUP(A27,[2]明细表1214!$A$7:$H$122,8,0)</f>
        <v>0.39999999999997699</v>
      </c>
      <c r="BA27" s="6">
        <f>VLOOKUP(A27,[2]明细表1214!$A$7:$CL$122,90,0)</f>
        <v>0</v>
      </c>
      <c r="BC27" s="9" t="s">
        <v>105</v>
      </c>
      <c r="BD27" s="9">
        <v>1958</v>
      </c>
      <c r="BE27" s="9">
        <v>2005</v>
      </c>
      <c r="BF27" s="9" t="s">
        <v>100</v>
      </c>
      <c r="BG27" s="9">
        <v>6.5</v>
      </c>
      <c r="BH27" s="9">
        <v>6</v>
      </c>
      <c r="BI27" s="9" t="s">
        <v>101</v>
      </c>
      <c r="BJ27" s="9" t="s">
        <v>105</v>
      </c>
      <c r="BK27" s="9" t="s">
        <v>105</v>
      </c>
      <c r="BL27" s="9" t="s">
        <v>105</v>
      </c>
    </row>
    <row r="28" spans="1:70" s="7" customFormat="1" ht="24" customHeight="1" x14ac:dyDescent="0.15">
      <c r="A28" s="6" t="str">
        <f t="shared" si="8"/>
        <v>S333285.566286.2650.699000000000012</v>
      </c>
      <c r="B28" s="17">
        <v>22</v>
      </c>
      <c r="C28" s="20" t="s">
        <v>12</v>
      </c>
      <c r="D28" s="20" t="s">
        <v>137</v>
      </c>
      <c r="E28" s="20" t="s">
        <v>138</v>
      </c>
      <c r="F28" s="20">
        <v>285.56599999999997</v>
      </c>
      <c r="G28" s="20">
        <v>286.26499999999999</v>
      </c>
      <c r="H28" s="18">
        <f t="shared" si="6"/>
        <v>0.69900000000001228</v>
      </c>
      <c r="I28" s="17">
        <f t="shared" si="9"/>
        <v>0.69900000000001228</v>
      </c>
      <c r="J28" s="20"/>
      <c r="K28" s="20"/>
      <c r="L28" s="20"/>
      <c r="M28" s="20"/>
      <c r="N28" s="20"/>
      <c r="O28" s="20"/>
      <c r="P28" s="20"/>
      <c r="Q28" s="20" t="s">
        <v>100</v>
      </c>
      <c r="R28" s="20">
        <v>6</v>
      </c>
      <c r="S28" s="20">
        <v>6.5</v>
      </c>
      <c r="T28" s="20" t="s">
        <v>101</v>
      </c>
      <c r="U28" s="24"/>
      <c r="V28" s="24"/>
      <c r="W28" s="20">
        <v>6</v>
      </c>
      <c r="X28" s="24"/>
      <c r="Y28" s="20" t="s">
        <v>102</v>
      </c>
      <c r="Z28" s="17" t="s">
        <v>103</v>
      </c>
      <c r="AA28" s="17">
        <v>30</v>
      </c>
      <c r="AB28" s="17" t="s">
        <v>104</v>
      </c>
      <c r="AC28" s="17">
        <v>9</v>
      </c>
      <c r="AD28" s="17">
        <v>220</v>
      </c>
      <c r="AE28" s="69">
        <f t="shared" si="10"/>
        <v>92.268000000001621</v>
      </c>
      <c r="AF28" s="69">
        <f t="shared" si="11"/>
        <v>55.360800000000971</v>
      </c>
      <c r="AG28" s="24">
        <v>0.6</v>
      </c>
      <c r="AH28" s="20">
        <v>2005</v>
      </c>
      <c r="AI28" s="24"/>
      <c r="AJ28" s="24"/>
      <c r="AK28" s="24"/>
      <c r="AL28" s="20" t="s">
        <v>105</v>
      </c>
      <c r="AM28" s="20" t="s">
        <v>105</v>
      </c>
      <c r="AN28" s="24"/>
      <c r="AO28" s="17" t="s">
        <v>106</v>
      </c>
      <c r="AP28" s="45"/>
      <c r="AQ28" s="45"/>
      <c r="AR28" s="45"/>
      <c r="AS28" s="45"/>
      <c r="AT28" s="45"/>
      <c r="AU28" s="45"/>
      <c r="AV28" s="45"/>
      <c r="AW28" s="75" t="s">
        <v>139</v>
      </c>
      <c r="AX28" t="str">
        <f t="shared" si="7"/>
        <v>S333285.566286.265</v>
      </c>
      <c r="AY28" s="6" t="str">
        <f>VLOOKUP(AX28,[1]Worksheet!$AI$1:$AI$65536,1,0)</f>
        <v>S333285.566286.265</v>
      </c>
      <c r="AZ28" s="6">
        <f>VLOOKUP(A28,[2]明细表1214!$A$7:$H$122,8,0)</f>
        <v>0.69900000000001195</v>
      </c>
      <c r="BA28" s="6">
        <f>VLOOKUP(A28,[2]明细表1214!$A$7:$CL$122,90,0)</f>
        <v>0</v>
      </c>
      <c r="BC28" s="7" t="s">
        <v>105</v>
      </c>
      <c r="BD28" s="7">
        <v>1958</v>
      </c>
      <c r="BE28" s="7">
        <v>2005</v>
      </c>
      <c r="BF28" s="7" t="s">
        <v>100</v>
      </c>
      <c r="BG28" s="7">
        <v>6.5</v>
      </c>
      <c r="BH28" s="7">
        <v>6</v>
      </c>
      <c r="BI28" s="7" t="s">
        <v>101</v>
      </c>
      <c r="BJ28" s="7" t="s">
        <v>105</v>
      </c>
      <c r="BK28" s="7" t="s">
        <v>105</v>
      </c>
      <c r="BL28" s="7" t="s">
        <v>105</v>
      </c>
    </row>
    <row r="29" spans="1:70" s="7" customFormat="1" ht="24" customHeight="1" x14ac:dyDescent="0.15">
      <c r="A29" s="6" t="str">
        <f t="shared" si="8"/>
        <v>S333286.265288.4632.19800000000004</v>
      </c>
      <c r="B29" s="17">
        <v>23</v>
      </c>
      <c r="C29" s="20" t="s">
        <v>12</v>
      </c>
      <c r="D29" s="20" t="s">
        <v>137</v>
      </c>
      <c r="E29" s="20" t="s">
        <v>138</v>
      </c>
      <c r="F29" s="20">
        <v>286.26499999999999</v>
      </c>
      <c r="G29" s="20">
        <v>288.46300000000002</v>
      </c>
      <c r="H29" s="18">
        <f t="shared" si="6"/>
        <v>2.1980000000000359</v>
      </c>
      <c r="I29" s="17">
        <f t="shared" si="9"/>
        <v>2.1980000000000359</v>
      </c>
      <c r="J29" s="20"/>
      <c r="K29" s="20"/>
      <c r="L29" s="20"/>
      <c r="M29" s="20"/>
      <c r="N29" s="20"/>
      <c r="O29" s="20"/>
      <c r="P29" s="20"/>
      <c r="Q29" s="20" t="s">
        <v>100</v>
      </c>
      <c r="R29" s="20">
        <v>6</v>
      </c>
      <c r="S29" s="20">
        <v>6.5</v>
      </c>
      <c r="T29" s="20" t="s">
        <v>101</v>
      </c>
      <c r="U29" s="24"/>
      <c r="V29" s="24"/>
      <c r="W29" s="20">
        <v>6</v>
      </c>
      <c r="X29" s="24"/>
      <c r="Y29" s="20" t="s">
        <v>102</v>
      </c>
      <c r="Z29" s="17" t="s">
        <v>103</v>
      </c>
      <c r="AA29" s="17">
        <v>30</v>
      </c>
      <c r="AB29" s="17" t="s">
        <v>104</v>
      </c>
      <c r="AC29" s="17">
        <v>9</v>
      </c>
      <c r="AD29" s="17">
        <v>220</v>
      </c>
      <c r="AE29" s="69">
        <f t="shared" si="10"/>
        <v>290.13600000000474</v>
      </c>
      <c r="AF29" s="69">
        <f t="shared" si="11"/>
        <v>174.08160000000285</v>
      </c>
      <c r="AG29" s="24">
        <v>0.6</v>
      </c>
      <c r="AH29" s="20">
        <v>2005</v>
      </c>
      <c r="AI29" s="24"/>
      <c r="AJ29" s="24"/>
      <c r="AK29" s="24"/>
      <c r="AL29" s="20" t="s">
        <v>105</v>
      </c>
      <c r="AM29" s="20" t="s">
        <v>105</v>
      </c>
      <c r="AN29" s="24"/>
      <c r="AO29" s="17" t="s">
        <v>106</v>
      </c>
      <c r="AP29" s="45"/>
      <c r="AQ29" s="45"/>
      <c r="AR29" s="45"/>
      <c r="AS29" s="45"/>
      <c r="AT29" s="45"/>
      <c r="AU29" s="45"/>
      <c r="AV29" s="45"/>
      <c r="AW29" s="75" t="s">
        <v>139</v>
      </c>
      <c r="AX29" t="str">
        <f t="shared" si="7"/>
        <v>S333286.265288.463</v>
      </c>
      <c r="AY29" s="6" t="str">
        <f>VLOOKUP(AX29,[1]Worksheet!$AI$1:$AI$65536,1,0)</f>
        <v>S333286.265288.463</v>
      </c>
      <c r="AZ29" s="6">
        <f>VLOOKUP(A29,[2]明细表1214!$A$7:$H$122,8,0)</f>
        <v>2.1980000000000399</v>
      </c>
      <c r="BA29" s="6">
        <f>VLOOKUP(A29,[2]明细表1214!$A$7:$CL$122,90,0)</f>
        <v>0</v>
      </c>
      <c r="BC29" s="7" t="s">
        <v>105</v>
      </c>
      <c r="BD29" s="7">
        <v>1958</v>
      </c>
      <c r="BE29" s="7">
        <v>2005</v>
      </c>
      <c r="BF29" s="7" t="s">
        <v>100</v>
      </c>
      <c r="BG29" s="7">
        <v>6.5</v>
      </c>
      <c r="BH29" s="7">
        <v>6</v>
      </c>
      <c r="BI29" s="7" t="s">
        <v>101</v>
      </c>
      <c r="BJ29" s="7" t="s">
        <v>105</v>
      </c>
      <c r="BK29" s="7" t="s">
        <v>105</v>
      </c>
      <c r="BL29" s="7" t="s">
        <v>105</v>
      </c>
    </row>
    <row r="30" spans="1:70" s="7" customFormat="1" ht="24" customHeight="1" x14ac:dyDescent="0.15">
      <c r="A30" s="6" t="str">
        <f t="shared" si="8"/>
        <v>S333288.463289.7621.29899999999998</v>
      </c>
      <c r="B30" s="17">
        <v>24</v>
      </c>
      <c r="C30" s="20" t="s">
        <v>12</v>
      </c>
      <c r="D30" s="20" t="s">
        <v>137</v>
      </c>
      <c r="E30" s="20" t="s">
        <v>138</v>
      </c>
      <c r="F30" s="20">
        <v>288.46300000000002</v>
      </c>
      <c r="G30" s="20">
        <v>289.762</v>
      </c>
      <c r="H30" s="18">
        <f t="shared" si="6"/>
        <v>1.2989999999999782</v>
      </c>
      <c r="I30" s="17">
        <f t="shared" si="9"/>
        <v>1.2989999999999782</v>
      </c>
      <c r="J30" s="20"/>
      <c r="K30" s="20"/>
      <c r="L30" s="20"/>
      <c r="M30" s="20"/>
      <c r="N30" s="20"/>
      <c r="O30" s="20"/>
      <c r="P30" s="20"/>
      <c r="Q30" s="20" t="s">
        <v>100</v>
      </c>
      <c r="R30" s="20">
        <v>6</v>
      </c>
      <c r="S30" s="20">
        <v>6.5</v>
      </c>
      <c r="T30" s="20" t="s">
        <v>101</v>
      </c>
      <c r="U30" s="24"/>
      <c r="V30" s="24"/>
      <c r="W30" s="20">
        <v>6</v>
      </c>
      <c r="X30" s="24"/>
      <c r="Y30" s="20" t="s">
        <v>102</v>
      </c>
      <c r="Z30" s="17" t="s">
        <v>103</v>
      </c>
      <c r="AA30" s="17">
        <v>30</v>
      </c>
      <c r="AB30" s="17" t="s">
        <v>104</v>
      </c>
      <c r="AC30" s="17">
        <v>9</v>
      </c>
      <c r="AD30" s="17">
        <v>220</v>
      </c>
      <c r="AE30" s="69">
        <f t="shared" si="10"/>
        <v>171.46799999999712</v>
      </c>
      <c r="AF30" s="69">
        <f t="shared" si="11"/>
        <v>102.88079999999827</v>
      </c>
      <c r="AG30" s="24">
        <v>0.6</v>
      </c>
      <c r="AH30" s="20">
        <v>2005</v>
      </c>
      <c r="AI30" s="24"/>
      <c r="AJ30" s="24"/>
      <c r="AK30" s="24"/>
      <c r="AL30" s="20" t="s">
        <v>105</v>
      </c>
      <c r="AM30" s="20" t="s">
        <v>105</v>
      </c>
      <c r="AN30" s="24"/>
      <c r="AO30" s="17" t="s">
        <v>106</v>
      </c>
      <c r="AP30" s="45"/>
      <c r="AQ30" s="45"/>
      <c r="AR30" s="45"/>
      <c r="AS30" s="45"/>
      <c r="AT30" s="45"/>
      <c r="AU30" s="45"/>
      <c r="AV30" s="45"/>
      <c r="AW30" s="75" t="s">
        <v>139</v>
      </c>
      <c r="AX30" t="str">
        <f t="shared" si="7"/>
        <v>S333288.463289.762</v>
      </c>
      <c r="AY30" s="6" t="str">
        <f>VLOOKUP(AX30,[1]Worksheet!$AI$1:$AI$65536,1,0)</f>
        <v>S333288.463289.762</v>
      </c>
      <c r="AZ30" s="6">
        <f>VLOOKUP(A30,[2]明细表1214!$A$7:$H$122,8,0)</f>
        <v>1.2989999999999799</v>
      </c>
      <c r="BA30" s="6">
        <f>VLOOKUP(A30,[2]明细表1214!$A$7:$CL$122,90,0)</f>
        <v>0</v>
      </c>
      <c r="BC30" s="7" t="s">
        <v>105</v>
      </c>
      <c r="BD30" s="7">
        <v>1958</v>
      </c>
      <c r="BE30" s="7">
        <v>2005</v>
      </c>
      <c r="BF30" s="7" t="s">
        <v>100</v>
      </c>
      <c r="BG30" s="7">
        <v>6.5</v>
      </c>
      <c r="BH30" s="7">
        <v>6</v>
      </c>
      <c r="BI30" s="7" t="s">
        <v>101</v>
      </c>
      <c r="BJ30" s="7" t="s">
        <v>105</v>
      </c>
      <c r="BK30" s="7" t="s">
        <v>105</v>
      </c>
      <c r="BL30" s="7" t="s">
        <v>105</v>
      </c>
    </row>
    <row r="31" spans="1:70" s="7" customFormat="1" ht="24" customHeight="1" x14ac:dyDescent="0.15">
      <c r="A31" s="6" t="str">
        <f t="shared" si="8"/>
        <v>S333289.762292.2612.49900000000002</v>
      </c>
      <c r="B31" s="17">
        <v>25</v>
      </c>
      <c r="C31" s="20" t="s">
        <v>12</v>
      </c>
      <c r="D31" s="20" t="s">
        <v>137</v>
      </c>
      <c r="E31" s="20" t="s">
        <v>138</v>
      </c>
      <c r="F31" s="20">
        <v>289.762</v>
      </c>
      <c r="G31" s="20">
        <v>292.26100000000002</v>
      </c>
      <c r="H31" s="18">
        <f t="shared" si="6"/>
        <v>2.4990000000000236</v>
      </c>
      <c r="I31" s="17">
        <f t="shared" si="9"/>
        <v>2.4990000000000236</v>
      </c>
      <c r="J31" s="20"/>
      <c r="K31" s="20"/>
      <c r="L31" s="20"/>
      <c r="M31" s="20"/>
      <c r="N31" s="20"/>
      <c r="O31" s="20"/>
      <c r="P31" s="20"/>
      <c r="Q31" s="20" t="s">
        <v>100</v>
      </c>
      <c r="R31" s="20">
        <v>6</v>
      </c>
      <c r="S31" s="20">
        <v>6.5</v>
      </c>
      <c r="T31" s="20" t="s">
        <v>101</v>
      </c>
      <c r="U31" s="24"/>
      <c r="V31" s="24"/>
      <c r="W31" s="20">
        <v>6</v>
      </c>
      <c r="X31" s="24"/>
      <c r="Y31" s="20" t="s">
        <v>102</v>
      </c>
      <c r="Z31" s="17" t="s">
        <v>103</v>
      </c>
      <c r="AA31" s="17">
        <v>30</v>
      </c>
      <c r="AB31" s="17" t="s">
        <v>104</v>
      </c>
      <c r="AC31" s="17">
        <v>9</v>
      </c>
      <c r="AD31" s="17">
        <v>220</v>
      </c>
      <c r="AE31" s="69">
        <f t="shared" si="10"/>
        <v>329.86800000000312</v>
      </c>
      <c r="AF31" s="69">
        <f t="shared" si="11"/>
        <v>197.92080000000186</v>
      </c>
      <c r="AG31" s="24">
        <v>0.6</v>
      </c>
      <c r="AH31" s="20">
        <v>2005</v>
      </c>
      <c r="AI31" s="24"/>
      <c r="AJ31" s="24"/>
      <c r="AK31" s="24"/>
      <c r="AL31" s="20" t="s">
        <v>105</v>
      </c>
      <c r="AM31" s="20" t="s">
        <v>105</v>
      </c>
      <c r="AN31" s="24"/>
      <c r="AO31" s="17" t="s">
        <v>106</v>
      </c>
      <c r="AP31" s="45"/>
      <c r="AQ31" s="45"/>
      <c r="AR31" s="45"/>
      <c r="AS31" s="45"/>
      <c r="AT31" s="45"/>
      <c r="AU31" s="45"/>
      <c r="AV31" s="45"/>
      <c r="AW31" s="75" t="s">
        <v>139</v>
      </c>
      <c r="AX31" t="str">
        <f t="shared" si="7"/>
        <v>S333289.762292.261</v>
      </c>
      <c r="AY31" s="6" t="str">
        <f>VLOOKUP(AX31,[1]Worksheet!$AI$1:$AI$65536,1,0)</f>
        <v>S333289.762292.261</v>
      </c>
      <c r="AZ31" s="6">
        <f>VLOOKUP(A31,[2]明细表1214!$A$7:$H$122,8,0)</f>
        <v>2.4990000000000201</v>
      </c>
      <c r="BA31" s="6">
        <f>VLOOKUP(A31,[2]明细表1214!$A$7:$CL$122,90,0)</f>
        <v>0</v>
      </c>
      <c r="BC31" s="7" t="s">
        <v>105</v>
      </c>
      <c r="BD31" s="7">
        <v>1958</v>
      </c>
      <c r="BE31" s="7">
        <v>2005</v>
      </c>
      <c r="BF31" s="7" t="s">
        <v>100</v>
      </c>
      <c r="BG31" s="7">
        <v>6.5</v>
      </c>
      <c r="BH31" s="7">
        <v>6</v>
      </c>
      <c r="BI31" s="7" t="s">
        <v>101</v>
      </c>
      <c r="BJ31" s="7" t="s">
        <v>105</v>
      </c>
      <c r="BK31" s="7" t="s">
        <v>105</v>
      </c>
      <c r="BL31" s="7" t="s">
        <v>105</v>
      </c>
    </row>
    <row r="32" spans="1:70" s="7" customFormat="1" ht="24" customHeight="1" x14ac:dyDescent="0.15">
      <c r="A32" s="6" t="str">
        <f t="shared" si="8"/>
        <v>S333292.261293.1610.899999999999977</v>
      </c>
      <c r="B32" s="17">
        <v>26</v>
      </c>
      <c r="C32" s="20" t="s">
        <v>12</v>
      </c>
      <c r="D32" s="20" t="s">
        <v>137</v>
      </c>
      <c r="E32" s="20" t="s">
        <v>138</v>
      </c>
      <c r="F32" s="20">
        <v>292.26100000000002</v>
      </c>
      <c r="G32" s="20">
        <v>293.161</v>
      </c>
      <c r="H32" s="18">
        <f t="shared" si="6"/>
        <v>0.89999999999997726</v>
      </c>
      <c r="I32" s="17">
        <f t="shared" si="9"/>
        <v>0.89999999999997726</v>
      </c>
      <c r="J32" s="20"/>
      <c r="K32" s="20"/>
      <c r="L32" s="20"/>
      <c r="M32" s="20"/>
      <c r="N32" s="20"/>
      <c r="O32" s="20"/>
      <c r="P32" s="20"/>
      <c r="Q32" s="20" t="s">
        <v>100</v>
      </c>
      <c r="R32" s="20">
        <v>6</v>
      </c>
      <c r="S32" s="20">
        <v>6.5</v>
      </c>
      <c r="T32" s="20" t="s">
        <v>101</v>
      </c>
      <c r="U32" s="24"/>
      <c r="V32" s="24"/>
      <c r="W32" s="20">
        <v>6</v>
      </c>
      <c r="X32" s="24"/>
      <c r="Y32" s="20" t="s">
        <v>102</v>
      </c>
      <c r="Z32" s="17" t="s">
        <v>103</v>
      </c>
      <c r="AA32" s="17">
        <v>30</v>
      </c>
      <c r="AB32" s="17" t="s">
        <v>104</v>
      </c>
      <c r="AC32" s="17">
        <v>9</v>
      </c>
      <c r="AD32" s="17">
        <v>220</v>
      </c>
      <c r="AE32" s="69">
        <f t="shared" si="10"/>
        <v>118.799999999997</v>
      </c>
      <c r="AF32" s="69">
        <f t="shared" si="11"/>
        <v>71.279999999998196</v>
      </c>
      <c r="AG32" s="24">
        <v>0.6</v>
      </c>
      <c r="AH32" s="20">
        <v>2005</v>
      </c>
      <c r="AI32" s="24"/>
      <c r="AJ32" s="24"/>
      <c r="AK32" s="24"/>
      <c r="AL32" s="20" t="s">
        <v>105</v>
      </c>
      <c r="AM32" s="20" t="s">
        <v>105</v>
      </c>
      <c r="AN32" s="24"/>
      <c r="AO32" s="17" t="s">
        <v>106</v>
      </c>
      <c r="AP32" s="45"/>
      <c r="AQ32" s="45"/>
      <c r="AR32" s="45"/>
      <c r="AS32" s="45"/>
      <c r="AT32" s="45"/>
      <c r="AU32" s="45"/>
      <c r="AV32" s="45"/>
      <c r="AW32" s="75" t="s">
        <v>139</v>
      </c>
      <c r="AX32" t="str">
        <f t="shared" si="7"/>
        <v>S333292.261293.161</v>
      </c>
      <c r="AY32" s="6" t="str">
        <f>VLOOKUP(AX32,[1]Worksheet!$AI$1:$AI$65536,1,0)</f>
        <v>S333292.261293.161</v>
      </c>
      <c r="AZ32" s="6">
        <f>VLOOKUP(A32,[2]明细表1214!$A$7:$H$122,8,0)</f>
        <v>0.89999999999997704</v>
      </c>
      <c r="BA32" s="6">
        <f>VLOOKUP(A32,[2]明细表1214!$A$7:$CL$122,90,0)</f>
        <v>0</v>
      </c>
      <c r="BC32" s="7" t="s">
        <v>105</v>
      </c>
      <c r="BD32" s="7">
        <v>1958</v>
      </c>
      <c r="BE32" s="7">
        <v>2005</v>
      </c>
      <c r="BF32" s="7" t="s">
        <v>100</v>
      </c>
      <c r="BG32" s="7">
        <v>6.5</v>
      </c>
      <c r="BH32" s="7">
        <v>6</v>
      </c>
      <c r="BI32" s="7" t="s">
        <v>101</v>
      </c>
      <c r="BJ32" s="7" t="s">
        <v>105</v>
      </c>
      <c r="BK32" s="7" t="s">
        <v>105</v>
      </c>
      <c r="BL32" s="7" t="s">
        <v>105</v>
      </c>
    </row>
    <row r="33" spans="1:64" s="8" customFormat="1" ht="24" customHeight="1" x14ac:dyDescent="0.15">
      <c r="A33" s="6" t="str">
        <f t="shared" si="8"/>
        <v>S333293.161293.560.399000000000001</v>
      </c>
      <c r="B33" s="17">
        <v>27</v>
      </c>
      <c r="C33" s="20" t="s">
        <v>12</v>
      </c>
      <c r="D33" s="20" t="s">
        <v>137</v>
      </c>
      <c r="E33" s="20" t="s">
        <v>138</v>
      </c>
      <c r="F33" s="20">
        <v>293.161</v>
      </c>
      <c r="G33" s="20">
        <v>293.56</v>
      </c>
      <c r="H33" s="18">
        <f t="shared" si="6"/>
        <v>0.39900000000000091</v>
      </c>
      <c r="I33" s="17">
        <f t="shared" si="9"/>
        <v>0.39900000000000091</v>
      </c>
      <c r="J33" s="20"/>
      <c r="K33" s="20"/>
      <c r="L33" s="20"/>
      <c r="M33" s="20"/>
      <c r="N33" s="20"/>
      <c r="O33" s="20"/>
      <c r="P33" s="20"/>
      <c r="Q33" s="20" t="s">
        <v>100</v>
      </c>
      <c r="R33" s="20">
        <v>6</v>
      </c>
      <c r="S33" s="20">
        <v>6.5</v>
      </c>
      <c r="T33" s="20" t="s">
        <v>101</v>
      </c>
      <c r="U33" s="24"/>
      <c r="V33" s="24"/>
      <c r="W33" s="20">
        <v>6</v>
      </c>
      <c r="X33" s="24"/>
      <c r="Y33" s="20" t="s">
        <v>102</v>
      </c>
      <c r="Z33" s="17" t="s">
        <v>103</v>
      </c>
      <c r="AA33" s="17">
        <v>30</v>
      </c>
      <c r="AB33" s="17" t="s">
        <v>104</v>
      </c>
      <c r="AC33" s="17">
        <v>9</v>
      </c>
      <c r="AD33" s="17">
        <v>220</v>
      </c>
      <c r="AE33" s="69">
        <f t="shared" si="10"/>
        <v>52.66800000000012</v>
      </c>
      <c r="AF33" s="69">
        <f t="shared" si="11"/>
        <v>31.600800000000071</v>
      </c>
      <c r="AG33" s="24">
        <v>0.6</v>
      </c>
      <c r="AH33" s="20">
        <v>2005</v>
      </c>
      <c r="AI33" s="24"/>
      <c r="AJ33" s="24"/>
      <c r="AK33" s="24"/>
      <c r="AL33" s="20" t="s">
        <v>105</v>
      </c>
      <c r="AM33" s="20" t="s">
        <v>105</v>
      </c>
      <c r="AN33" s="24"/>
      <c r="AO33" s="17" t="s">
        <v>106</v>
      </c>
      <c r="AP33" s="45"/>
      <c r="AQ33" s="45"/>
      <c r="AR33" s="45"/>
      <c r="AS33" s="45"/>
      <c r="AT33" s="45"/>
      <c r="AU33" s="45"/>
      <c r="AV33" s="45"/>
      <c r="AW33" s="75" t="s">
        <v>139</v>
      </c>
      <c r="AX33" t="str">
        <f t="shared" si="7"/>
        <v>S333293.161293.56</v>
      </c>
      <c r="AY33" s="6" t="str">
        <f>VLOOKUP(AX33,[1]Worksheet!$AI$1:$AI$65536,1,0)</f>
        <v>S333293.161293.56</v>
      </c>
      <c r="AZ33" s="6">
        <f>VLOOKUP(A33,[2]明细表1214!$A$7:$H$122,8,0)</f>
        <v>0.39900000000000102</v>
      </c>
      <c r="BA33" s="6">
        <f>VLOOKUP(A33,[2]明细表1214!$A$7:$CL$122,90,0)</f>
        <v>0</v>
      </c>
      <c r="BC33" s="8" t="s">
        <v>105</v>
      </c>
      <c r="BD33" s="8">
        <v>1958</v>
      </c>
      <c r="BE33" s="8">
        <v>2005</v>
      </c>
      <c r="BF33" s="8" t="s">
        <v>100</v>
      </c>
      <c r="BG33" s="8">
        <v>6.5</v>
      </c>
      <c r="BH33" s="8">
        <v>6</v>
      </c>
      <c r="BI33" s="8" t="s">
        <v>101</v>
      </c>
      <c r="BJ33" s="8" t="s">
        <v>105</v>
      </c>
      <c r="BK33" s="8" t="s">
        <v>105</v>
      </c>
      <c r="BL33" s="8" t="s">
        <v>105</v>
      </c>
    </row>
    <row r="34" spans="1:64" s="10" customFormat="1" ht="24" customHeight="1" x14ac:dyDescent="0.15">
      <c r="A34" s="6" t="str">
        <f t="shared" si="8"/>
        <v>S333293.56293.6890.129000000000019</v>
      </c>
      <c r="B34" s="17">
        <v>28</v>
      </c>
      <c r="C34" s="20" t="s">
        <v>12</v>
      </c>
      <c r="D34" s="20" t="s">
        <v>137</v>
      </c>
      <c r="E34" s="20" t="s">
        <v>138</v>
      </c>
      <c r="F34" s="20">
        <v>293.56</v>
      </c>
      <c r="G34" s="20">
        <v>293.68900000000002</v>
      </c>
      <c r="H34" s="18">
        <f t="shared" si="6"/>
        <v>0.1290000000000191</v>
      </c>
      <c r="I34" s="17">
        <f t="shared" si="9"/>
        <v>0.1290000000000191</v>
      </c>
      <c r="J34" s="20"/>
      <c r="K34" s="20"/>
      <c r="L34" s="20"/>
      <c r="M34" s="20"/>
      <c r="N34" s="20"/>
      <c r="O34" s="20"/>
      <c r="P34" s="20"/>
      <c r="Q34" s="20" t="s">
        <v>100</v>
      </c>
      <c r="R34" s="20">
        <v>6</v>
      </c>
      <c r="S34" s="20">
        <v>7</v>
      </c>
      <c r="T34" s="20" t="s">
        <v>118</v>
      </c>
      <c r="U34" s="24"/>
      <c r="V34" s="24"/>
      <c r="W34" s="20">
        <v>6</v>
      </c>
      <c r="X34" s="24"/>
      <c r="Y34" s="20" t="s">
        <v>111</v>
      </c>
      <c r="Z34" s="17" t="s">
        <v>103</v>
      </c>
      <c r="AA34" s="17">
        <v>30</v>
      </c>
      <c r="AB34" s="17" t="s">
        <v>104</v>
      </c>
      <c r="AC34" s="17">
        <v>9</v>
      </c>
      <c r="AD34" s="21">
        <v>215</v>
      </c>
      <c r="AE34" s="69">
        <f t="shared" si="10"/>
        <v>16.641000000002464</v>
      </c>
      <c r="AF34" s="69">
        <f t="shared" si="11"/>
        <v>9.9846000000014783</v>
      </c>
      <c r="AG34" s="24">
        <v>0.6</v>
      </c>
      <c r="AH34" s="20">
        <v>2010</v>
      </c>
      <c r="AI34" s="24"/>
      <c r="AJ34" s="24"/>
      <c r="AK34" s="24"/>
      <c r="AL34" s="20" t="s">
        <v>105</v>
      </c>
      <c r="AM34" s="20" t="s">
        <v>105</v>
      </c>
      <c r="AN34" s="24"/>
      <c r="AO34" s="17" t="s">
        <v>106</v>
      </c>
      <c r="AP34" s="45"/>
      <c r="AQ34" s="45"/>
      <c r="AR34" s="45"/>
      <c r="AS34" s="45"/>
      <c r="AT34" s="45"/>
      <c r="AU34" s="45"/>
      <c r="AV34" s="45"/>
      <c r="AW34" s="75" t="s">
        <v>139</v>
      </c>
      <c r="AX34" t="str">
        <f t="shared" si="7"/>
        <v>S333293.56293.689</v>
      </c>
      <c r="AY34" s="6" t="str">
        <f>VLOOKUP(AX34,[1]Worksheet!$AI$1:$AI$65536,1,0)</f>
        <v>S333293.56293.689</v>
      </c>
      <c r="AZ34" s="6">
        <f>VLOOKUP(A34,[2]明细表1214!$A$7:$H$122,8,0)</f>
        <v>0.12900000000001899</v>
      </c>
      <c r="BA34" s="6">
        <f>VLOOKUP(A34,[2]明细表1214!$A$7:$CL$122,90,0)</f>
        <v>0</v>
      </c>
      <c r="BC34" s="10" t="s">
        <v>105</v>
      </c>
      <c r="BD34" s="10">
        <v>1958</v>
      </c>
      <c r="BE34" s="10">
        <v>2010</v>
      </c>
      <c r="BF34" s="10" t="s">
        <v>100</v>
      </c>
      <c r="BG34" s="10">
        <v>7</v>
      </c>
      <c r="BH34" s="10">
        <v>6</v>
      </c>
      <c r="BI34" s="10" t="s">
        <v>118</v>
      </c>
      <c r="BJ34" s="10" t="s">
        <v>105</v>
      </c>
      <c r="BK34" s="10" t="s">
        <v>105</v>
      </c>
      <c r="BL34" s="10" t="s">
        <v>105</v>
      </c>
    </row>
    <row r="35" spans="1:64" s="10" customFormat="1" ht="24" customHeight="1" x14ac:dyDescent="0.15">
      <c r="A35" s="6" t="str">
        <f t="shared" si="8"/>
        <v>S20695.01598.9863.971</v>
      </c>
      <c r="B35" s="17">
        <v>29</v>
      </c>
      <c r="C35" s="21" t="s">
        <v>13</v>
      </c>
      <c r="D35" s="21" t="s">
        <v>140</v>
      </c>
      <c r="E35" s="21" t="s">
        <v>141</v>
      </c>
      <c r="F35" s="21">
        <v>95.015000000000001</v>
      </c>
      <c r="G35" s="21">
        <v>98.986000000000004</v>
      </c>
      <c r="H35" s="18">
        <f t="shared" si="6"/>
        <v>3.9710000000000036</v>
      </c>
      <c r="I35" s="17">
        <f t="shared" si="9"/>
        <v>3.9710000000000036</v>
      </c>
      <c r="J35" s="24"/>
      <c r="K35" s="24"/>
      <c r="L35" s="24"/>
      <c r="M35" s="24"/>
      <c r="N35" s="24"/>
      <c r="O35" s="24"/>
      <c r="P35" s="24"/>
      <c r="Q35" s="21" t="s">
        <v>100</v>
      </c>
      <c r="R35" s="21">
        <v>5</v>
      </c>
      <c r="S35" s="21">
        <v>8.5</v>
      </c>
      <c r="T35" s="21" t="s">
        <v>101</v>
      </c>
      <c r="U35" s="24"/>
      <c r="V35" s="24" t="s">
        <v>120</v>
      </c>
      <c r="W35" s="21">
        <v>7</v>
      </c>
      <c r="X35" s="24"/>
      <c r="Y35" s="21" t="s">
        <v>142</v>
      </c>
      <c r="Z35" s="17" t="s">
        <v>103</v>
      </c>
      <c r="AA35" s="17">
        <v>30</v>
      </c>
      <c r="AB35" s="17" t="s">
        <v>104</v>
      </c>
      <c r="AC35" s="17">
        <v>9</v>
      </c>
      <c r="AD35" s="17">
        <v>220</v>
      </c>
      <c r="AE35" s="69">
        <f t="shared" si="10"/>
        <v>611.53400000000056</v>
      </c>
      <c r="AF35" s="69">
        <f t="shared" si="11"/>
        <v>489.22720000000049</v>
      </c>
      <c r="AG35" s="17">
        <v>0.8</v>
      </c>
      <c r="AH35" s="70" t="s">
        <v>143</v>
      </c>
      <c r="AI35" s="24"/>
      <c r="AJ35" s="24"/>
      <c r="AK35" s="24"/>
      <c r="AL35" s="21" t="s">
        <v>105</v>
      </c>
      <c r="AM35" s="21" t="s">
        <v>144</v>
      </c>
      <c r="AN35" s="24"/>
      <c r="AO35" s="17" t="s">
        <v>106</v>
      </c>
      <c r="AP35" s="45" t="s">
        <v>122</v>
      </c>
      <c r="AQ35" s="45" t="s">
        <v>145</v>
      </c>
      <c r="AR35" s="45"/>
      <c r="AS35" s="45"/>
      <c r="AT35" s="45"/>
      <c r="AU35" s="45"/>
      <c r="AV35" s="45"/>
      <c r="AW35" s="77" t="s">
        <v>125</v>
      </c>
      <c r="AX35" t="str">
        <f t="shared" si="7"/>
        <v>S20695.01598.986</v>
      </c>
      <c r="AY35" s="6" t="str">
        <f>VLOOKUP(AX35,[1]Worksheet!$AI$1:$AI$65536,1,0)</f>
        <v>S20695.01598.986</v>
      </c>
      <c r="AZ35" s="6">
        <f>VLOOKUP(A35,[2]明细表1214!$A$7:$H$122,8,0)</f>
        <v>3.9710000000000001</v>
      </c>
      <c r="BA35" s="6">
        <f>VLOOKUP(A35,[2]明细表1214!$A$7:$CL$122,90,0)</f>
        <v>0</v>
      </c>
      <c r="BC35" s="10" t="s">
        <v>105</v>
      </c>
      <c r="BD35" s="10" t="s">
        <v>146</v>
      </c>
      <c r="BE35" s="10" t="s">
        <v>147</v>
      </c>
      <c r="BF35" s="10" t="s">
        <v>100</v>
      </c>
      <c r="BG35" s="10">
        <v>8.5</v>
      </c>
      <c r="BH35" s="10">
        <v>5</v>
      </c>
      <c r="BI35" s="10" t="s">
        <v>101</v>
      </c>
      <c r="BJ35" s="10" t="s">
        <v>105</v>
      </c>
      <c r="BK35" s="10" t="s">
        <v>105</v>
      </c>
      <c r="BL35" s="10" t="s">
        <v>144</v>
      </c>
    </row>
    <row r="36" spans="1:64" s="8" customFormat="1" ht="24" customHeight="1" x14ac:dyDescent="0.15">
      <c r="A36" s="6" t="str">
        <f t="shared" si="8"/>
        <v>S206201.85207.6655.815</v>
      </c>
      <c r="B36" s="17">
        <v>30</v>
      </c>
      <c r="C36" s="21" t="s">
        <v>13</v>
      </c>
      <c r="D36" s="21" t="s">
        <v>148</v>
      </c>
      <c r="E36" s="21" t="s">
        <v>141</v>
      </c>
      <c r="F36" s="21">
        <v>201.85</v>
      </c>
      <c r="G36" s="21">
        <v>207.66499999999999</v>
      </c>
      <c r="H36" s="18">
        <f t="shared" si="6"/>
        <v>5.8149999999999977</v>
      </c>
      <c r="I36" s="17">
        <f t="shared" si="9"/>
        <v>5.8149999999999977</v>
      </c>
      <c r="J36" s="25"/>
      <c r="K36" s="25"/>
      <c r="L36" s="25"/>
      <c r="M36" s="25"/>
      <c r="N36" s="25"/>
      <c r="O36" s="25"/>
      <c r="P36" s="25"/>
      <c r="Q36" s="21" t="s">
        <v>100</v>
      </c>
      <c r="R36" s="21">
        <v>4.5</v>
      </c>
      <c r="S36" s="21">
        <v>7</v>
      </c>
      <c r="T36" s="21" t="s">
        <v>101</v>
      </c>
      <c r="U36" s="25" t="s">
        <v>149</v>
      </c>
      <c r="V36" s="25" t="s">
        <v>100</v>
      </c>
      <c r="W36" s="21">
        <v>6</v>
      </c>
      <c r="X36" s="25"/>
      <c r="Y36" s="21" t="s">
        <v>102</v>
      </c>
      <c r="Z36" s="17" t="s">
        <v>103</v>
      </c>
      <c r="AA36" s="17">
        <v>30</v>
      </c>
      <c r="AB36" s="17" t="s">
        <v>104</v>
      </c>
      <c r="AC36" s="17">
        <v>9</v>
      </c>
      <c r="AD36" s="21">
        <v>220</v>
      </c>
      <c r="AE36" s="69">
        <f t="shared" si="10"/>
        <v>767.57999999999981</v>
      </c>
      <c r="AF36" s="69">
        <f t="shared" si="11"/>
        <v>460.54799999999989</v>
      </c>
      <c r="AG36" s="24">
        <v>0.6</v>
      </c>
      <c r="AH36" s="22">
        <v>2011</v>
      </c>
      <c r="AI36" s="25"/>
      <c r="AJ36" s="25"/>
      <c r="AK36" s="25"/>
      <c r="AL36" s="21" t="s">
        <v>105</v>
      </c>
      <c r="AM36" s="21" t="s">
        <v>105</v>
      </c>
      <c r="AN36" s="25"/>
      <c r="AO36" s="17" t="s">
        <v>106</v>
      </c>
      <c r="AP36" s="47" t="s">
        <v>122</v>
      </c>
      <c r="AQ36" s="47" t="s">
        <v>150</v>
      </c>
      <c r="AR36" s="47"/>
      <c r="AS36" s="47"/>
      <c r="AT36" s="47"/>
      <c r="AU36" s="47"/>
      <c r="AV36" s="47" t="e">
        <f ca="1">_xlfn.DISPIMG("ID_0456A1AC9CC648C4AD4608CDA4C329B5",1)</f>
        <v>#NAME?</v>
      </c>
      <c r="AW36" s="74" t="s">
        <v>125</v>
      </c>
      <c r="AX36" t="str">
        <f t="shared" si="7"/>
        <v>S206201.85207.665</v>
      </c>
      <c r="AY36" s="6" t="str">
        <f>VLOOKUP(AX36,[1]Worksheet!$AI$1:$AI$65536,1,0)</f>
        <v>S206201.85207.665</v>
      </c>
      <c r="AZ36" s="6">
        <f>VLOOKUP(A36,[2]明细表1214!$A$7:$H$122,8,0)</f>
        <v>5.8150000000000004</v>
      </c>
      <c r="BA36" s="6">
        <f>VLOOKUP(A36,[2]明细表1214!$A$7:$CL$122,90,0)</f>
        <v>0</v>
      </c>
      <c r="BC36" s="8" t="s">
        <v>105</v>
      </c>
      <c r="BD36" s="8">
        <v>2000</v>
      </c>
      <c r="BE36" s="8">
        <v>2011</v>
      </c>
      <c r="BF36" s="8" t="s">
        <v>100</v>
      </c>
      <c r="BG36" s="8">
        <v>7</v>
      </c>
      <c r="BH36" s="8">
        <v>4.5</v>
      </c>
      <c r="BI36" s="8" t="s">
        <v>101</v>
      </c>
      <c r="BJ36" s="8" t="s">
        <v>105</v>
      </c>
      <c r="BK36" s="8" t="s">
        <v>105</v>
      </c>
      <c r="BL36" s="8" t="s">
        <v>105</v>
      </c>
    </row>
    <row r="37" spans="1:64" s="8" customFormat="1" ht="24" customHeight="1" x14ac:dyDescent="0.15">
      <c r="A37" s="6" t="str">
        <f t="shared" si="8"/>
        <v>S20978.69284.5385.846</v>
      </c>
      <c r="B37" s="17">
        <v>31</v>
      </c>
      <c r="C37" s="21" t="s">
        <v>13</v>
      </c>
      <c r="D37" s="21" t="s">
        <v>140</v>
      </c>
      <c r="E37" s="26" t="s">
        <v>151</v>
      </c>
      <c r="F37" s="26">
        <v>78.691999999999993</v>
      </c>
      <c r="G37" s="26">
        <v>84.537999999999997</v>
      </c>
      <c r="H37" s="44">
        <f t="shared" si="6"/>
        <v>5.8460000000000036</v>
      </c>
      <c r="I37" s="17">
        <f t="shared" si="9"/>
        <v>5.8460000000000036</v>
      </c>
      <c r="J37" s="24"/>
      <c r="K37" s="24"/>
      <c r="L37" s="24"/>
      <c r="M37" s="24"/>
      <c r="N37" s="24"/>
      <c r="O37" s="24"/>
      <c r="P37" s="24"/>
      <c r="Q37" s="21" t="s">
        <v>100</v>
      </c>
      <c r="R37" s="21">
        <v>5.5</v>
      </c>
      <c r="S37" s="21">
        <v>7</v>
      </c>
      <c r="T37" s="21" t="s">
        <v>101</v>
      </c>
      <c r="U37" s="21" t="s">
        <v>101</v>
      </c>
      <c r="V37" s="24" t="s">
        <v>120</v>
      </c>
      <c r="W37" s="21">
        <v>7</v>
      </c>
      <c r="X37" s="24"/>
      <c r="Y37" s="21" t="s">
        <v>102</v>
      </c>
      <c r="Z37" s="17" t="s">
        <v>103</v>
      </c>
      <c r="AA37" s="17">
        <v>30</v>
      </c>
      <c r="AB37" s="17" t="s">
        <v>104</v>
      </c>
      <c r="AC37" s="17">
        <v>9</v>
      </c>
      <c r="AD37" s="21">
        <v>220</v>
      </c>
      <c r="AE37" s="69">
        <f t="shared" si="10"/>
        <v>900.28400000000056</v>
      </c>
      <c r="AF37" s="69">
        <f t="shared" si="11"/>
        <v>720.22720000000049</v>
      </c>
      <c r="AG37" s="17">
        <v>0.8</v>
      </c>
      <c r="AH37" s="70">
        <v>2007</v>
      </c>
      <c r="AI37" s="24"/>
      <c r="AJ37" s="24"/>
      <c r="AK37" s="24"/>
      <c r="AL37" s="21" t="s">
        <v>105</v>
      </c>
      <c r="AM37" s="21" t="s">
        <v>105</v>
      </c>
      <c r="AN37" s="24"/>
      <c r="AO37" s="17" t="s">
        <v>106</v>
      </c>
      <c r="AP37" s="45" t="s">
        <v>122</v>
      </c>
      <c r="AQ37" s="45" t="s">
        <v>152</v>
      </c>
      <c r="AR37" s="45"/>
      <c r="AS37" s="45"/>
      <c r="AT37" s="45"/>
      <c r="AU37" s="45"/>
      <c r="AV37" s="45"/>
      <c r="AW37" s="77" t="s">
        <v>125</v>
      </c>
      <c r="AX37" t="str">
        <f t="shared" si="7"/>
        <v>S20978.69284.538</v>
      </c>
      <c r="AY37" s="6" t="str">
        <f>VLOOKUP(AX37,[1]Worksheet!$AI$1:$AI$65536,1,0)</f>
        <v>S20978.69284.538</v>
      </c>
      <c r="AZ37" s="6">
        <f>VLOOKUP(A37,[2]明细表1214!$A$7:$H$122,8,0)</f>
        <v>5.8460000000000001</v>
      </c>
      <c r="BA37" s="6">
        <f>VLOOKUP(A37,[2]明细表1214!$A$7:$CL$122,90,0)</f>
        <v>0</v>
      </c>
      <c r="BC37" s="8" t="s">
        <v>105</v>
      </c>
      <c r="BD37" s="8">
        <v>1979</v>
      </c>
      <c r="BE37" s="8" t="s">
        <v>153</v>
      </c>
      <c r="BF37" s="8" t="s">
        <v>100</v>
      </c>
      <c r="BG37" s="8">
        <v>7</v>
      </c>
      <c r="BH37" s="8">
        <v>5.5</v>
      </c>
      <c r="BI37" s="8" t="s">
        <v>101</v>
      </c>
      <c r="BJ37" s="8" t="s">
        <v>105</v>
      </c>
      <c r="BK37" s="8" t="s">
        <v>105</v>
      </c>
      <c r="BL37" s="8" t="s">
        <v>105</v>
      </c>
    </row>
    <row r="38" spans="1:64" s="8" customFormat="1" ht="24" customHeight="1" x14ac:dyDescent="0.15">
      <c r="A38" s="6" t="str">
        <f t="shared" si="8"/>
        <v>S20984.53885.1930.655000000000001</v>
      </c>
      <c r="B38" s="17">
        <v>32</v>
      </c>
      <c r="C38" s="21" t="s">
        <v>13</v>
      </c>
      <c r="D38" s="21" t="s">
        <v>140</v>
      </c>
      <c r="E38" s="21" t="s">
        <v>151</v>
      </c>
      <c r="F38" s="21">
        <v>84.537999999999997</v>
      </c>
      <c r="G38" s="21">
        <v>85.192999999999998</v>
      </c>
      <c r="H38" s="18">
        <f t="shared" si="6"/>
        <v>0.65500000000000114</v>
      </c>
      <c r="I38" s="17">
        <f t="shared" si="9"/>
        <v>0.65500000000000114</v>
      </c>
      <c r="J38" s="24"/>
      <c r="K38" s="24"/>
      <c r="L38" s="24"/>
      <c r="M38" s="24"/>
      <c r="N38" s="24"/>
      <c r="O38" s="24"/>
      <c r="P38" s="24"/>
      <c r="Q38" s="21" t="s">
        <v>100</v>
      </c>
      <c r="R38" s="21">
        <v>5</v>
      </c>
      <c r="S38" s="21">
        <v>6</v>
      </c>
      <c r="T38" s="21" t="s">
        <v>110</v>
      </c>
      <c r="U38" s="24"/>
      <c r="V38" s="24" t="s">
        <v>120</v>
      </c>
      <c r="W38" s="21">
        <v>7</v>
      </c>
      <c r="X38" s="24"/>
      <c r="Y38" s="21" t="s">
        <v>154</v>
      </c>
      <c r="Z38" s="17" t="s">
        <v>103</v>
      </c>
      <c r="AA38" s="17">
        <v>30</v>
      </c>
      <c r="AB38" s="17" t="s">
        <v>104</v>
      </c>
      <c r="AC38" s="17">
        <v>9</v>
      </c>
      <c r="AD38" s="21">
        <v>215</v>
      </c>
      <c r="AE38" s="69">
        <f t="shared" si="10"/>
        <v>98.577500000000171</v>
      </c>
      <c r="AF38" s="69">
        <f t="shared" si="11"/>
        <v>78.862000000000137</v>
      </c>
      <c r="AG38" s="17">
        <v>0.8</v>
      </c>
      <c r="AH38" s="70">
        <v>2010</v>
      </c>
      <c r="AI38" s="24"/>
      <c r="AJ38" s="24"/>
      <c r="AK38" s="24"/>
      <c r="AL38" s="21" t="s">
        <v>105</v>
      </c>
      <c r="AM38" s="21" t="s">
        <v>105</v>
      </c>
      <c r="AN38" s="24"/>
      <c r="AO38" s="17" t="s">
        <v>106</v>
      </c>
      <c r="AP38" s="45" t="s">
        <v>122</v>
      </c>
      <c r="AQ38" s="45" t="s">
        <v>155</v>
      </c>
      <c r="AR38" s="45"/>
      <c r="AS38" s="45"/>
      <c r="AT38" s="45"/>
      <c r="AU38" s="45"/>
      <c r="AV38" s="45"/>
      <c r="AW38" s="77" t="s">
        <v>125</v>
      </c>
      <c r="AX38" t="str">
        <f t="shared" si="7"/>
        <v>S20984.53885.193</v>
      </c>
      <c r="AY38" s="6" t="str">
        <f>VLOOKUP(AX38,[1]Worksheet!$AI$1:$AI$65536,1,0)</f>
        <v>S20984.53885.193</v>
      </c>
      <c r="AZ38" s="6">
        <f>VLOOKUP(A38,[2]明细表1214!$A$7:$H$122,8,0)</f>
        <v>0.65500000000000103</v>
      </c>
      <c r="BA38" s="6">
        <f>VLOOKUP(A38,[2]明细表1214!$A$7:$CL$122,90,0)</f>
        <v>0</v>
      </c>
      <c r="BC38" s="8" t="s">
        <v>105</v>
      </c>
      <c r="BD38" s="8">
        <v>1964</v>
      </c>
      <c r="BE38" s="8">
        <v>2010</v>
      </c>
      <c r="BF38" s="8" t="s">
        <v>100</v>
      </c>
      <c r="BG38" s="8">
        <v>6</v>
      </c>
      <c r="BH38" s="8">
        <v>5</v>
      </c>
      <c r="BI38" s="8" t="s">
        <v>110</v>
      </c>
      <c r="BJ38" s="8" t="s">
        <v>105</v>
      </c>
      <c r="BK38" s="8" t="s">
        <v>105</v>
      </c>
      <c r="BL38" s="8" t="s">
        <v>105</v>
      </c>
    </row>
    <row r="39" spans="1:64" s="8" customFormat="1" ht="24" customHeight="1" x14ac:dyDescent="0.15">
      <c r="A39" s="6" t="str">
        <f t="shared" si="8"/>
        <v>S20985.19394.3289.13500000000001</v>
      </c>
      <c r="B39" s="17">
        <v>33</v>
      </c>
      <c r="C39" s="21" t="s">
        <v>13</v>
      </c>
      <c r="D39" s="21" t="s">
        <v>140</v>
      </c>
      <c r="E39" s="21" t="s">
        <v>151</v>
      </c>
      <c r="F39" s="21">
        <v>85.192999999999998</v>
      </c>
      <c r="G39" s="21">
        <v>94.328000000000003</v>
      </c>
      <c r="H39" s="18">
        <f t="shared" si="6"/>
        <v>9.1350000000000051</v>
      </c>
      <c r="I39" s="17">
        <f t="shared" si="9"/>
        <v>9.1350000000000051</v>
      </c>
      <c r="J39" s="25"/>
      <c r="K39" s="25"/>
      <c r="L39" s="25"/>
      <c r="M39" s="25"/>
      <c r="N39" s="25"/>
      <c r="O39" s="25"/>
      <c r="P39" s="25"/>
      <c r="Q39" s="21" t="s">
        <v>100</v>
      </c>
      <c r="R39" s="21">
        <v>5</v>
      </c>
      <c r="S39" s="21">
        <v>8</v>
      </c>
      <c r="T39" s="21" t="s">
        <v>101</v>
      </c>
      <c r="U39" s="25"/>
      <c r="V39" s="25" t="s">
        <v>120</v>
      </c>
      <c r="W39" s="21">
        <v>7</v>
      </c>
      <c r="X39" s="25"/>
      <c r="Y39" s="21" t="s">
        <v>154</v>
      </c>
      <c r="Z39" s="17" t="s">
        <v>103</v>
      </c>
      <c r="AA39" s="17">
        <v>30</v>
      </c>
      <c r="AB39" s="17" t="s">
        <v>104</v>
      </c>
      <c r="AC39" s="17">
        <v>9</v>
      </c>
      <c r="AD39" s="21">
        <v>220</v>
      </c>
      <c r="AE39" s="69">
        <f t="shared" si="10"/>
        <v>1406.7900000000009</v>
      </c>
      <c r="AF39" s="69">
        <f t="shared" si="11"/>
        <v>1125.4320000000007</v>
      </c>
      <c r="AG39" s="17">
        <v>0.8</v>
      </c>
      <c r="AH39" s="22">
        <v>2010</v>
      </c>
      <c r="AI39" s="25"/>
      <c r="AJ39" s="25"/>
      <c r="AK39" s="25"/>
      <c r="AL39" s="21" t="s">
        <v>105</v>
      </c>
      <c r="AM39" s="21" t="s">
        <v>105</v>
      </c>
      <c r="AN39" s="25"/>
      <c r="AO39" s="17" t="s">
        <v>106</v>
      </c>
      <c r="AP39" s="47" t="s">
        <v>122</v>
      </c>
      <c r="AQ39" s="47" t="s">
        <v>155</v>
      </c>
      <c r="AR39" s="47"/>
      <c r="AS39" s="47"/>
      <c r="AT39" s="47"/>
      <c r="AU39" s="47"/>
      <c r="AV39" s="47"/>
      <c r="AW39" s="74" t="s">
        <v>125</v>
      </c>
      <c r="AX39" t="str">
        <f t="shared" si="7"/>
        <v>S20985.19394.328</v>
      </c>
      <c r="AY39" s="6" t="str">
        <f>VLOOKUP(AX39,[1]Worksheet!$AI$1:$AI$65536,1,0)</f>
        <v>S20985.19394.328</v>
      </c>
      <c r="AZ39" s="6">
        <f>VLOOKUP(A39,[2]明细表1214!$A$7:$H$122,8,0)</f>
        <v>9.1350000000000104</v>
      </c>
      <c r="BA39" s="6">
        <f>VLOOKUP(A39,[2]明细表1214!$A$7:$CL$122,90,0)</f>
        <v>0</v>
      </c>
      <c r="BC39" s="8" t="s">
        <v>105</v>
      </c>
      <c r="BD39" s="8" t="s">
        <v>156</v>
      </c>
      <c r="BE39" s="8">
        <v>2010</v>
      </c>
      <c r="BF39" s="8" t="s">
        <v>100</v>
      </c>
      <c r="BG39" s="8" t="s">
        <v>157</v>
      </c>
      <c r="BH39" s="8">
        <v>5</v>
      </c>
      <c r="BI39" s="8" t="s">
        <v>101</v>
      </c>
      <c r="BJ39" s="8" t="s">
        <v>105</v>
      </c>
      <c r="BK39" s="8" t="s">
        <v>105</v>
      </c>
      <c r="BL39" s="8" t="s">
        <v>105</v>
      </c>
    </row>
    <row r="40" spans="1:64" s="7" customFormat="1" ht="24" customHeight="1" x14ac:dyDescent="0.15">
      <c r="A40" s="6" t="str">
        <f t="shared" ref="A40:A60" si="12">E40&amp;F40&amp;G40&amp;H40</f>
        <v>S21035.92744.9279</v>
      </c>
      <c r="B40" s="17">
        <v>34</v>
      </c>
      <c r="C40" s="23" t="s">
        <v>13</v>
      </c>
      <c r="D40" s="23" t="s">
        <v>158</v>
      </c>
      <c r="E40" s="23" t="s">
        <v>159</v>
      </c>
      <c r="F40" s="23">
        <v>35.927</v>
      </c>
      <c r="G40" s="23">
        <v>44.927</v>
      </c>
      <c r="H40" s="18">
        <f t="shared" ref="H40:H91" si="13">G40-F40</f>
        <v>9</v>
      </c>
      <c r="I40" s="17">
        <f t="shared" ref="I40:I60" si="14">G40-F40</f>
        <v>9</v>
      </c>
      <c r="J40" s="23"/>
      <c r="K40" s="23"/>
      <c r="L40" s="23"/>
      <c r="M40" s="23">
        <v>112.96259791</v>
      </c>
      <c r="N40" s="23">
        <v>28.991105449999999</v>
      </c>
      <c r="O40" s="23">
        <v>112.89666250000001</v>
      </c>
      <c r="P40" s="23">
        <v>28.948326940000001</v>
      </c>
      <c r="Q40" s="23" t="s">
        <v>100</v>
      </c>
      <c r="R40" s="23">
        <v>5.5</v>
      </c>
      <c r="S40" s="23">
        <v>7</v>
      </c>
      <c r="T40" s="23" t="s">
        <v>101</v>
      </c>
      <c r="U40" s="45"/>
      <c r="V40" s="45"/>
      <c r="W40" s="23">
        <v>6</v>
      </c>
      <c r="X40" s="45"/>
      <c r="Y40" s="23" t="s">
        <v>102</v>
      </c>
      <c r="Z40" s="17" t="s">
        <v>103</v>
      </c>
      <c r="AA40" s="17">
        <v>30</v>
      </c>
      <c r="AB40" s="17" t="s">
        <v>104</v>
      </c>
      <c r="AC40" s="17">
        <v>9</v>
      </c>
      <c r="AD40" s="23">
        <v>220</v>
      </c>
      <c r="AE40" s="69">
        <f t="shared" si="10"/>
        <v>1188</v>
      </c>
      <c r="AF40" s="69">
        <f t="shared" si="11"/>
        <v>712.8</v>
      </c>
      <c r="AG40" s="45">
        <v>0.6</v>
      </c>
      <c r="AH40" s="23">
        <v>2004</v>
      </c>
      <c r="AI40" s="45"/>
      <c r="AJ40" s="45"/>
      <c r="AK40" s="45"/>
      <c r="AL40" s="23" t="s">
        <v>105</v>
      </c>
      <c r="AM40" s="23" t="s">
        <v>160</v>
      </c>
      <c r="AN40" s="45"/>
      <c r="AO40" s="17" t="s">
        <v>106</v>
      </c>
      <c r="AP40" s="45"/>
      <c r="AQ40" s="45"/>
      <c r="AR40" s="45"/>
      <c r="AS40" s="45"/>
      <c r="AT40" s="45"/>
      <c r="AU40" s="45"/>
      <c r="AV40" s="45"/>
      <c r="AW40" s="77"/>
      <c r="AX40" t="str">
        <f t="shared" ref="AX40:AX91" si="15">E40&amp;F40&amp;G40</f>
        <v>S21035.92744.927</v>
      </c>
      <c r="AY40" s="6" t="str">
        <f>VLOOKUP(AX40,[1]Worksheet!$AI$1:$AI$65536,1,0)</f>
        <v>S21035.92744.927</v>
      </c>
      <c r="AZ40" s="6" t="e">
        <f>VLOOKUP(A40,[2]明细表1214!$A$7:$H$122,8,0)</f>
        <v>#N/A</v>
      </c>
      <c r="BA40" s="6" t="e">
        <f>VLOOKUP(A40,[2]明细表1214!$A$7:$CL$122,90,0)</f>
        <v>#N/A</v>
      </c>
      <c r="BC40" s="7" t="s">
        <v>105</v>
      </c>
      <c r="BD40" s="7">
        <v>1966</v>
      </c>
      <c r="BE40" s="7">
        <v>2004</v>
      </c>
      <c r="BF40" s="7" t="s">
        <v>100</v>
      </c>
      <c r="BG40" s="7">
        <v>7</v>
      </c>
      <c r="BH40" s="7">
        <v>5.5</v>
      </c>
      <c r="BI40" s="7" t="s">
        <v>101</v>
      </c>
      <c r="BJ40" s="7" t="s">
        <v>105</v>
      </c>
      <c r="BK40" s="7" t="s">
        <v>105</v>
      </c>
      <c r="BL40" s="7" t="s">
        <v>160</v>
      </c>
    </row>
    <row r="41" spans="1:64" s="7" customFormat="1" ht="24" customHeight="1" x14ac:dyDescent="0.15">
      <c r="A41" s="6" t="str">
        <f t="shared" si="12"/>
        <v>S31994.49795.9941.497</v>
      </c>
      <c r="B41" s="17">
        <v>35</v>
      </c>
      <c r="C41" s="21" t="s">
        <v>13</v>
      </c>
      <c r="D41" s="21" t="s">
        <v>161</v>
      </c>
      <c r="E41" s="21" t="s">
        <v>162</v>
      </c>
      <c r="F41" s="21">
        <v>94.497</v>
      </c>
      <c r="G41" s="21">
        <v>95.994</v>
      </c>
      <c r="H41" s="18">
        <f t="shared" si="13"/>
        <v>1.4969999999999999</v>
      </c>
      <c r="I41" s="17">
        <f t="shared" si="14"/>
        <v>1.4969999999999999</v>
      </c>
      <c r="J41" s="25"/>
      <c r="K41" s="25"/>
      <c r="L41" s="25"/>
      <c r="M41" s="25"/>
      <c r="N41" s="25"/>
      <c r="O41" s="25"/>
      <c r="P41" s="25"/>
      <c r="Q41" s="21" t="s">
        <v>100</v>
      </c>
      <c r="R41" s="21">
        <v>6</v>
      </c>
      <c r="S41" s="21">
        <v>7</v>
      </c>
      <c r="T41" s="21" t="s">
        <v>163</v>
      </c>
      <c r="U41" s="25" t="s">
        <v>101</v>
      </c>
      <c r="V41" s="25" t="s">
        <v>100</v>
      </c>
      <c r="W41" s="21">
        <v>6</v>
      </c>
      <c r="X41" s="25"/>
      <c r="Y41" s="21" t="s">
        <v>164</v>
      </c>
      <c r="Z41" s="17" t="s">
        <v>103</v>
      </c>
      <c r="AA41" s="17">
        <v>30</v>
      </c>
      <c r="AB41" s="17" t="s">
        <v>104</v>
      </c>
      <c r="AC41" s="17">
        <v>9</v>
      </c>
      <c r="AD41" s="21">
        <v>220</v>
      </c>
      <c r="AE41" s="69">
        <f t="shared" si="10"/>
        <v>197.60400000000001</v>
      </c>
      <c r="AF41" s="69">
        <f t="shared" si="11"/>
        <v>118.5624</v>
      </c>
      <c r="AG41" s="24">
        <v>0.6</v>
      </c>
      <c r="AH41" s="22">
        <v>2008</v>
      </c>
      <c r="AI41" s="25"/>
      <c r="AJ41" s="25"/>
      <c r="AK41" s="25"/>
      <c r="AL41" s="21" t="s">
        <v>105</v>
      </c>
      <c r="AM41" s="21" t="s">
        <v>105</v>
      </c>
      <c r="AN41" s="25"/>
      <c r="AO41" s="17" t="s">
        <v>106</v>
      </c>
      <c r="AP41" s="47" t="s">
        <v>122</v>
      </c>
      <c r="AQ41" s="47" t="s">
        <v>165</v>
      </c>
      <c r="AR41" s="47"/>
      <c r="AS41" s="47"/>
      <c r="AT41" s="47" t="s">
        <v>122</v>
      </c>
      <c r="AU41" s="47" t="s">
        <v>166</v>
      </c>
      <c r="AV41" s="47"/>
      <c r="AW41" s="74" t="s">
        <v>125</v>
      </c>
      <c r="AX41" t="str">
        <f t="shared" si="15"/>
        <v>S31994.49795.994</v>
      </c>
      <c r="AY41" s="6" t="str">
        <f>VLOOKUP(AX41,[1]Worksheet!$AI$1:$AI$65536,1,0)</f>
        <v>S31994.49795.994</v>
      </c>
      <c r="AZ41" s="6">
        <f>VLOOKUP(A41,[2]明细表1214!$A$7:$H$122,8,0)</f>
        <v>1.4970000000000001</v>
      </c>
      <c r="BA41" s="6">
        <f>VLOOKUP(A41,[2]明细表1214!$A$7:$CL$122,90,0)</f>
        <v>0</v>
      </c>
      <c r="BC41" s="7" t="s">
        <v>105</v>
      </c>
      <c r="BD41" s="7">
        <v>2007</v>
      </c>
      <c r="BE41" s="7">
        <v>2008</v>
      </c>
      <c r="BF41" s="7" t="s">
        <v>100</v>
      </c>
      <c r="BG41" s="7">
        <v>7</v>
      </c>
      <c r="BH41" s="7">
        <v>6</v>
      </c>
      <c r="BI41" s="7" t="s">
        <v>163</v>
      </c>
      <c r="BJ41" s="7" t="s">
        <v>105</v>
      </c>
      <c r="BK41" s="7" t="s">
        <v>105</v>
      </c>
      <c r="BL41" s="7" t="s">
        <v>105</v>
      </c>
    </row>
    <row r="42" spans="1:64" s="8" customFormat="1" ht="24" customHeight="1" x14ac:dyDescent="0.15">
      <c r="A42" s="6" t="str">
        <f t="shared" si="12"/>
        <v>S31995.99499.9913.997</v>
      </c>
      <c r="B42" s="17">
        <v>36</v>
      </c>
      <c r="C42" s="21" t="s">
        <v>13</v>
      </c>
      <c r="D42" s="21" t="s">
        <v>161</v>
      </c>
      <c r="E42" s="21" t="s">
        <v>162</v>
      </c>
      <c r="F42" s="21">
        <v>95.994</v>
      </c>
      <c r="G42" s="21">
        <v>99.991</v>
      </c>
      <c r="H42" s="18">
        <f t="shared" si="13"/>
        <v>3.9969999999999999</v>
      </c>
      <c r="I42" s="17">
        <f t="shared" si="14"/>
        <v>3.9969999999999999</v>
      </c>
      <c r="J42" s="25"/>
      <c r="K42" s="25"/>
      <c r="L42" s="25"/>
      <c r="M42" s="25"/>
      <c r="N42" s="25"/>
      <c r="O42" s="25"/>
      <c r="P42" s="25"/>
      <c r="Q42" s="21" t="s">
        <v>100</v>
      </c>
      <c r="R42" s="21">
        <v>6</v>
      </c>
      <c r="S42" s="21">
        <v>7</v>
      </c>
      <c r="T42" s="21" t="s">
        <v>101</v>
      </c>
      <c r="U42" s="25" t="s">
        <v>101</v>
      </c>
      <c r="V42" s="25" t="s">
        <v>100</v>
      </c>
      <c r="W42" s="21">
        <v>6</v>
      </c>
      <c r="X42" s="25"/>
      <c r="Y42" s="21" t="s">
        <v>164</v>
      </c>
      <c r="Z42" s="17" t="s">
        <v>103</v>
      </c>
      <c r="AA42" s="17">
        <v>30</v>
      </c>
      <c r="AB42" s="17" t="s">
        <v>104</v>
      </c>
      <c r="AC42" s="17">
        <v>9</v>
      </c>
      <c r="AD42" s="21">
        <v>220</v>
      </c>
      <c r="AE42" s="69">
        <f t="shared" si="10"/>
        <v>527.60400000000004</v>
      </c>
      <c r="AF42" s="69">
        <f t="shared" si="11"/>
        <v>316.56240000000003</v>
      </c>
      <c r="AG42" s="24">
        <v>0.6</v>
      </c>
      <c r="AH42" s="22">
        <v>2008</v>
      </c>
      <c r="AI42" s="25"/>
      <c r="AJ42" s="25"/>
      <c r="AK42" s="25"/>
      <c r="AL42" s="21" t="s">
        <v>105</v>
      </c>
      <c r="AM42" s="21" t="s">
        <v>105</v>
      </c>
      <c r="AN42" s="25"/>
      <c r="AO42" s="17" t="s">
        <v>106</v>
      </c>
      <c r="AP42" s="47" t="s">
        <v>122</v>
      </c>
      <c r="AQ42" s="47" t="s">
        <v>165</v>
      </c>
      <c r="AR42" s="47"/>
      <c r="AS42" s="47"/>
      <c r="AT42" s="47" t="s">
        <v>122</v>
      </c>
      <c r="AU42" s="47" t="s">
        <v>166</v>
      </c>
      <c r="AV42" s="47"/>
      <c r="AW42" s="74" t="s">
        <v>125</v>
      </c>
      <c r="AX42" t="str">
        <f t="shared" si="15"/>
        <v>S31995.99499.991</v>
      </c>
      <c r="AY42" s="6" t="str">
        <f>VLOOKUP(AX42,[1]Worksheet!$AI$1:$AI$65536,1,0)</f>
        <v>S31995.99499.991</v>
      </c>
      <c r="AZ42" s="6">
        <f>VLOOKUP(A42,[2]明细表1214!$A$7:$H$122,8,0)</f>
        <v>3.9969999999999999</v>
      </c>
      <c r="BA42" s="6">
        <f>VLOOKUP(A42,[2]明细表1214!$A$7:$CL$122,90,0)</f>
        <v>0</v>
      </c>
      <c r="BC42" s="8" t="s">
        <v>105</v>
      </c>
      <c r="BD42" s="8">
        <v>2007</v>
      </c>
      <c r="BE42" s="8">
        <v>2008</v>
      </c>
      <c r="BF42" s="8" t="s">
        <v>100</v>
      </c>
      <c r="BG42" s="8">
        <v>7</v>
      </c>
      <c r="BH42" s="8">
        <v>6</v>
      </c>
      <c r="BI42" s="8" t="s">
        <v>101</v>
      </c>
      <c r="BJ42" s="8" t="s">
        <v>105</v>
      </c>
      <c r="BK42" s="8" t="s">
        <v>105</v>
      </c>
      <c r="BL42" s="8" t="s">
        <v>105</v>
      </c>
    </row>
    <row r="43" spans="1:64" s="7" customFormat="1" ht="24" customHeight="1" x14ac:dyDescent="0.15">
      <c r="A43" s="6" t="str">
        <f t="shared" si="12"/>
        <v>S31999.991100.690.698999999999998</v>
      </c>
      <c r="B43" s="17">
        <v>37</v>
      </c>
      <c r="C43" s="21" t="s">
        <v>13</v>
      </c>
      <c r="D43" s="21" t="s">
        <v>161</v>
      </c>
      <c r="E43" s="21" t="s">
        <v>162</v>
      </c>
      <c r="F43" s="21">
        <v>99.991</v>
      </c>
      <c r="G43" s="21">
        <v>100.69</v>
      </c>
      <c r="H43" s="18">
        <f t="shared" si="13"/>
        <v>0.69899999999999807</v>
      </c>
      <c r="I43" s="17">
        <f t="shared" si="14"/>
        <v>0.69899999999999807</v>
      </c>
      <c r="J43" s="25"/>
      <c r="K43" s="25"/>
      <c r="L43" s="25"/>
      <c r="M43" s="25"/>
      <c r="N43" s="25"/>
      <c r="O43" s="25"/>
      <c r="P43" s="25"/>
      <c r="Q43" s="21" t="s">
        <v>120</v>
      </c>
      <c r="R43" s="21">
        <v>6.5</v>
      </c>
      <c r="S43" s="21">
        <v>7</v>
      </c>
      <c r="T43" s="21" t="s">
        <v>101</v>
      </c>
      <c r="U43" s="25" t="s">
        <v>101</v>
      </c>
      <c r="V43" s="25" t="s">
        <v>120</v>
      </c>
      <c r="W43" s="21">
        <v>7</v>
      </c>
      <c r="X43" s="25"/>
      <c r="Y43" s="21" t="s">
        <v>164</v>
      </c>
      <c r="Z43" s="17" t="s">
        <v>103</v>
      </c>
      <c r="AA43" s="17">
        <v>30</v>
      </c>
      <c r="AB43" s="17" t="s">
        <v>104</v>
      </c>
      <c r="AC43" s="17">
        <v>9</v>
      </c>
      <c r="AD43" s="21">
        <v>220</v>
      </c>
      <c r="AE43" s="69">
        <f t="shared" si="10"/>
        <v>107.64599999999972</v>
      </c>
      <c r="AF43" s="69">
        <f t="shared" si="11"/>
        <v>107.64599999999972</v>
      </c>
      <c r="AG43" s="17">
        <v>1</v>
      </c>
      <c r="AH43" s="22">
        <v>2010</v>
      </c>
      <c r="AI43" s="25"/>
      <c r="AJ43" s="25"/>
      <c r="AK43" s="25"/>
      <c r="AL43" s="21" t="s">
        <v>105</v>
      </c>
      <c r="AM43" s="21" t="s">
        <v>105</v>
      </c>
      <c r="AN43" s="25"/>
      <c r="AO43" s="17" t="s">
        <v>106</v>
      </c>
      <c r="AP43" s="47" t="s">
        <v>122</v>
      </c>
      <c r="AQ43" s="47" t="s">
        <v>165</v>
      </c>
      <c r="AR43" s="47"/>
      <c r="AS43" s="47"/>
      <c r="AT43" s="47" t="s">
        <v>122</v>
      </c>
      <c r="AU43" s="47" t="s">
        <v>166</v>
      </c>
      <c r="AV43" s="47"/>
      <c r="AW43" s="74" t="s">
        <v>125</v>
      </c>
      <c r="AX43" t="str">
        <f t="shared" si="15"/>
        <v>S31999.991100.69</v>
      </c>
      <c r="AY43" s="6" t="str">
        <f>VLOOKUP(AX43,[1]Worksheet!$AI$1:$AI$65536,1,0)</f>
        <v>S31999.991100.69</v>
      </c>
      <c r="AZ43" s="6">
        <f>VLOOKUP(A43,[2]明细表1214!$A$7:$H$122,8,0)</f>
        <v>0.69899999999999796</v>
      </c>
      <c r="BA43" s="6">
        <f>VLOOKUP(A43,[2]明细表1214!$A$7:$CL$122,90,0)</f>
        <v>0</v>
      </c>
      <c r="BC43" s="7" t="s">
        <v>105</v>
      </c>
      <c r="BD43" s="7">
        <v>2007</v>
      </c>
      <c r="BE43" s="7">
        <v>2010</v>
      </c>
      <c r="BF43" s="7" t="s">
        <v>120</v>
      </c>
      <c r="BG43" s="7">
        <v>7</v>
      </c>
      <c r="BH43" s="7">
        <v>6.5</v>
      </c>
      <c r="BI43" s="7" t="s">
        <v>101</v>
      </c>
      <c r="BJ43" s="7" t="s">
        <v>105</v>
      </c>
      <c r="BK43" s="7" t="s">
        <v>105</v>
      </c>
      <c r="BL43" s="7" t="s">
        <v>105</v>
      </c>
    </row>
    <row r="44" spans="1:64" s="8" customFormat="1" ht="24" customHeight="1" x14ac:dyDescent="0.15">
      <c r="A44" s="6" t="str">
        <f t="shared" si="12"/>
        <v>S319100.69104.0273.337</v>
      </c>
      <c r="B44" s="17">
        <v>38</v>
      </c>
      <c r="C44" s="21" t="s">
        <v>13</v>
      </c>
      <c r="D44" s="21" t="s">
        <v>161</v>
      </c>
      <c r="E44" s="21" t="s">
        <v>162</v>
      </c>
      <c r="F44" s="21">
        <v>100.69</v>
      </c>
      <c r="G44" s="21">
        <v>104.027</v>
      </c>
      <c r="H44" s="18">
        <f t="shared" si="13"/>
        <v>3.3370000000000033</v>
      </c>
      <c r="I44" s="17">
        <f t="shared" si="14"/>
        <v>3.3370000000000033</v>
      </c>
      <c r="J44" s="25"/>
      <c r="K44" s="25"/>
      <c r="L44" s="25"/>
      <c r="M44" s="25"/>
      <c r="N44" s="25"/>
      <c r="O44" s="25"/>
      <c r="P44" s="25"/>
      <c r="Q44" s="21" t="s">
        <v>100</v>
      </c>
      <c r="R44" s="21">
        <v>6</v>
      </c>
      <c r="S44" s="21">
        <v>7</v>
      </c>
      <c r="T44" s="21" t="s">
        <v>101</v>
      </c>
      <c r="U44" s="25" t="s">
        <v>101</v>
      </c>
      <c r="V44" s="25" t="s">
        <v>100</v>
      </c>
      <c r="W44" s="21">
        <v>6.5</v>
      </c>
      <c r="X44" s="25"/>
      <c r="Y44" s="21" t="s">
        <v>164</v>
      </c>
      <c r="Z44" s="17" t="s">
        <v>103</v>
      </c>
      <c r="AA44" s="17">
        <v>30</v>
      </c>
      <c r="AB44" s="17" t="s">
        <v>104</v>
      </c>
      <c r="AC44" s="17">
        <v>9</v>
      </c>
      <c r="AD44" s="21">
        <v>220</v>
      </c>
      <c r="AE44" s="69">
        <f t="shared" si="10"/>
        <v>477.19100000000049</v>
      </c>
      <c r="AF44" s="69">
        <f t="shared" si="11"/>
        <v>381.75280000000043</v>
      </c>
      <c r="AG44" s="17">
        <v>0.8</v>
      </c>
      <c r="AH44" s="22">
        <v>2010</v>
      </c>
      <c r="AI44" s="25"/>
      <c r="AJ44" s="25"/>
      <c r="AK44" s="25"/>
      <c r="AL44" s="21" t="s">
        <v>105</v>
      </c>
      <c r="AM44" s="21" t="s">
        <v>105</v>
      </c>
      <c r="AN44" s="25"/>
      <c r="AO44" s="17" t="s">
        <v>106</v>
      </c>
      <c r="AP44" s="47" t="s">
        <v>122</v>
      </c>
      <c r="AQ44" s="47" t="s">
        <v>165</v>
      </c>
      <c r="AR44" s="47"/>
      <c r="AS44" s="47"/>
      <c r="AT44" s="47" t="s">
        <v>122</v>
      </c>
      <c r="AU44" s="47" t="s">
        <v>166</v>
      </c>
      <c r="AV44" s="47"/>
      <c r="AW44" s="74" t="s">
        <v>125</v>
      </c>
      <c r="AX44" t="str">
        <f t="shared" si="15"/>
        <v>S319100.69104.027</v>
      </c>
      <c r="AY44" s="6" t="str">
        <f>VLOOKUP(AX44,[1]Worksheet!$AI$1:$AI$65536,1,0)</f>
        <v>S319100.69104.027</v>
      </c>
      <c r="AZ44" s="6">
        <f>VLOOKUP(A44,[2]明细表1214!$A$7:$H$122,8,0)</f>
        <v>3.3370000000000002</v>
      </c>
      <c r="BA44" s="6">
        <f>VLOOKUP(A44,[2]明细表1214!$A$7:$CL$122,90,0)</f>
        <v>0</v>
      </c>
      <c r="BC44" s="8" t="s">
        <v>105</v>
      </c>
      <c r="BD44" s="8" t="s">
        <v>117</v>
      </c>
      <c r="BE44" s="8" t="s">
        <v>167</v>
      </c>
      <c r="BF44" s="8" t="s">
        <v>100</v>
      </c>
      <c r="BG44" s="8">
        <v>7</v>
      </c>
      <c r="BH44" s="8">
        <v>6</v>
      </c>
      <c r="BI44" s="8" t="s">
        <v>101</v>
      </c>
      <c r="BJ44" s="8" t="s">
        <v>105</v>
      </c>
      <c r="BK44" s="8" t="s">
        <v>105</v>
      </c>
      <c r="BL44" s="8" t="s">
        <v>105</v>
      </c>
    </row>
    <row r="45" spans="1:64" s="7" customFormat="1" ht="24" customHeight="1" x14ac:dyDescent="0.15">
      <c r="A45" s="6" t="str">
        <f t="shared" si="12"/>
        <v>S319122.658127.3524.694</v>
      </c>
      <c r="B45" s="17">
        <v>39</v>
      </c>
      <c r="C45" s="21" t="s">
        <v>13</v>
      </c>
      <c r="D45" s="21" t="s">
        <v>161</v>
      </c>
      <c r="E45" s="21" t="s">
        <v>162</v>
      </c>
      <c r="F45" s="21">
        <v>122.658</v>
      </c>
      <c r="G45" s="21">
        <v>127.352</v>
      </c>
      <c r="H45" s="18">
        <f t="shared" si="13"/>
        <v>4.6940000000000026</v>
      </c>
      <c r="I45" s="17">
        <f t="shared" si="14"/>
        <v>4.6940000000000026</v>
      </c>
      <c r="J45" s="25"/>
      <c r="K45" s="25"/>
      <c r="L45" s="25"/>
      <c r="M45" s="25"/>
      <c r="N45" s="25"/>
      <c r="O45" s="25"/>
      <c r="P45" s="25"/>
      <c r="Q45" s="21" t="s">
        <v>100</v>
      </c>
      <c r="R45" s="21">
        <v>6</v>
      </c>
      <c r="S45" s="21">
        <v>7</v>
      </c>
      <c r="T45" s="21" t="s">
        <v>101</v>
      </c>
      <c r="U45" s="25" t="s">
        <v>168</v>
      </c>
      <c r="V45" s="25" t="s">
        <v>100</v>
      </c>
      <c r="W45" s="21">
        <v>6.5</v>
      </c>
      <c r="X45" s="25"/>
      <c r="Y45" s="21" t="s">
        <v>102</v>
      </c>
      <c r="Z45" s="17" t="s">
        <v>103</v>
      </c>
      <c r="AA45" s="17">
        <v>30</v>
      </c>
      <c r="AB45" s="17" t="s">
        <v>104</v>
      </c>
      <c r="AC45" s="17">
        <v>9</v>
      </c>
      <c r="AD45" s="21">
        <v>220</v>
      </c>
      <c r="AE45" s="69">
        <f t="shared" si="10"/>
        <v>671.24200000000042</v>
      </c>
      <c r="AF45" s="69">
        <f t="shared" si="11"/>
        <v>536.99360000000036</v>
      </c>
      <c r="AG45" s="17">
        <v>0.8</v>
      </c>
      <c r="AH45" s="25" t="s">
        <v>169</v>
      </c>
      <c r="AI45" s="25"/>
      <c r="AJ45" s="25"/>
      <c r="AK45" s="25"/>
      <c r="AL45" s="21" t="s">
        <v>105</v>
      </c>
      <c r="AM45" s="21" t="s">
        <v>105</v>
      </c>
      <c r="AN45" s="25"/>
      <c r="AO45" s="17" t="s">
        <v>106</v>
      </c>
      <c r="AP45" s="47" t="s">
        <v>122</v>
      </c>
      <c r="AQ45" s="47" t="s">
        <v>170</v>
      </c>
      <c r="AR45" s="47"/>
      <c r="AS45" s="47"/>
      <c r="AT45" s="47" t="s">
        <v>122</v>
      </c>
      <c r="AU45" s="47" t="s">
        <v>166</v>
      </c>
      <c r="AV45" s="47"/>
      <c r="AW45" s="74" t="s">
        <v>125</v>
      </c>
      <c r="AX45" t="str">
        <f t="shared" si="15"/>
        <v>S319122.658127.352</v>
      </c>
      <c r="AY45" s="6" t="str">
        <f>VLOOKUP(AX45,[1]Worksheet!$AI$1:$AI$65536,1,0)</f>
        <v>S319122.658127.352</v>
      </c>
      <c r="AZ45" s="6">
        <f>VLOOKUP(A45,[2]明细表1214!$A$7:$H$122,8,0)</f>
        <v>4.694</v>
      </c>
      <c r="BA45" s="6">
        <f>VLOOKUP(A45,[2]明细表1214!$A$7:$CL$122,90,0)</f>
        <v>0</v>
      </c>
      <c r="BC45" s="7" t="s">
        <v>105</v>
      </c>
      <c r="BD45" s="7">
        <v>1999</v>
      </c>
      <c r="BF45" s="7" t="s">
        <v>100</v>
      </c>
      <c r="BG45" s="7">
        <v>7</v>
      </c>
      <c r="BH45" s="7">
        <v>6</v>
      </c>
      <c r="BI45" s="7" t="s">
        <v>101</v>
      </c>
      <c r="BJ45" s="7" t="s">
        <v>105</v>
      </c>
      <c r="BK45" s="7" t="s">
        <v>105</v>
      </c>
      <c r="BL45" s="7" t="s">
        <v>105</v>
      </c>
    </row>
    <row r="46" spans="1:64" s="7" customFormat="1" ht="24" customHeight="1" x14ac:dyDescent="0.15">
      <c r="A46" s="6" t="str">
        <f t="shared" si="12"/>
        <v>S50222.629.176.57</v>
      </c>
      <c r="B46" s="17">
        <v>40</v>
      </c>
      <c r="C46" s="21" t="s">
        <v>13</v>
      </c>
      <c r="D46" s="21" t="s">
        <v>171</v>
      </c>
      <c r="E46" s="21" t="s">
        <v>172</v>
      </c>
      <c r="F46" s="21">
        <v>22.6</v>
      </c>
      <c r="G46" s="21">
        <v>29.17</v>
      </c>
      <c r="H46" s="18">
        <f t="shared" si="13"/>
        <v>6.57</v>
      </c>
      <c r="I46" s="17">
        <f t="shared" si="14"/>
        <v>6.57</v>
      </c>
      <c r="J46" s="25"/>
      <c r="K46" s="25"/>
      <c r="L46" s="25"/>
      <c r="M46" s="25"/>
      <c r="N46" s="25"/>
      <c r="O46" s="25"/>
      <c r="P46" s="25"/>
      <c r="Q46" s="21" t="s">
        <v>100</v>
      </c>
      <c r="R46" s="21">
        <v>4.5</v>
      </c>
      <c r="S46" s="21">
        <v>6</v>
      </c>
      <c r="T46" s="21" t="s">
        <v>101</v>
      </c>
      <c r="U46" s="25" t="s">
        <v>101</v>
      </c>
      <c r="V46" s="25" t="s">
        <v>100</v>
      </c>
      <c r="W46" s="21">
        <v>6.5</v>
      </c>
      <c r="X46" s="25"/>
      <c r="Y46" s="21" t="s">
        <v>102</v>
      </c>
      <c r="Z46" s="17" t="s">
        <v>103</v>
      </c>
      <c r="AA46" s="17">
        <v>30</v>
      </c>
      <c r="AB46" s="17" t="s">
        <v>104</v>
      </c>
      <c r="AC46" s="17">
        <v>9</v>
      </c>
      <c r="AD46" s="21">
        <v>220</v>
      </c>
      <c r="AE46" s="69">
        <f t="shared" si="10"/>
        <v>939.5100000000001</v>
      </c>
      <c r="AF46" s="69">
        <f t="shared" si="11"/>
        <v>751.60800000000017</v>
      </c>
      <c r="AG46" s="17">
        <v>0.8</v>
      </c>
      <c r="AH46" s="22">
        <v>2008</v>
      </c>
      <c r="AI46" s="25"/>
      <c r="AJ46" s="25"/>
      <c r="AK46" s="25"/>
      <c r="AL46" s="21" t="s">
        <v>105</v>
      </c>
      <c r="AM46" s="21" t="s">
        <v>105</v>
      </c>
      <c r="AN46" s="25"/>
      <c r="AO46" s="17" t="s">
        <v>106</v>
      </c>
      <c r="AP46" s="47" t="s">
        <v>122</v>
      </c>
      <c r="AQ46" s="47" t="s">
        <v>173</v>
      </c>
      <c r="AR46" s="47"/>
      <c r="AS46" s="47"/>
      <c r="AT46" s="47"/>
      <c r="AU46" s="47"/>
      <c r="AV46" s="47"/>
      <c r="AW46" s="74" t="s">
        <v>125</v>
      </c>
      <c r="AX46" t="str">
        <f t="shared" si="15"/>
        <v>S50222.629.17</v>
      </c>
      <c r="AY46" s="6" t="str">
        <f>VLOOKUP(AX46,[1]Worksheet!$AI$1:$AI$65536,1,0)</f>
        <v>S50222.629.17</v>
      </c>
      <c r="AZ46" s="6">
        <f>VLOOKUP(A46,[2]明细表1214!$A$7:$H$122,8,0)</f>
        <v>6.57</v>
      </c>
      <c r="BA46" s="6">
        <f>VLOOKUP(A46,[2]明细表1214!$A$7:$CL$122,90,0)</f>
        <v>0</v>
      </c>
      <c r="BC46" s="7" t="s">
        <v>105</v>
      </c>
      <c r="BD46" s="7">
        <v>2007</v>
      </c>
      <c r="BE46" s="7">
        <v>2008</v>
      </c>
      <c r="BF46" s="7" t="s">
        <v>100</v>
      </c>
      <c r="BG46" s="7">
        <v>6</v>
      </c>
      <c r="BH46" s="7">
        <v>4.5</v>
      </c>
      <c r="BI46" s="7" t="s">
        <v>101</v>
      </c>
      <c r="BJ46" s="7" t="s">
        <v>105</v>
      </c>
      <c r="BK46" s="7" t="s">
        <v>105</v>
      </c>
      <c r="BL46" s="7" t="s">
        <v>105</v>
      </c>
    </row>
    <row r="47" spans="1:64" s="8" customFormat="1" ht="24" customHeight="1" x14ac:dyDescent="0.15">
      <c r="A47" s="6" t="str">
        <f t="shared" si="12"/>
        <v>S241255.67260.244.57000000000002</v>
      </c>
      <c r="B47" s="17">
        <v>41</v>
      </c>
      <c r="C47" s="21" t="s">
        <v>14</v>
      </c>
      <c r="D47" s="21" t="s">
        <v>174</v>
      </c>
      <c r="E47" s="21" t="s">
        <v>175</v>
      </c>
      <c r="F47" s="21">
        <v>255.67</v>
      </c>
      <c r="G47" s="21">
        <v>260.24</v>
      </c>
      <c r="H47" s="18">
        <f t="shared" si="13"/>
        <v>4.5700000000000216</v>
      </c>
      <c r="I47" s="17">
        <f t="shared" si="14"/>
        <v>4.5700000000000216</v>
      </c>
      <c r="J47" s="25"/>
      <c r="K47" s="25"/>
      <c r="L47" s="25"/>
      <c r="M47" s="25"/>
      <c r="N47" s="25"/>
      <c r="O47" s="25"/>
      <c r="P47" s="25"/>
      <c r="Q47" s="21" t="s">
        <v>100</v>
      </c>
      <c r="R47" s="21">
        <v>4.5</v>
      </c>
      <c r="S47" s="21">
        <v>5.5</v>
      </c>
      <c r="T47" s="21" t="s">
        <v>101</v>
      </c>
      <c r="U47" s="21" t="s">
        <v>101</v>
      </c>
      <c r="V47" s="25"/>
      <c r="W47" s="21">
        <v>6.5</v>
      </c>
      <c r="X47" s="25"/>
      <c r="Y47" s="21" t="s">
        <v>102</v>
      </c>
      <c r="Z47" s="17" t="s">
        <v>103</v>
      </c>
      <c r="AA47" s="17">
        <v>30</v>
      </c>
      <c r="AB47" s="17" t="s">
        <v>104</v>
      </c>
      <c r="AC47" s="17">
        <v>9</v>
      </c>
      <c r="AD47" s="21">
        <v>220</v>
      </c>
      <c r="AE47" s="69">
        <f t="shared" si="10"/>
        <v>653.51000000000317</v>
      </c>
      <c r="AF47" s="69">
        <f t="shared" si="11"/>
        <v>522.80800000000261</v>
      </c>
      <c r="AG47" s="17">
        <v>0.8</v>
      </c>
      <c r="AH47" s="22">
        <v>2007</v>
      </c>
      <c r="AI47" s="25"/>
      <c r="AJ47" s="25"/>
      <c r="AK47" s="25"/>
      <c r="AL47" s="21" t="s">
        <v>105</v>
      </c>
      <c r="AM47" s="21" t="s">
        <v>105</v>
      </c>
      <c r="AN47" s="25"/>
      <c r="AO47" s="17" t="s">
        <v>106</v>
      </c>
      <c r="AP47" s="47" t="s">
        <v>122</v>
      </c>
      <c r="AQ47" s="47" t="s">
        <v>176</v>
      </c>
      <c r="AR47" s="47"/>
      <c r="AS47" s="47"/>
      <c r="AT47" s="47"/>
      <c r="AU47" s="47"/>
      <c r="AV47" s="47"/>
      <c r="AW47" s="78" t="s">
        <v>112</v>
      </c>
      <c r="AX47" t="str">
        <f t="shared" si="15"/>
        <v>S241255.67260.24</v>
      </c>
      <c r="AY47" s="6" t="str">
        <f>VLOOKUP(AX47,[1]Worksheet!$AI$1:$AI$65536,1,0)</f>
        <v>S241255.67260.24</v>
      </c>
      <c r="AZ47" s="6">
        <f>VLOOKUP(A47,[2]明细表1214!$A$7:$H$122,8,0)</f>
        <v>4.5700000000000198</v>
      </c>
      <c r="BA47" s="6">
        <f>VLOOKUP(A47,[2]明细表1214!$A$7:$CL$122,90,0)</f>
        <v>0</v>
      </c>
      <c r="BC47" s="8" t="s">
        <v>105</v>
      </c>
      <c r="BD47" s="8">
        <v>1911</v>
      </c>
      <c r="BE47" s="8">
        <v>2007</v>
      </c>
      <c r="BF47" s="8" t="s">
        <v>100</v>
      </c>
      <c r="BG47" s="8">
        <v>5.5</v>
      </c>
      <c r="BH47" s="8">
        <v>4.5</v>
      </c>
      <c r="BI47" s="8" t="s">
        <v>101</v>
      </c>
      <c r="BJ47" s="8" t="s">
        <v>105</v>
      </c>
      <c r="BK47" s="8" t="s">
        <v>105</v>
      </c>
      <c r="BL47" s="8" t="s">
        <v>105</v>
      </c>
    </row>
    <row r="48" spans="1:64" s="7" customFormat="1" ht="24" customHeight="1" x14ac:dyDescent="0.15">
      <c r="A48" s="6" t="str">
        <f t="shared" si="12"/>
        <v>S31766.62870.1213.49299999999999</v>
      </c>
      <c r="B48" s="17">
        <v>42</v>
      </c>
      <c r="C48" s="21" t="s">
        <v>14</v>
      </c>
      <c r="D48" s="21" t="s">
        <v>177</v>
      </c>
      <c r="E48" s="21" t="s">
        <v>178</v>
      </c>
      <c r="F48" s="21">
        <v>66.628</v>
      </c>
      <c r="G48" s="21">
        <v>70.120999999999995</v>
      </c>
      <c r="H48" s="18">
        <f t="shared" si="13"/>
        <v>3.492999999999995</v>
      </c>
      <c r="I48" s="17">
        <f t="shared" si="14"/>
        <v>3.492999999999995</v>
      </c>
      <c r="J48" s="21" t="s">
        <v>178</v>
      </c>
      <c r="K48" s="21">
        <v>66.628</v>
      </c>
      <c r="L48" s="21">
        <v>70.120999999999995</v>
      </c>
      <c r="M48" s="21"/>
      <c r="N48" s="21"/>
      <c r="O48" s="21"/>
      <c r="P48" s="21"/>
      <c r="Q48" s="21" t="s">
        <v>100</v>
      </c>
      <c r="R48" s="21">
        <v>5</v>
      </c>
      <c r="S48" s="21">
        <v>6</v>
      </c>
      <c r="T48" s="21" t="s">
        <v>101</v>
      </c>
      <c r="U48" s="24"/>
      <c r="V48" s="24"/>
      <c r="W48" s="21">
        <v>5</v>
      </c>
      <c r="X48" s="24"/>
      <c r="Y48" s="21" t="s">
        <v>102</v>
      </c>
      <c r="Z48" s="17" t="s">
        <v>103</v>
      </c>
      <c r="AA48" s="17">
        <v>30</v>
      </c>
      <c r="AB48" s="17" t="s">
        <v>104</v>
      </c>
      <c r="AC48" s="17">
        <v>9</v>
      </c>
      <c r="AD48" s="21">
        <v>220</v>
      </c>
      <c r="AE48" s="69">
        <f t="shared" si="10"/>
        <v>384.22999999999951</v>
      </c>
      <c r="AF48" s="69">
        <f t="shared" si="11"/>
        <v>230.5379999999997</v>
      </c>
      <c r="AG48" s="24">
        <v>0.6</v>
      </c>
      <c r="AH48" s="70">
        <v>2003</v>
      </c>
      <c r="AI48" s="24"/>
      <c r="AJ48" s="24"/>
      <c r="AK48" s="24"/>
      <c r="AL48" s="70" t="s">
        <v>105</v>
      </c>
      <c r="AM48" s="21" t="s">
        <v>105</v>
      </c>
      <c r="AN48" s="24"/>
      <c r="AO48" s="17" t="s">
        <v>106</v>
      </c>
      <c r="AP48" s="45" t="s">
        <v>122</v>
      </c>
      <c r="AQ48" s="45" t="s">
        <v>179</v>
      </c>
      <c r="AR48" s="45"/>
      <c r="AS48" s="45"/>
      <c r="AT48" s="45"/>
      <c r="AU48" s="45"/>
      <c r="AV48" s="45" t="s">
        <v>179</v>
      </c>
      <c r="AW48" s="74" t="s">
        <v>125</v>
      </c>
      <c r="AX48" t="str">
        <f t="shared" si="15"/>
        <v>S31766.62870.121</v>
      </c>
      <c r="AY48" s="6" t="str">
        <f>VLOOKUP(AX48,[1]Worksheet!$AI$1:$AI$65536,1,0)</f>
        <v>S31766.62870.121</v>
      </c>
      <c r="AZ48" s="6">
        <f>VLOOKUP(A48,[2]明细表1214!$A$7:$H$122,8,0)</f>
        <v>3.4929999999999901</v>
      </c>
      <c r="BA48" s="6" t="str">
        <f>VLOOKUP(A48,[2]明细表1214!$A$7:$CL$122,90,0)</f>
        <v>原已申报计划因路况较好被核减</v>
      </c>
      <c r="BB48" s="50" t="s">
        <v>180</v>
      </c>
      <c r="BC48" s="7" t="s">
        <v>105</v>
      </c>
      <c r="BD48" s="7">
        <v>1970</v>
      </c>
      <c r="BE48" s="7">
        <v>2003</v>
      </c>
      <c r="BF48" s="7" t="s">
        <v>100</v>
      </c>
      <c r="BG48" s="7">
        <v>6</v>
      </c>
      <c r="BH48" s="7">
        <v>5</v>
      </c>
      <c r="BI48" s="7" t="s">
        <v>101</v>
      </c>
      <c r="BJ48" s="7" t="s">
        <v>105</v>
      </c>
      <c r="BK48" s="7" t="s">
        <v>105</v>
      </c>
      <c r="BL48" s="7" t="s">
        <v>105</v>
      </c>
    </row>
    <row r="49" spans="1:75" s="7" customFormat="1" ht="24" customHeight="1" x14ac:dyDescent="0.15">
      <c r="A49" s="6" t="str">
        <f t="shared" si="12"/>
        <v>S31776.09477.2871.19300000000001</v>
      </c>
      <c r="B49" s="17">
        <v>43</v>
      </c>
      <c r="C49" s="21" t="s">
        <v>14</v>
      </c>
      <c r="D49" s="21" t="s">
        <v>177</v>
      </c>
      <c r="E49" s="21" t="s">
        <v>178</v>
      </c>
      <c r="F49" s="21">
        <v>76.093999999999994</v>
      </c>
      <c r="G49" s="21">
        <v>77.287000000000006</v>
      </c>
      <c r="H49" s="18">
        <f t="shared" si="13"/>
        <v>1.1930000000000121</v>
      </c>
      <c r="I49" s="17">
        <f t="shared" si="14"/>
        <v>1.1930000000000121</v>
      </c>
      <c r="J49" s="21" t="s">
        <v>178</v>
      </c>
      <c r="K49" s="21">
        <v>76.093999999999994</v>
      </c>
      <c r="L49" s="21">
        <v>77.287000000000006</v>
      </c>
      <c r="M49" s="21"/>
      <c r="N49" s="21"/>
      <c r="O49" s="21"/>
      <c r="P49" s="21"/>
      <c r="Q49" s="21" t="s">
        <v>100</v>
      </c>
      <c r="R49" s="21">
        <v>5</v>
      </c>
      <c r="S49" s="21">
        <v>6</v>
      </c>
      <c r="T49" s="21" t="s">
        <v>101</v>
      </c>
      <c r="U49" s="24"/>
      <c r="V49" s="24"/>
      <c r="W49" s="21">
        <v>5</v>
      </c>
      <c r="X49" s="24"/>
      <c r="Y49" s="21" t="s">
        <v>102</v>
      </c>
      <c r="Z49" s="17" t="s">
        <v>103</v>
      </c>
      <c r="AA49" s="17">
        <v>30</v>
      </c>
      <c r="AB49" s="17" t="s">
        <v>104</v>
      </c>
      <c r="AC49" s="17">
        <v>9</v>
      </c>
      <c r="AD49" s="21">
        <v>220</v>
      </c>
      <c r="AE49" s="69">
        <f t="shared" si="10"/>
        <v>131.23000000000135</v>
      </c>
      <c r="AF49" s="69">
        <f t="shared" si="11"/>
        <v>78.73800000000081</v>
      </c>
      <c r="AG49" s="24">
        <v>0.6</v>
      </c>
      <c r="AH49" s="70">
        <v>2003</v>
      </c>
      <c r="AI49" s="24"/>
      <c r="AJ49" s="24"/>
      <c r="AK49" s="24"/>
      <c r="AL49" s="70" t="s">
        <v>105</v>
      </c>
      <c r="AM49" s="21" t="s">
        <v>105</v>
      </c>
      <c r="AN49" s="24"/>
      <c r="AO49" s="17" t="s">
        <v>106</v>
      </c>
      <c r="AP49" s="45" t="s">
        <v>122</v>
      </c>
      <c r="AQ49" s="45" t="s">
        <v>179</v>
      </c>
      <c r="AR49" s="45"/>
      <c r="AS49" s="45"/>
      <c r="AT49" s="45"/>
      <c r="AU49" s="45"/>
      <c r="AV49" s="45" t="s">
        <v>179</v>
      </c>
      <c r="AW49" s="74" t="s">
        <v>125</v>
      </c>
      <c r="AX49" t="str">
        <f t="shared" si="15"/>
        <v>S31776.09477.287</v>
      </c>
      <c r="AY49" s="6" t="str">
        <f>VLOOKUP(AX49,[1]Worksheet!$AI$1:$AI$65536,1,0)</f>
        <v>S31776.09477.287</v>
      </c>
      <c r="AZ49" s="6">
        <f>VLOOKUP(A49,[2]明细表1214!$A$7:$H$122,8,0)</f>
        <v>1.1930000000000101</v>
      </c>
      <c r="BA49" s="6" t="str">
        <f>VLOOKUP(A49,[2]明细表1214!$A$7:$CL$122,90,0)</f>
        <v>原已申报计划因路况较好被核减</v>
      </c>
      <c r="BB49" s="50" t="s">
        <v>180</v>
      </c>
      <c r="BC49" s="7" t="s">
        <v>105</v>
      </c>
      <c r="BD49" s="7">
        <v>1970</v>
      </c>
      <c r="BE49" s="7" t="s">
        <v>181</v>
      </c>
      <c r="BF49" s="7" t="s">
        <v>100</v>
      </c>
      <c r="BG49" s="7">
        <v>6</v>
      </c>
      <c r="BH49" s="7">
        <v>5</v>
      </c>
      <c r="BI49" s="7" t="s">
        <v>101</v>
      </c>
      <c r="BJ49" s="7" t="s">
        <v>105</v>
      </c>
      <c r="BK49" s="7" t="s">
        <v>105</v>
      </c>
      <c r="BL49" s="7" t="s">
        <v>105</v>
      </c>
    </row>
    <row r="50" spans="1:75" s="7" customFormat="1" ht="24" customHeight="1" x14ac:dyDescent="0.15">
      <c r="A50" s="6" t="str">
        <f t="shared" si="12"/>
        <v>S31779.08680.131.044</v>
      </c>
      <c r="B50" s="17">
        <v>44</v>
      </c>
      <c r="C50" s="21" t="s">
        <v>14</v>
      </c>
      <c r="D50" s="21" t="s">
        <v>177</v>
      </c>
      <c r="E50" s="21" t="s">
        <v>178</v>
      </c>
      <c r="F50" s="21">
        <v>79.085999999999999</v>
      </c>
      <c r="G50" s="21">
        <v>80.13</v>
      </c>
      <c r="H50" s="18">
        <f t="shared" si="13"/>
        <v>1.0439999999999969</v>
      </c>
      <c r="I50" s="17">
        <f t="shared" si="14"/>
        <v>1.0439999999999969</v>
      </c>
      <c r="J50" s="21" t="s">
        <v>178</v>
      </c>
      <c r="K50" s="21">
        <v>79.085999999999999</v>
      </c>
      <c r="L50" s="21">
        <v>80.13</v>
      </c>
      <c r="M50" s="21"/>
      <c r="N50" s="21"/>
      <c r="O50" s="21"/>
      <c r="P50" s="21"/>
      <c r="Q50" s="21" t="s">
        <v>100</v>
      </c>
      <c r="R50" s="21">
        <v>5</v>
      </c>
      <c r="S50" s="21">
        <v>6</v>
      </c>
      <c r="T50" s="21" t="s">
        <v>101</v>
      </c>
      <c r="U50" s="24"/>
      <c r="V50" s="24"/>
      <c r="W50" s="21">
        <v>5</v>
      </c>
      <c r="X50" s="24"/>
      <c r="Y50" s="21" t="s">
        <v>102</v>
      </c>
      <c r="Z50" s="17" t="s">
        <v>103</v>
      </c>
      <c r="AA50" s="17">
        <v>30</v>
      </c>
      <c r="AB50" s="17" t="s">
        <v>104</v>
      </c>
      <c r="AC50" s="17">
        <v>9</v>
      </c>
      <c r="AD50" s="21">
        <v>220</v>
      </c>
      <c r="AE50" s="69">
        <f t="shared" si="10"/>
        <v>114.83999999999968</v>
      </c>
      <c r="AF50" s="69">
        <f t="shared" si="11"/>
        <v>68.903999999999797</v>
      </c>
      <c r="AG50" s="24">
        <v>0.6</v>
      </c>
      <c r="AH50" s="70">
        <v>2010</v>
      </c>
      <c r="AI50" s="24"/>
      <c r="AJ50" s="24"/>
      <c r="AK50" s="24"/>
      <c r="AL50" s="70" t="s">
        <v>105</v>
      </c>
      <c r="AM50" s="21" t="s">
        <v>105</v>
      </c>
      <c r="AN50" s="24"/>
      <c r="AO50" s="17" t="s">
        <v>106</v>
      </c>
      <c r="AP50" s="45" t="s">
        <v>122</v>
      </c>
      <c r="AQ50" s="45" t="s">
        <v>179</v>
      </c>
      <c r="AR50" s="45"/>
      <c r="AS50" s="45"/>
      <c r="AT50" s="45"/>
      <c r="AU50" s="45"/>
      <c r="AV50" s="45" t="s">
        <v>179</v>
      </c>
      <c r="AW50" s="74" t="s">
        <v>125</v>
      </c>
      <c r="AX50" t="str">
        <f t="shared" si="15"/>
        <v>S31779.08680.13</v>
      </c>
      <c r="AY50" s="6" t="str">
        <f>VLOOKUP(AX50,[1]Worksheet!$AI$1:$AI$65536,1,0)</f>
        <v>S31779.08680.13</v>
      </c>
      <c r="AZ50" s="6">
        <f>VLOOKUP(A50,[2]明细表1214!$A$7:$H$122,8,0)</f>
        <v>1.044</v>
      </c>
      <c r="BA50" s="6" t="str">
        <f>VLOOKUP(A50,[2]明细表1214!$A$7:$CL$122,90,0)</f>
        <v>原已申报计划因路况较好被核减</v>
      </c>
      <c r="BB50" s="50" t="s">
        <v>180</v>
      </c>
      <c r="BC50" s="7" t="s">
        <v>105</v>
      </c>
      <c r="BD50" s="7">
        <v>1970</v>
      </c>
      <c r="BE50" s="7">
        <v>2010</v>
      </c>
      <c r="BF50" s="7" t="s">
        <v>100</v>
      </c>
      <c r="BG50" s="7">
        <v>6</v>
      </c>
      <c r="BH50" s="7">
        <v>5</v>
      </c>
      <c r="BI50" s="7" t="s">
        <v>101</v>
      </c>
      <c r="BJ50" s="7" t="s">
        <v>105</v>
      </c>
      <c r="BK50" s="7" t="s">
        <v>105</v>
      </c>
      <c r="BL50" s="7" t="s">
        <v>105</v>
      </c>
    </row>
    <row r="51" spans="1:75" s="7" customFormat="1" ht="24" customHeight="1" x14ac:dyDescent="0.15">
      <c r="A51" s="6" t="str">
        <f t="shared" si="12"/>
        <v>S24690.012106.3816.368</v>
      </c>
      <c r="B51" s="17">
        <v>45</v>
      </c>
      <c r="C51" s="21" t="s">
        <v>15</v>
      </c>
      <c r="D51" s="21" t="s">
        <v>182</v>
      </c>
      <c r="E51" s="21" t="s">
        <v>183</v>
      </c>
      <c r="F51" s="21">
        <v>90.012</v>
      </c>
      <c r="G51" s="21">
        <v>106.38</v>
      </c>
      <c r="H51" s="18">
        <f t="shared" si="13"/>
        <v>16.367999999999995</v>
      </c>
      <c r="I51" s="17">
        <f t="shared" si="14"/>
        <v>16.367999999999995</v>
      </c>
      <c r="J51" s="25"/>
      <c r="K51" s="25"/>
      <c r="L51" s="25"/>
      <c r="M51" s="25"/>
      <c r="N51" s="25"/>
      <c r="O51" s="25"/>
      <c r="P51" s="25"/>
      <c r="Q51" s="21" t="s">
        <v>100</v>
      </c>
      <c r="R51" s="21">
        <v>5.5</v>
      </c>
      <c r="S51" s="21">
        <v>6.5</v>
      </c>
      <c r="T51" s="21" t="s">
        <v>101</v>
      </c>
      <c r="U51" s="21" t="s">
        <v>101</v>
      </c>
      <c r="V51" s="25" t="s">
        <v>120</v>
      </c>
      <c r="W51" s="21">
        <v>7</v>
      </c>
      <c r="X51" s="25"/>
      <c r="Y51" s="21" t="s">
        <v>102</v>
      </c>
      <c r="Z51" s="17" t="s">
        <v>103</v>
      </c>
      <c r="AA51" s="17">
        <v>30</v>
      </c>
      <c r="AB51" s="17" t="s">
        <v>104</v>
      </c>
      <c r="AC51" s="17">
        <v>9</v>
      </c>
      <c r="AD51" s="21">
        <v>220</v>
      </c>
      <c r="AE51" s="69">
        <f t="shared" si="10"/>
        <v>2520.6719999999996</v>
      </c>
      <c r="AF51" s="69">
        <f t="shared" si="11"/>
        <v>2016.5375999999997</v>
      </c>
      <c r="AG51" s="25">
        <v>0.8</v>
      </c>
      <c r="AH51" s="22">
        <v>2010</v>
      </c>
      <c r="AI51" s="25"/>
      <c r="AJ51" s="25"/>
      <c r="AK51" s="25"/>
      <c r="AL51" s="21" t="s">
        <v>105</v>
      </c>
      <c r="AM51" s="21" t="s">
        <v>184</v>
      </c>
      <c r="AN51" s="25"/>
      <c r="AO51" s="17" t="s">
        <v>106</v>
      </c>
      <c r="AP51" s="47" t="s">
        <v>122</v>
      </c>
      <c r="AQ51" s="47" t="s">
        <v>185</v>
      </c>
      <c r="AR51" s="47" t="s">
        <v>122</v>
      </c>
      <c r="AS51" s="47" t="s">
        <v>186</v>
      </c>
      <c r="AT51" s="47" t="s">
        <v>106</v>
      </c>
      <c r="AU51" s="47"/>
      <c r="AV51" s="47"/>
      <c r="AW51" s="74" t="s">
        <v>125</v>
      </c>
      <c r="AX51" t="str">
        <f t="shared" si="15"/>
        <v>S24690.012106.38</v>
      </c>
      <c r="AY51" s="6" t="str">
        <f>VLOOKUP(AX51,[1]Worksheet!$AI$1:$AI$65536,1,0)</f>
        <v>S24690.012106.38</v>
      </c>
      <c r="AZ51" s="6">
        <f>VLOOKUP(A51,[2]明细表1214!$A$7:$H$122,8,0)</f>
        <v>16.367999999999999</v>
      </c>
      <c r="BA51" s="6">
        <f>VLOOKUP(A51,[2]明细表1214!$A$7:$CL$122,90,0)</f>
        <v>0</v>
      </c>
      <c r="BC51" s="7" t="s">
        <v>105</v>
      </c>
      <c r="BD51" s="7">
        <v>1985</v>
      </c>
      <c r="BE51" s="7" t="s">
        <v>187</v>
      </c>
      <c r="BF51" s="7" t="s">
        <v>100</v>
      </c>
      <c r="BG51" s="7">
        <v>6.5</v>
      </c>
      <c r="BH51" s="7">
        <v>5.5</v>
      </c>
      <c r="BI51" s="7" t="s">
        <v>101</v>
      </c>
      <c r="BJ51" s="7" t="s">
        <v>105</v>
      </c>
      <c r="BK51" s="7" t="s">
        <v>105</v>
      </c>
      <c r="BL51" s="7" t="s">
        <v>184</v>
      </c>
    </row>
    <row r="52" spans="1:75" s="7" customFormat="1" ht="24" customHeight="1" x14ac:dyDescent="0.15">
      <c r="A52" s="6" t="str">
        <f t="shared" si="12"/>
        <v>S246112.485113.1910.706000000000003</v>
      </c>
      <c r="B52" s="17">
        <v>46</v>
      </c>
      <c r="C52" s="21" t="s">
        <v>15</v>
      </c>
      <c r="D52" s="21" t="s">
        <v>182</v>
      </c>
      <c r="E52" s="21" t="s">
        <v>183</v>
      </c>
      <c r="F52" s="21">
        <v>112.485</v>
      </c>
      <c r="G52" s="21">
        <v>113.191</v>
      </c>
      <c r="H52" s="18">
        <f t="shared" si="13"/>
        <v>0.70600000000000307</v>
      </c>
      <c r="I52" s="17">
        <f t="shared" si="14"/>
        <v>0.70600000000000307</v>
      </c>
      <c r="J52" s="25"/>
      <c r="K52" s="25"/>
      <c r="L52" s="25"/>
      <c r="M52" s="25"/>
      <c r="N52" s="25"/>
      <c r="O52" s="25"/>
      <c r="P52" s="25"/>
      <c r="Q52" s="21" t="s">
        <v>100</v>
      </c>
      <c r="R52" s="21">
        <v>5.5</v>
      </c>
      <c r="S52" s="21">
        <v>6.5</v>
      </c>
      <c r="T52" s="21" t="s">
        <v>101</v>
      </c>
      <c r="U52" s="21" t="s">
        <v>101</v>
      </c>
      <c r="V52" s="25" t="s">
        <v>120</v>
      </c>
      <c r="W52" s="21">
        <v>7</v>
      </c>
      <c r="X52" s="25"/>
      <c r="Y52" s="21" t="s">
        <v>102</v>
      </c>
      <c r="Z52" s="17" t="s">
        <v>103</v>
      </c>
      <c r="AA52" s="17">
        <v>30</v>
      </c>
      <c r="AB52" s="17" t="s">
        <v>104</v>
      </c>
      <c r="AC52" s="17">
        <v>9</v>
      </c>
      <c r="AD52" s="21">
        <v>220</v>
      </c>
      <c r="AE52" s="69">
        <f t="shared" si="10"/>
        <v>108.72400000000049</v>
      </c>
      <c r="AF52" s="69">
        <f t="shared" si="11"/>
        <v>86.97920000000039</v>
      </c>
      <c r="AG52" s="25">
        <v>0.8</v>
      </c>
      <c r="AH52" s="22">
        <v>2010</v>
      </c>
      <c r="AI52" s="25"/>
      <c r="AJ52" s="25"/>
      <c r="AK52" s="25"/>
      <c r="AL52" s="21" t="s">
        <v>105</v>
      </c>
      <c r="AM52" s="21" t="s">
        <v>184</v>
      </c>
      <c r="AN52" s="25"/>
      <c r="AO52" s="17" t="s">
        <v>106</v>
      </c>
      <c r="AP52" s="47" t="s">
        <v>122</v>
      </c>
      <c r="AQ52" s="47" t="s">
        <v>185</v>
      </c>
      <c r="AR52" s="47" t="s">
        <v>122</v>
      </c>
      <c r="AS52" s="47" t="s">
        <v>186</v>
      </c>
      <c r="AT52" s="47" t="s">
        <v>106</v>
      </c>
      <c r="AU52" s="47"/>
      <c r="AV52" s="47"/>
      <c r="AW52" s="74" t="s">
        <v>125</v>
      </c>
      <c r="AX52" t="str">
        <f t="shared" si="15"/>
        <v>S246112.485113.191</v>
      </c>
      <c r="AY52" s="6" t="str">
        <f>VLOOKUP(AX52,[1]Worksheet!$AI$1:$AI$65536,1,0)</f>
        <v>S246112.485113.191</v>
      </c>
      <c r="AZ52" s="6">
        <f>VLOOKUP(A52,[2]明细表1214!$A$7:$H$122,8,0)</f>
        <v>0.70600000000000296</v>
      </c>
      <c r="BA52" s="6">
        <f>VLOOKUP(A52,[2]明细表1214!$A$7:$CL$122,90,0)</f>
        <v>0</v>
      </c>
      <c r="BC52" s="7" t="s">
        <v>105</v>
      </c>
      <c r="BD52" s="7">
        <v>1985</v>
      </c>
      <c r="BE52" s="7">
        <v>2010</v>
      </c>
      <c r="BF52" s="7" t="s">
        <v>100</v>
      </c>
      <c r="BG52" s="7">
        <v>6.5</v>
      </c>
      <c r="BH52" s="7">
        <v>5.5</v>
      </c>
      <c r="BI52" s="7" t="s">
        <v>101</v>
      </c>
      <c r="BJ52" s="7" t="s">
        <v>105</v>
      </c>
      <c r="BK52" s="7" t="s">
        <v>105</v>
      </c>
      <c r="BL52" s="7" t="s">
        <v>184</v>
      </c>
    </row>
    <row r="53" spans="1:75" s="7" customFormat="1" ht="24" customHeight="1" x14ac:dyDescent="0.15">
      <c r="A53" s="6" t="str">
        <f t="shared" si="12"/>
        <v>S246113.191116.2113.02</v>
      </c>
      <c r="B53" s="17">
        <v>47</v>
      </c>
      <c r="C53" s="21" t="s">
        <v>15</v>
      </c>
      <c r="D53" s="21" t="s">
        <v>182</v>
      </c>
      <c r="E53" s="21" t="s">
        <v>183</v>
      </c>
      <c r="F53" s="21">
        <v>113.191</v>
      </c>
      <c r="G53" s="21">
        <v>116.211</v>
      </c>
      <c r="H53" s="18">
        <f t="shared" si="13"/>
        <v>3.019999999999996</v>
      </c>
      <c r="I53" s="17">
        <f t="shared" si="14"/>
        <v>3.019999999999996</v>
      </c>
      <c r="J53" s="25"/>
      <c r="K53" s="25"/>
      <c r="L53" s="25"/>
      <c r="M53" s="25"/>
      <c r="N53" s="25"/>
      <c r="O53" s="25"/>
      <c r="P53" s="25"/>
      <c r="Q53" s="21" t="s">
        <v>100</v>
      </c>
      <c r="R53" s="21">
        <v>6</v>
      </c>
      <c r="S53" s="21">
        <v>6.5</v>
      </c>
      <c r="T53" s="21" t="s">
        <v>118</v>
      </c>
      <c r="U53" s="25" t="s">
        <v>110</v>
      </c>
      <c r="V53" s="25" t="s">
        <v>120</v>
      </c>
      <c r="W53" s="21">
        <v>7</v>
      </c>
      <c r="X53" s="25"/>
      <c r="Y53" s="21" t="s">
        <v>111</v>
      </c>
      <c r="Z53" s="17" t="s">
        <v>103</v>
      </c>
      <c r="AA53" s="17">
        <v>30</v>
      </c>
      <c r="AB53" s="17" t="s">
        <v>104</v>
      </c>
      <c r="AC53" s="17">
        <v>9</v>
      </c>
      <c r="AD53" s="21">
        <v>215</v>
      </c>
      <c r="AE53" s="69">
        <f t="shared" si="10"/>
        <v>454.50999999999942</v>
      </c>
      <c r="AF53" s="69">
        <f t="shared" si="11"/>
        <v>363.60799999999955</v>
      </c>
      <c r="AG53" s="25">
        <v>0.8</v>
      </c>
      <c r="AH53" s="22">
        <v>2010</v>
      </c>
      <c r="AI53" s="25"/>
      <c r="AJ53" s="25"/>
      <c r="AK53" s="25"/>
      <c r="AL53" s="21" t="s">
        <v>105</v>
      </c>
      <c r="AM53" s="21" t="s">
        <v>184</v>
      </c>
      <c r="AN53" s="25"/>
      <c r="AO53" s="17" t="s">
        <v>106</v>
      </c>
      <c r="AP53" s="47" t="s">
        <v>122</v>
      </c>
      <c r="AQ53" s="47" t="s">
        <v>185</v>
      </c>
      <c r="AR53" s="47" t="s">
        <v>122</v>
      </c>
      <c r="AS53" s="47" t="s">
        <v>186</v>
      </c>
      <c r="AT53" s="47" t="s">
        <v>106</v>
      </c>
      <c r="AU53" s="47"/>
      <c r="AV53" s="47"/>
      <c r="AW53" s="74" t="s">
        <v>125</v>
      </c>
      <c r="AX53" t="str">
        <f t="shared" si="15"/>
        <v>S246113.191116.211</v>
      </c>
      <c r="AY53" s="6" t="str">
        <f>VLOOKUP(AX53,[1]Worksheet!$AI$1:$AI$65536,1,0)</f>
        <v>S246113.191116.211</v>
      </c>
      <c r="AZ53" s="6">
        <f>VLOOKUP(A53,[2]明细表1214!$A$7:$H$122,8,0)</f>
        <v>3.02</v>
      </c>
      <c r="BA53" s="6">
        <f>VLOOKUP(A53,[2]明细表1214!$A$7:$CL$122,90,0)</f>
        <v>0</v>
      </c>
      <c r="BC53" s="7" t="s">
        <v>105</v>
      </c>
      <c r="BD53" s="7">
        <v>1985</v>
      </c>
      <c r="BE53" s="7">
        <v>2010</v>
      </c>
      <c r="BF53" s="7" t="s">
        <v>100</v>
      </c>
      <c r="BG53" s="7">
        <v>6.5</v>
      </c>
      <c r="BH53" s="7">
        <v>6</v>
      </c>
      <c r="BI53" s="7" t="s">
        <v>118</v>
      </c>
      <c r="BJ53" s="7" t="s">
        <v>105</v>
      </c>
      <c r="BK53" s="7" t="s">
        <v>105</v>
      </c>
      <c r="BL53" s="7" t="s">
        <v>184</v>
      </c>
    </row>
    <row r="54" spans="1:75" s="7" customFormat="1" ht="24" customHeight="1" x14ac:dyDescent="0.15">
      <c r="A54" s="6" t="str">
        <f t="shared" si="12"/>
        <v>S246116.211117.7481.53700000000001</v>
      </c>
      <c r="B54" s="17">
        <v>48</v>
      </c>
      <c r="C54" s="21" t="s">
        <v>15</v>
      </c>
      <c r="D54" s="21" t="s">
        <v>182</v>
      </c>
      <c r="E54" s="21" t="s">
        <v>183</v>
      </c>
      <c r="F54" s="21">
        <v>116.211</v>
      </c>
      <c r="G54" s="21">
        <v>117.748</v>
      </c>
      <c r="H54" s="18">
        <f t="shared" si="13"/>
        <v>1.5370000000000061</v>
      </c>
      <c r="I54" s="17">
        <f t="shared" si="14"/>
        <v>1.5370000000000061</v>
      </c>
      <c r="J54" s="25"/>
      <c r="K54" s="25"/>
      <c r="L54" s="25"/>
      <c r="M54" s="25"/>
      <c r="N54" s="25"/>
      <c r="O54" s="25"/>
      <c r="P54" s="25"/>
      <c r="Q54" s="21" t="s">
        <v>100</v>
      </c>
      <c r="R54" s="21">
        <v>6</v>
      </c>
      <c r="S54" s="21">
        <v>6.5</v>
      </c>
      <c r="T54" s="21" t="s">
        <v>101</v>
      </c>
      <c r="U54" s="21" t="s">
        <v>101</v>
      </c>
      <c r="V54" s="25" t="s">
        <v>120</v>
      </c>
      <c r="W54" s="21">
        <v>7</v>
      </c>
      <c r="X54" s="25"/>
      <c r="Y54" s="21" t="s">
        <v>102</v>
      </c>
      <c r="Z54" s="17" t="s">
        <v>103</v>
      </c>
      <c r="AA54" s="17">
        <v>30</v>
      </c>
      <c r="AB54" s="17" t="s">
        <v>104</v>
      </c>
      <c r="AC54" s="17">
        <v>9</v>
      </c>
      <c r="AD54" s="21">
        <v>220</v>
      </c>
      <c r="AE54" s="69">
        <f t="shared" si="10"/>
        <v>236.69800000000097</v>
      </c>
      <c r="AF54" s="69">
        <f t="shared" si="11"/>
        <v>189.35840000000078</v>
      </c>
      <c r="AG54" s="25">
        <v>0.8</v>
      </c>
      <c r="AH54" s="22">
        <v>2010</v>
      </c>
      <c r="AI54" s="25"/>
      <c r="AJ54" s="25"/>
      <c r="AK54" s="25"/>
      <c r="AL54" s="21" t="s">
        <v>105</v>
      </c>
      <c r="AM54" s="21" t="s">
        <v>184</v>
      </c>
      <c r="AN54" s="25"/>
      <c r="AO54" s="17" t="s">
        <v>106</v>
      </c>
      <c r="AP54" s="47" t="s">
        <v>122</v>
      </c>
      <c r="AQ54" s="47" t="s">
        <v>185</v>
      </c>
      <c r="AR54" s="47" t="s">
        <v>122</v>
      </c>
      <c r="AS54" s="47" t="s">
        <v>186</v>
      </c>
      <c r="AT54" s="47" t="s">
        <v>106</v>
      </c>
      <c r="AU54" s="47"/>
      <c r="AV54" s="47"/>
      <c r="AW54" s="74" t="s">
        <v>125</v>
      </c>
      <c r="AX54" t="str">
        <f t="shared" si="15"/>
        <v>S246116.211117.748</v>
      </c>
      <c r="AY54" s="6" t="str">
        <f>VLOOKUP(AX54,[1]Worksheet!$AI$1:$AI$65536,1,0)</f>
        <v>S246116.211117.748</v>
      </c>
      <c r="AZ54" s="6">
        <f>VLOOKUP(A54,[2]明细表1214!$A$7:$H$122,8,0)</f>
        <v>1.5370000000000099</v>
      </c>
      <c r="BA54" s="6">
        <f>VLOOKUP(A54,[2]明细表1214!$A$7:$CL$122,90,0)</f>
        <v>0</v>
      </c>
      <c r="BC54" s="7" t="s">
        <v>105</v>
      </c>
      <c r="BD54" s="7">
        <v>1972</v>
      </c>
      <c r="BE54" s="7">
        <v>2010</v>
      </c>
      <c r="BF54" s="7" t="s">
        <v>100</v>
      </c>
      <c r="BG54" s="7">
        <v>6.5</v>
      </c>
      <c r="BH54" s="7">
        <v>6</v>
      </c>
      <c r="BI54" s="7" t="s">
        <v>101</v>
      </c>
      <c r="BJ54" s="7" t="s">
        <v>105</v>
      </c>
      <c r="BK54" s="7" t="s">
        <v>105</v>
      </c>
      <c r="BL54" s="7" t="s">
        <v>184</v>
      </c>
    </row>
    <row r="55" spans="1:75" s="11" customFormat="1" ht="24" customHeight="1" x14ac:dyDescent="0.15">
      <c r="A55" s="6" t="str">
        <f t="shared" si="12"/>
        <v>S303264.3274.1359.83499999999998</v>
      </c>
      <c r="B55" s="17">
        <v>49</v>
      </c>
      <c r="C55" s="21" t="s">
        <v>15</v>
      </c>
      <c r="D55" s="21" t="s">
        <v>188</v>
      </c>
      <c r="E55" s="21" t="s">
        <v>189</v>
      </c>
      <c r="F55" s="21">
        <v>264.3</v>
      </c>
      <c r="G55" s="21">
        <v>274.13499999999999</v>
      </c>
      <c r="H55" s="18">
        <f t="shared" si="13"/>
        <v>9.8349999999999795</v>
      </c>
      <c r="I55" s="17">
        <f t="shared" si="14"/>
        <v>9.8349999999999795</v>
      </c>
      <c r="J55" s="25"/>
      <c r="K55" s="25"/>
      <c r="L55" s="25"/>
      <c r="M55" s="25"/>
      <c r="N55" s="25"/>
      <c r="O55" s="25"/>
      <c r="P55" s="25"/>
      <c r="Q55" s="21" t="s">
        <v>100</v>
      </c>
      <c r="R55" s="21">
        <v>5</v>
      </c>
      <c r="S55" s="21">
        <v>6</v>
      </c>
      <c r="T55" s="21" t="s">
        <v>101</v>
      </c>
      <c r="U55" s="21" t="s">
        <v>101</v>
      </c>
      <c r="V55" s="21" t="s">
        <v>100</v>
      </c>
      <c r="W55" s="21">
        <v>6.5</v>
      </c>
      <c r="X55" s="25"/>
      <c r="Y55" s="21" t="s">
        <v>102</v>
      </c>
      <c r="Z55" s="17" t="s">
        <v>103</v>
      </c>
      <c r="AA55" s="17">
        <v>30</v>
      </c>
      <c r="AB55" s="17" t="s">
        <v>104</v>
      </c>
      <c r="AC55" s="17">
        <v>9</v>
      </c>
      <c r="AD55" s="21">
        <v>220</v>
      </c>
      <c r="AE55" s="69">
        <f t="shared" si="10"/>
        <v>1406.404999999997</v>
      </c>
      <c r="AF55" s="69">
        <f t="shared" si="11"/>
        <v>1125.1239999999977</v>
      </c>
      <c r="AG55" s="25">
        <v>0.8</v>
      </c>
      <c r="AH55" s="22">
        <v>2008</v>
      </c>
      <c r="AI55" s="25"/>
      <c r="AJ55" s="25"/>
      <c r="AK55" s="25"/>
      <c r="AL55" s="21" t="s">
        <v>105</v>
      </c>
      <c r="AM55" s="21" t="s">
        <v>190</v>
      </c>
      <c r="AN55" s="25"/>
      <c r="AO55" s="17" t="s">
        <v>106</v>
      </c>
      <c r="AP55" s="47" t="s">
        <v>122</v>
      </c>
      <c r="AQ55" s="47" t="s">
        <v>191</v>
      </c>
      <c r="AR55" s="47"/>
      <c r="AS55" s="47"/>
      <c r="AT55" s="47" t="s">
        <v>122</v>
      </c>
      <c r="AU55" s="47" t="s">
        <v>192</v>
      </c>
      <c r="AV55" s="47"/>
      <c r="AW55" s="74" t="s">
        <v>125</v>
      </c>
      <c r="AX55" t="str">
        <f t="shared" si="15"/>
        <v>S303264.3274.135</v>
      </c>
      <c r="AY55" s="6" t="str">
        <f>VLOOKUP(AX55,[1]Worksheet!$AI$1:$AI$65536,1,0)</f>
        <v>S303264.3274.135</v>
      </c>
      <c r="AZ55" s="6">
        <f>VLOOKUP(A55,[2]明细表1214!$A$7:$H$122,8,0)</f>
        <v>9.8349999999999795</v>
      </c>
      <c r="BA55" s="6">
        <f>VLOOKUP(A55,[2]明细表1214!$A$7:$CL$122,90,0)</f>
        <v>0</v>
      </c>
      <c r="BB55" s="8"/>
      <c r="BC55" s="53" t="s">
        <v>105</v>
      </c>
      <c r="BD55" s="53">
        <v>1985</v>
      </c>
      <c r="BE55" s="53">
        <v>2008</v>
      </c>
      <c r="BF55" s="53" t="s">
        <v>100</v>
      </c>
      <c r="BG55" s="53">
        <v>6</v>
      </c>
      <c r="BH55" s="53">
        <v>5</v>
      </c>
      <c r="BI55" s="8" t="s">
        <v>101</v>
      </c>
      <c r="BJ55" s="53" t="s">
        <v>105</v>
      </c>
      <c r="BK55" s="53" t="s">
        <v>105</v>
      </c>
      <c r="BL55" s="8" t="s">
        <v>190</v>
      </c>
      <c r="BM55" s="53"/>
      <c r="BN55" s="53"/>
      <c r="BO55" s="53"/>
      <c r="BP55" s="53"/>
      <c r="BQ55" s="53"/>
      <c r="BR55" s="53"/>
      <c r="BS55" s="53"/>
      <c r="BT55" s="53"/>
      <c r="BU55" s="53"/>
      <c r="BV55" s="53"/>
      <c r="BW55" s="53"/>
    </row>
    <row r="56" spans="1:75" s="11" customFormat="1" ht="24" customHeight="1" x14ac:dyDescent="0.15">
      <c r="A56" s="6" t="str">
        <f t="shared" si="12"/>
        <v>S303274.135274.30.16500000000002</v>
      </c>
      <c r="B56" s="17">
        <v>50</v>
      </c>
      <c r="C56" s="21" t="s">
        <v>15</v>
      </c>
      <c r="D56" s="21" t="s">
        <v>188</v>
      </c>
      <c r="E56" s="21" t="s">
        <v>189</v>
      </c>
      <c r="F56" s="21">
        <v>274.13499999999999</v>
      </c>
      <c r="G56" s="21">
        <v>274.3</v>
      </c>
      <c r="H56" s="18">
        <f t="shared" si="13"/>
        <v>0.16500000000002046</v>
      </c>
      <c r="I56" s="17">
        <f t="shared" si="14"/>
        <v>0.16500000000002046</v>
      </c>
      <c r="J56" s="25"/>
      <c r="K56" s="25"/>
      <c r="L56" s="25"/>
      <c r="M56" s="25"/>
      <c r="N56" s="25"/>
      <c r="O56" s="25"/>
      <c r="P56" s="25"/>
      <c r="Q56" s="21" t="s">
        <v>100</v>
      </c>
      <c r="R56" s="21">
        <v>5</v>
      </c>
      <c r="S56" s="21">
        <v>6.5</v>
      </c>
      <c r="T56" s="21" t="s">
        <v>118</v>
      </c>
      <c r="U56" s="21" t="s">
        <v>101</v>
      </c>
      <c r="V56" s="21" t="s">
        <v>100</v>
      </c>
      <c r="W56" s="21">
        <v>6.5</v>
      </c>
      <c r="X56" s="25"/>
      <c r="Y56" s="21" t="s">
        <v>111</v>
      </c>
      <c r="Z56" s="17" t="s">
        <v>103</v>
      </c>
      <c r="AA56" s="17">
        <v>30</v>
      </c>
      <c r="AB56" s="17" t="s">
        <v>104</v>
      </c>
      <c r="AC56" s="17">
        <v>9</v>
      </c>
      <c r="AD56" s="21">
        <v>215</v>
      </c>
      <c r="AE56" s="69">
        <f t="shared" si="10"/>
        <v>23.05875000000286</v>
      </c>
      <c r="AF56" s="69">
        <f t="shared" si="11"/>
        <v>18.447000000002287</v>
      </c>
      <c r="AG56" s="25">
        <v>0.8</v>
      </c>
      <c r="AH56" s="22">
        <v>2008</v>
      </c>
      <c r="AI56" s="25"/>
      <c r="AJ56" s="25"/>
      <c r="AK56" s="25"/>
      <c r="AL56" s="21" t="s">
        <v>105</v>
      </c>
      <c r="AM56" s="21" t="s">
        <v>190</v>
      </c>
      <c r="AN56" s="25"/>
      <c r="AO56" s="17" t="s">
        <v>106</v>
      </c>
      <c r="AP56" s="47" t="s">
        <v>122</v>
      </c>
      <c r="AQ56" s="47" t="s">
        <v>191</v>
      </c>
      <c r="AR56" s="47"/>
      <c r="AS56" s="47"/>
      <c r="AT56" s="47" t="s">
        <v>122</v>
      </c>
      <c r="AU56" s="47" t="s">
        <v>192</v>
      </c>
      <c r="AV56" s="47"/>
      <c r="AW56" s="74" t="s">
        <v>125</v>
      </c>
      <c r="AX56" t="str">
        <f t="shared" si="15"/>
        <v>S303274.135274.3</v>
      </c>
      <c r="AY56" s="6" t="str">
        <f>VLOOKUP(AX56,[1]Worksheet!$AI$1:$AI$65536,1,0)</f>
        <v>S303274.135274.3</v>
      </c>
      <c r="AZ56" s="6">
        <f>VLOOKUP(A56,[2]明细表1214!$A$7:$H$122,8,0)</f>
        <v>0.16500000000001999</v>
      </c>
      <c r="BA56" s="6">
        <f>VLOOKUP(A56,[2]明细表1214!$A$7:$CL$122,90,0)</f>
        <v>0</v>
      </c>
      <c r="BB56" s="8"/>
      <c r="BC56" s="53" t="s">
        <v>105</v>
      </c>
      <c r="BD56" s="53">
        <v>1985</v>
      </c>
      <c r="BE56" s="53">
        <v>2008</v>
      </c>
      <c r="BF56" s="53" t="s">
        <v>100</v>
      </c>
      <c r="BG56" s="53">
        <v>6.5</v>
      </c>
      <c r="BH56" s="53">
        <v>5</v>
      </c>
      <c r="BI56" s="8" t="s">
        <v>118</v>
      </c>
      <c r="BJ56" s="53" t="s">
        <v>105</v>
      </c>
      <c r="BK56" s="53" t="s">
        <v>105</v>
      </c>
      <c r="BL56" s="8" t="s">
        <v>190</v>
      </c>
      <c r="BM56" s="53"/>
      <c r="BN56" s="53"/>
      <c r="BO56" s="53"/>
      <c r="BP56" s="53"/>
      <c r="BQ56" s="53"/>
      <c r="BR56" s="53"/>
      <c r="BS56" s="53"/>
      <c r="BT56" s="53"/>
      <c r="BU56" s="53"/>
      <c r="BV56" s="53"/>
      <c r="BW56" s="53"/>
    </row>
    <row r="57" spans="1:75" s="11" customFormat="1" ht="24" customHeight="1" x14ac:dyDescent="0.15">
      <c r="A57" s="6" t="str">
        <f t="shared" si="12"/>
        <v>S315179.005187.0017.99600000000001</v>
      </c>
      <c r="B57" s="17">
        <v>51</v>
      </c>
      <c r="C57" s="21" t="s">
        <v>15</v>
      </c>
      <c r="D57" s="21" t="s">
        <v>182</v>
      </c>
      <c r="E57" s="21" t="s">
        <v>193</v>
      </c>
      <c r="F57" s="21">
        <v>179.005</v>
      </c>
      <c r="G57" s="21">
        <v>187.001</v>
      </c>
      <c r="H57" s="18">
        <f t="shared" si="13"/>
        <v>7.9960000000000093</v>
      </c>
      <c r="I57" s="17">
        <f t="shared" si="14"/>
        <v>7.9960000000000093</v>
      </c>
      <c r="J57" s="25"/>
      <c r="K57" s="25"/>
      <c r="L57" s="25"/>
      <c r="M57" s="25"/>
      <c r="N57" s="25"/>
      <c r="O57" s="25"/>
      <c r="P57" s="25"/>
      <c r="Q57" s="21" t="s">
        <v>120</v>
      </c>
      <c r="R57" s="21">
        <v>6</v>
      </c>
      <c r="S57" s="21">
        <v>8</v>
      </c>
      <c r="T57" s="21" t="s">
        <v>101</v>
      </c>
      <c r="U57" s="21" t="s">
        <v>101</v>
      </c>
      <c r="V57" s="25" t="s">
        <v>120</v>
      </c>
      <c r="W57" s="21">
        <v>7</v>
      </c>
      <c r="X57" s="25"/>
      <c r="Y57" s="21" t="s">
        <v>102</v>
      </c>
      <c r="Z57" s="17" t="s">
        <v>103</v>
      </c>
      <c r="AA57" s="17">
        <v>30</v>
      </c>
      <c r="AB57" s="17" t="s">
        <v>104</v>
      </c>
      <c r="AC57" s="17">
        <v>9</v>
      </c>
      <c r="AD57" s="21">
        <v>220</v>
      </c>
      <c r="AE57" s="69">
        <f t="shared" si="10"/>
        <v>1231.3840000000016</v>
      </c>
      <c r="AF57" s="69">
        <f t="shared" si="11"/>
        <v>1231.3840000000016</v>
      </c>
      <c r="AG57" s="17">
        <v>1</v>
      </c>
      <c r="AH57" s="22">
        <v>2010</v>
      </c>
      <c r="AI57" s="25"/>
      <c r="AJ57" s="25"/>
      <c r="AK57" s="25"/>
      <c r="AL57" s="21" t="s">
        <v>105</v>
      </c>
      <c r="AM57" s="21" t="s">
        <v>194</v>
      </c>
      <c r="AN57" s="25"/>
      <c r="AO57" s="17" t="s">
        <v>106</v>
      </c>
      <c r="AP57" s="47" t="s">
        <v>122</v>
      </c>
      <c r="AQ57" s="47" t="s">
        <v>195</v>
      </c>
      <c r="AR57" s="47"/>
      <c r="AS57" s="47" t="s">
        <v>196</v>
      </c>
      <c r="AT57" s="47" t="s">
        <v>106</v>
      </c>
      <c r="AU57" s="47"/>
      <c r="AV57" s="47" t="s">
        <v>197</v>
      </c>
      <c r="AW57" s="74" t="s">
        <v>125</v>
      </c>
      <c r="AX57" t="str">
        <f t="shared" si="15"/>
        <v>S315179.005187.001</v>
      </c>
      <c r="AY57" s="6" t="str">
        <f>VLOOKUP(AX57,[1]Worksheet!$AI$1:$AI$65536,1,0)</f>
        <v>S315179.005187.001</v>
      </c>
      <c r="AZ57" s="6">
        <f>VLOOKUP(A57,[2]明细表1214!$A$7:$H$122,8,0)</f>
        <v>7.9960000000000102</v>
      </c>
      <c r="BA57" s="6">
        <f>VLOOKUP(A57,[2]明细表1214!$A$7:$CL$122,90,0)</f>
        <v>0</v>
      </c>
      <c r="BB57" s="8"/>
      <c r="BC57" s="53" t="s">
        <v>105</v>
      </c>
      <c r="BD57" s="53">
        <v>1986</v>
      </c>
      <c r="BE57" s="53">
        <v>2010</v>
      </c>
      <c r="BF57" s="53" t="s">
        <v>120</v>
      </c>
      <c r="BG57" s="53">
        <v>8</v>
      </c>
      <c r="BH57" s="53">
        <v>6</v>
      </c>
      <c r="BI57" s="8" t="s">
        <v>101</v>
      </c>
      <c r="BJ57" s="53" t="s">
        <v>105</v>
      </c>
      <c r="BK57" s="53" t="s">
        <v>105</v>
      </c>
      <c r="BL57" s="8" t="s">
        <v>194</v>
      </c>
      <c r="BM57" s="53"/>
      <c r="BN57" s="53"/>
      <c r="BO57" s="53"/>
      <c r="BP57" s="53"/>
      <c r="BQ57" s="53"/>
      <c r="BR57" s="53"/>
      <c r="BS57" s="53"/>
      <c r="BT57" s="53"/>
      <c r="BU57" s="53"/>
      <c r="BV57" s="53"/>
      <c r="BW57" s="53"/>
    </row>
    <row r="58" spans="1:75" s="7" customFormat="1" ht="24" customHeight="1" x14ac:dyDescent="0.15">
      <c r="A58" s="6" t="str">
        <f t="shared" si="12"/>
        <v>S241113.205113.8890.683999999999997</v>
      </c>
      <c r="B58" s="17">
        <v>52</v>
      </c>
      <c r="C58" s="21" t="s">
        <v>15</v>
      </c>
      <c r="D58" s="21" t="s">
        <v>182</v>
      </c>
      <c r="E58" s="21" t="s">
        <v>175</v>
      </c>
      <c r="F58" s="21">
        <v>113.205</v>
      </c>
      <c r="G58" s="21">
        <v>113.889</v>
      </c>
      <c r="H58" s="18">
        <f t="shared" si="13"/>
        <v>0.6839999999999975</v>
      </c>
      <c r="I58" s="17">
        <f t="shared" si="14"/>
        <v>0.6839999999999975</v>
      </c>
      <c r="J58" s="25"/>
      <c r="K58" s="25"/>
      <c r="L58" s="25"/>
      <c r="M58" s="25"/>
      <c r="N58" s="25"/>
      <c r="O58" s="25"/>
      <c r="P58" s="25"/>
      <c r="Q58" s="21" t="s">
        <v>120</v>
      </c>
      <c r="R58" s="21">
        <v>6</v>
      </c>
      <c r="S58" s="21">
        <v>8</v>
      </c>
      <c r="T58" s="21" t="s">
        <v>101</v>
      </c>
      <c r="U58" s="21" t="s">
        <v>101</v>
      </c>
      <c r="V58" s="25" t="s">
        <v>120</v>
      </c>
      <c r="W58" s="21">
        <v>7</v>
      </c>
      <c r="X58" s="25"/>
      <c r="Y58" s="21" t="s">
        <v>102</v>
      </c>
      <c r="Z58" s="17" t="s">
        <v>103</v>
      </c>
      <c r="AA58" s="17">
        <v>30</v>
      </c>
      <c r="AB58" s="17" t="s">
        <v>104</v>
      </c>
      <c r="AC58" s="17">
        <v>9</v>
      </c>
      <c r="AD58" s="21">
        <v>220</v>
      </c>
      <c r="AE58" s="69">
        <f t="shared" si="10"/>
        <v>105.33599999999961</v>
      </c>
      <c r="AF58" s="69">
        <f t="shared" si="11"/>
        <v>105.33599999999961</v>
      </c>
      <c r="AG58" s="17">
        <v>1</v>
      </c>
      <c r="AH58" s="22">
        <v>2010</v>
      </c>
      <c r="AI58" s="25"/>
      <c r="AJ58" s="25"/>
      <c r="AK58" s="25"/>
      <c r="AL58" s="21" t="s">
        <v>105</v>
      </c>
      <c r="AM58" s="21" t="s">
        <v>105</v>
      </c>
      <c r="AN58" s="25"/>
      <c r="AO58" s="17" t="s">
        <v>106</v>
      </c>
      <c r="AP58" s="47" t="s">
        <v>122</v>
      </c>
      <c r="AQ58" s="47" t="s">
        <v>198</v>
      </c>
      <c r="AR58" s="47"/>
      <c r="AS58" s="47" t="s">
        <v>199</v>
      </c>
      <c r="AT58" s="47" t="s">
        <v>106</v>
      </c>
      <c r="AU58" s="47"/>
      <c r="AV58" s="47" t="s">
        <v>200</v>
      </c>
      <c r="AW58" s="74" t="s">
        <v>125</v>
      </c>
      <c r="AX58" t="str">
        <f t="shared" si="15"/>
        <v>S241113.205113.889</v>
      </c>
      <c r="AY58" s="6" t="str">
        <f>VLOOKUP(AX58,[1]Worksheet!$AI$1:$AI$65536,1,0)</f>
        <v>S241113.205113.889</v>
      </c>
      <c r="AZ58" s="6">
        <f>VLOOKUP(A58,[2]明细表1214!$A$7:$H$122,8,0)</f>
        <v>0.68399999999999705</v>
      </c>
      <c r="BA58" s="6">
        <f>VLOOKUP(A58,[2]明细表1214!$A$7:$CL$122,90,0)</f>
        <v>0</v>
      </c>
      <c r="BC58" s="7" t="s">
        <v>105</v>
      </c>
      <c r="BD58" s="7">
        <v>1986</v>
      </c>
      <c r="BE58" s="7">
        <v>2010</v>
      </c>
      <c r="BF58" s="7" t="s">
        <v>120</v>
      </c>
      <c r="BG58" s="7">
        <v>8</v>
      </c>
      <c r="BH58" s="7">
        <v>6</v>
      </c>
      <c r="BI58" s="7" t="s">
        <v>101</v>
      </c>
      <c r="BJ58" s="7" t="s">
        <v>105</v>
      </c>
      <c r="BK58" s="7" t="s">
        <v>105</v>
      </c>
      <c r="BL58" s="7" t="s">
        <v>105</v>
      </c>
    </row>
    <row r="59" spans="1:75" s="7" customFormat="1" ht="24" customHeight="1" x14ac:dyDescent="0.15">
      <c r="A59" s="6" t="str">
        <f t="shared" si="12"/>
        <v>S241114.604119.2424.63800000000001</v>
      </c>
      <c r="B59" s="17">
        <v>53</v>
      </c>
      <c r="C59" s="21" t="s">
        <v>15</v>
      </c>
      <c r="D59" s="21" t="s">
        <v>182</v>
      </c>
      <c r="E59" s="21" t="s">
        <v>175</v>
      </c>
      <c r="F59" s="21">
        <v>114.604</v>
      </c>
      <c r="G59" s="21">
        <v>119.242</v>
      </c>
      <c r="H59" s="18">
        <f t="shared" si="13"/>
        <v>4.6380000000000052</v>
      </c>
      <c r="I59" s="17">
        <f t="shared" si="14"/>
        <v>4.6380000000000052</v>
      </c>
      <c r="J59" s="25"/>
      <c r="K59" s="25"/>
      <c r="L59" s="25"/>
      <c r="M59" s="25"/>
      <c r="N59" s="25"/>
      <c r="O59" s="25"/>
      <c r="P59" s="25"/>
      <c r="Q59" s="21" t="s">
        <v>100</v>
      </c>
      <c r="R59" s="21">
        <v>6</v>
      </c>
      <c r="S59" s="21">
        <v>6.5</v>
      </c>
      <c r="T59" s="21" t="s">
        <v>101</v>
      </c>
      <c r="U59" s="21" t="s">
        <v>101</v>
      </c>
      <c r="V59" s="25" t="s">
        <v>120</v>
      </c>
      <c r="W59" s="21">
        <v>7</v>
      </c>
      <c r="X59" s="25"/>
      <c r="Y59" s="21" t="s">
        <v>102</v>
      </c>
      <c r="Z59" s="17" t="s">
        <v>103</v>
      </c>
      <c r="AA59" s="17">
        <v>30</v>
      </c>
      <c r="AB59" s="17" t="s">
        <v>104</v>
      </c>
      <c r="AC59" s="17">
        <v>9</v>
      </c>
      <c r="AD59" s="21">
        <v>220</v>
      </c>
      <c r="AE59" s="69">
        <f t="shared" si="10"/>
        <v>714.25200000000086</v>
      </c>
      <c r="AF59" s="69">
        <f t="shared" si="11"/>
        <v>571.40160000000071</v>
      </c>
      <c r="AG59" s="25">
        <v>0.8</v>
      </c>
      <c r="AH59" s="22">
        <v>2010</v>
      </c>
      <c r="AI59" s="25"/>
      <c r="AJ59" s="25"/>
      <c r="AK59" s="25"/>
      <c r="AL59" s="21" t="s">
        <v>105</v>
      </c>
      <c r="AM59" s="21" t="s">
        <v>105</v>
      </c>
      <c r="AN59" s="25"/>
      <c r="AO59" s="17" t="s">
        <v>106</v>
      </c>
      <c r="AP59" s="47" t="s">
        <v>122</v>
      </c>
      <c r="AQ59" s="47" t="s">
        <v>198</v>
      </c>
      <c r="AR59" s="47"/>
      <c r="AS59" s="47" t="s">
        <v>196</v>
      </c>
      <c r="AT59" s="47" t="s">
        <v>106</v>
      </c>
      <c r="AU59" s="47"/>
      <c r="AV59" s="47"/>
      <c r="AW59" s="74" t="s">
        <v>125</v>
      </c>
      <c r="AX59" t="str">
        <f t="shared" si="15"/>
        <v>S241114.604119.242</v>
      </c>
      <c r="AY59" s="6" t="str">
        <f>VLOOKUP(AX59,[1]Worksheet!$AI$1:$AI$65536,1,0)</f>
        <v>S241114.604119.242</v>
      </c>
      <c r="AZ59" s="6">
        <f>VLOOKUP(A59,[2]明细表1214!$A$7:$H$122,8,0)</f>
        <v>4.6380000000000097</v>
      </c>
      <c r="BA59" s="6">
        <f>VLOOKUP(A59,[2]明细表1214!$A$7:$CL$122,90,0)</f>
        <v>0</v>
      </c>
      <c r="BC59" s="7" t="s">
        <v>105</v>
      </c>
      <c r="BD59" s="7">
        <v>1986</v>
      </c>
      <c r="BE59" s="7">
        <v>2010</v>
      </c>
      <c r="BF59" s="7" t="s">
        <v>100</v>
      </c>
      <c r="BG59" s="7">
        <v>6.5</v>
      </c>
      <c r="BH59" s="7">
        <v>6</v>
      </c>
      <c r="BI59" s="7" t="s">
        <v>101</v>
      </c>
      <c r="BJ59" s="7" t="s">
        <v>105</v>
      </c>
      <c r="BK59" s="7" t="s">
        <v>105</v>
      </c>
      <c r="BL59" s="7" t="s">
        <v>105</v>
      </c>
    </row>
    <row r="60" spans="1:75" s="11" customFormat="1" ht="24" customHeight="1" x14ac:dyDescent="0.15">
      <c r="A60" s="6" t="str">
        <f t="shared" si="12"/>
        <v>S315193.038202.4729.434</v>
      </c>
      <c r="B60" s="17">
        <v>54</v>
      </c>
      <c r="C60" s="21" t="s">
        <v>15</v>
      </c>
      <c r="D60" s="21" t="s">
        <v>182</v>
      </c>
      <c r="E60" s="21" t="s">
        <v>193</v>
      </c>
      <c r="F60" s="21">
        <v>193.03800000000001</v>
      </c>
      <c r="G60" s="21">
        <v>202.47200000000001</v>
      </c>
      <c r="H60" s="18">
        <f t="shared" si="13"/>
        <v>9.4339999999999975</v>
      </c>
      <c r="I60" s="17">
        <f t="shared" si="14"/>
        <v>9.4339999999999975</v>
      </c>
      <c r="J60" s="25"/>
      <c r="K60" s="25"/>
      <c r="L60" s="25"/>
      <c r="M60" s="25"/>
      <c r="N60" s="25"/>
      <c r="O60" s="25"/>
      <c r="P60" s="25"/>
      <c r="Q60" s="21" t="s">
        <v>100</v>
      </c>
      <c r="R60" s="21">
        <v>6</v>
      </c>
      <c r="S60" s="21">
        <v>6.5</v>
      </c>
      <c r="T60" s="21" t="s">
        <v>101</v>
      </c>
      <c r="U60" s="21" t="s">
        <v>101</v>
      </c>
      <c r="V60" s="25" t="s">
        <v>120</v>
      </c>
      <c r="W60" s="21">
        <v>7</v>
      </c>
      <c r="X60" s="25"/>
      <c r="Y60" s="21" t="s">
        <v>102</v>
      </c>
      <c r="Z60" s="17" t="s">
        <v>103</v>
      </c>
      <c r="AA60" s="17">
        <v>30</v>
      </c>
      <c r="AB60" s="17" t="s">
        <v>104</v>
      </c>
      <c r="AC60" s="17">
        <v>9</v>
      </c>
      <c r="AD60" s="21">
        <v>220</v>
      </c>
      <c r="AE60" s="69">
        <f t="shared" si="10"/>
        <v>1452.8359999999998</v>
      </c>
      <c r="AF60" s="69">
        <f t="shared" si="11"/>
        <v>1162.2687999999998</v>
      </c>
      <c r="AG60" s="25">
        <v>0.8</v>
      </c>
      <c r="AH60" s="22">
        <v>2010</v>
      </c>
      <c r="AI60" s="25"/>
      <c r="AJ60" s="25"/>
      <c r="AK60" s="25"/>
      <c r="AL60" s="21" t="s">
        <v>105</v>
      </c>
      <c r="AM60" s="21" t="s">
        <v>194</v>
      </c>
      <c r="AN60" s="25"/>
      <c r="AO60" s="17" t="s">
        <v>106</v>
      </c>
      <c r="AP60" s="47" t="s">
        <v>122</v>
      </c>
      <c r="AQ60" s="47" t="s">
        <v>195</v>
      </c>
      <c r="AR60" s="47"/>
      <c r="AS60" s="47" t="s">
        <v>196</v>
      </c>
      <c r="AT60" s="47" t="s">
        <v>106</v>
      </c>
      <c r="AU60" s="47"/>
      <c r="AV60" s="47"/>
      <c r="AW60" s="74" t="s">
        <v>125</v>
      </c>
      <c r="AX60" t="str">
        <f t="shared" si="15"/>
        <v>S315193.038202.472</v>
      </c>
      <c r="AY60" s="6" t="str">
        <f>VLOOKUP(AX60,[1]Worksheet!$AI$1:$AI$65536,1,0)</f>
        <v>S315193.038202.472</v>
      </c>
      <c r="AZ60" s="6">
        <f>VLOOKUP(A60,[2]明细表1214!$A$7:$H$122,8,0)</f>
        <v>9.4339999999999993</v>
      </c>
      <c r="BA60" s="6">
        <f>VLOOKUP(A60,[2]明细表1214!$A$7:$CL$122,90,0)</f>
        <v>0</v>
      </c>
      <c r="BB60" s="8"/>
      <c r="BC60" s="53" t="s">
        <v>105</v>
      </c>
      <c r="BD60" s="53">
        <v>1986</v>
      </c>
      <c r="BE60" s="53" t="s">
        <v>153</v>
      </c>
      <c r="BF60" s="53" t="s">
        <v>100</v>
      </c>
      <c r="BG60" s="53">
        <v>6.5</v>
      </c>
      <c r="BH60" s="53">
        <v>6</v>
      </c>
      <c r="BI60" s="8" t="s">
        <v>101</v>
      </c>
      <c r="BJ60" s="53" t="s">
        <v>105</v>
      </c>
      <c r="BK60" s="53" t="s">
        <v>105</v>
      </c>
      <c r="BL60" s="8" t="s">
        <v>194</v>
      </c>
      <c r="BM60" s="53"/>
      <c r="BN60" s="53"/>
      <c r="BO60" s="53"/>
      <c r="BP60" s="53"/>
      <c r="BQ60" s="53"/>
      <c r="BR60" s="53"/>
      <c r="BS60" s="53"/>
      <c r="BT60" s="53"/>
      <c r="BU60" s="53"/>
      <c r="BV60" s="53"/>
      <c r="BW60" s="53"/>
    </row>
    <row r="61" spans="1:75" ht="24" customHeight="1" x14ac:dyDescent="0.15">
      <c r="A61" s="6" t="str">
        <f t="shared" ref="A61:A91" si="16">E61&amp;F61&amp;G61&amp;H61</f>
        <v>S315203.161208.85.63900000000001</v>
      </c>
      <c r="B61" s="17">
        <v>55</v>
      </c>
      <c r="C61" s="21" t="s">
        <v>15</v>
      </c>
      <c r="D61" s="21" t="s">
        <v>182</v>
      </c>
      <c r="E61" s="21" t="s">
        <v>193</v>
      </c>
      <c r="F61" s="21">
        <v>203.161</v>
      </c>
      <c r="G61" s="21">
        <v>208.8</v>
      </c>
      <c r="H61" s="18">
        <f t="shared" si="13"/>
        <v>5.63900000000001</v>
      </c>
      <c r="I61" s="17">
        <f t="shared" ref="I61:I83" si="17">G61-F61</f>
        <v>5.63900000000001</v>
      </c>
      <c r="J61" s="25"/>
      <c r="K61" s="25"/>
      <c r="L61" s="25"/>
      <c r="M61" s="25"/>
      <c r="N61" s="25"/>
      <c r="O61" s="25"/>
      <c r="P61" s="25"/>
      <c r="Q61" s="21" t="s">
        <v>100</v>
      </c>
      <c r="R61" s="21">
        <v>6</v>
      </c>
      <c r="S61" s="21">
        <v>6.5</v>
      </c>
      <c r="T61" s="21" t="s">
        <v>110</v>
      </c>
      <c r="U61" s="25" t="s">
        <v>110</v>
      </c>
      <c r="V61" s="25" t="s">
        <v>120</v>
      </c>
      <c r="W61" s="21">
        <v>7</v>
      </c>
      <c r="X61" s="25"/>
      <c r="Y61" s="21" t="s">
        <v>111</v>
      </c>
      <c r="Z61" s="17" t="s">
        <v>103</v>
      </c>
      <c r="AA61" s="17">
        <v>30</v>
      </c>
      <c r="AB61" s="17" t="s">
        <v>104</v>
      </c>
      <c r="AC61" s="17">
        <v>9</v>
      </c>
      <c r="AD61" s="21">
        <v>215</v>
      </c>
      <c r="AE61" s="69">
        <f t="shared" ref="AE61:AE91" si="18">H61*W61*AD61*0.1</f>
        <v>848.66950000000145</v>
      </c>
      <c r="AF61" s="69">
        <f t="shared" ref="AF61:AF91" si="19">I61*W61*AD61*0.1*AG61</f>
        <v>678.93560000000116</v>
      </c>
      <c r="AG61" s="25">
        <v>0.8</v>
      </c>
      <c r="AH61" s="22">
        <v>2004</v>
      </c>
      <c r="AI61" s="25"/>
      <c r="AJ61" s="25"/>
      <c r="AK61" s="25"/>
      <c r="AL61" s="21" t="s">
        <v>105</v>
      </c>
      <c r="AM61" s="21" t="s">
        <v>194</v>
      </c>
      <c r="AN61" s="25"/>
      <c r="AO61" s="17" t="s">
        <v>106</v>
      </c>
      <c r="AP61" s="47" t="s">
        <v>122</v>
      </c>
      <c r="AQ61" s="47" t="s">
        <v>195</v>
      </c>
      <c r="AR61" s="47"/>
      <c r="AS61" s="47" t="s">
        <v>196</v>
      </c>
      <c r="AT61" s="47" t="s">
        <v>106</v>
      </c>
      <c r="AU61" s="47"/>
      <c r="AV61" s="47"/>
      <c r="AW61" s="79" t="s">
        <v>125</v>
      </c>
      <c r="AX61" t="str">
        <f t="shared" si="15"/>
        <v>S315203.161208.8</v>
      </c>
      <c r="AY61" s="6" t="str">
        <f>VLOOKUP(AX61,[1]Worksheet!$AI$1:$AI$65536,1,0)</f>
        <v>S315203.161208.8</v>
      </c>
      <c r="AZ61" s="6">
        <f>VLOOKUP(A61,[2]明细表1214!$A$7:$H$122,8,0)</f>
        <v>5.63900000000001</v>
      </c>
      <c r="BA61" s="6">
        <f>VLOOKUP(A61,[2]明细表1214!$A$7:$CL$122,90,0)</f>
        <v>0</v>
      </c>
      <c r="BC61" s="34" t="s">
        <v>105</v>
      </c>
      <c r="BD61" s="34">
        <v>1957</v>
      </c>
      <c r="BE61" s="34">
        <v>2004</v>
      </c>
      <c r="BF61" s="34" t="s">
        <v>100</v>
      </c>
      <c r="BG61" s="34">
        <v>6.5</v>
      </c>
      <c r="BH61" s="34">
        <v>6</v>
      </c>
      <c r="BI61" s="33" t="s">
        <v>110</v>
      </c>
      <c r="BJ61" s="34" t="s">
        <v>105</v>
      </c>
      <c r="BK61" s="34" t="s">
        <v>105</v>
      </c>
      <c r="BL61" s="33" t="s">
        <v>194</v>
      </c>
    </row>
    <row r="62" spans="1:75" ht="24" customHeight="1" x14ac:dyDescent="0.15">
      <c r="A62" s="6" t="str">
        <f t="shared" si="16"/>
        <v>S22063.15563.3070.152000000000001</v>
      </c>
      <c r="B62" s="17">
        <v>56</v>
      </c>
      <c r="C62" s="21" t="s">
        <v>16</v>
      </c>
      <c r="D62" s="21" t="s">
        <v>201</v>
      </c>
      <c r="E62" s="21" t="s">
        <v>202</v>
      </c>
      <c r="F62" s="21">
        <v>63.155000000000001</v>
      </c>
      <c r="G62" s="21">
        <v>63.307000000000002</v>
      </c>
      <c r="H62" s="18">
        <f t="shared" si="13"/>
        <v>0.15200000000000102</v>
      </c>
      <c r="I62" s="17">
        <f t="shared" si="17"/>
        <v>0.15200000000000102</v>
      </c>
      <c r="J62" s="24"/>
      <c r="K62" s="24"/>
      <c r="L62" s="24"/>
      <c r="M62" s="24"/>
      <c r="N62" s="24"/>
      <c r="O62" s="24"/>
      <c r="P62" s="24"/>
      <c r="Q62" s="21" t="s">
        <v>100</v>
      </c>
      <c r="R62" s="21">
        <v>6</v>
      </c>
      <c r="S62" s="21">
        <v>6.5</v>
      </c>
      <c r="T62" s="21" t="s">
        <v>101</v>
      </c>
      <c r="U62" s="21" t="s">
        <v>101</v>
      </c>
      <c r="V62" s="21" t="s">
        <v>100</v>
      </c>
      <c r="W62" s="21">
        <v>6.5</v>
      </c>
      <c r="X62" s="24"/>
      <c r="Y62" s="21" t="s">
        <v>102</v>
      </c>
      <c r="Z62" s="17" t="s">
        <v>103</v>
      </c>
      <c r="AA62" s="17">
        <v>30</v>
      </c>
      <c r="AB62" s="17" t="s">
        <v>104</v>
      </c>
      <c r="AC62" s="17">
        <v>9</v>
      </c>
      <c r="AD62" s="21">
        <v>220</v>
      </c>
      <c r="AE62" s="69">
        <f t="shared" si="18"/>
        <v>21.736000000000146</v>
      </c>
      <c r="AF62" s="69">
        <f t="shared" si="19"/>
        <v>17.388800000000117</v>
      </c>
      <c r="AG62" s="17">
        <v>0.8</v>
      </c>
      <c r="AH62" s="70">
        <v>2011</v>
      </c>
      <c r="AI62" s="24"/>
      <c r="AJ62" s="24"/>
      <c r="AK62" s="24"/>
      <c r="AL62" s="21" t="s">
        <v>105</v>
      </c>
      <c r="AM62" s="21" t="s">
        <v>105</v>
      </c>
      <c r="AN62" s="24"/>
      <c r="AO62" s="17" t="s">
        <v>106</v>
      </c>
      <c r="AP62" s="47" t="s">
        <v>122</v>
      </c>
      <c r="AQ62" s="45" t="s">
        <v>203</v>
      </c>
      <c r="AR62" s="45"/>
      <c r="AS62" s="45"/>
      <c r="AT62" s="45"/>
      <c r="AU62" s="45"/>
      <c r="AV62" s="45"/>
      <c r="AW62" s="80" t="s">
        <v>125</v>
      </c>
      <c r="AX62" t="str">
        <f t="shared" si="15"/>
        <v>S22063.15563.307</v>
      </c>
      <c r="AY62" s="6" t="str">
        <f>VLOOKUP(AX62,[1]Worksheet!$AI$1:$AI$65536,1,0)</f>
        <v>S22063.15563.307</v>
      </c>
      <c r="AZ62" s="6">
        <f>VLOOKUP(A62,[2]明细表1214!$A$7:$H$122,8,0)</f>
        <v>0.152000000000001</v>
      </c>
      <c r="BA62" s="6">
        <f>VLOOKUP(A62,[2]明细表1214!$A$7:$CL$122,90,0)</f>
        <v>0</v>
      </c>
      <c r="BC62" s="34" t="s">
        <v>105</v>
      </c>
      <c r="BD62" s="34">
        <v>1982</v>
      </c>
      <c r="BE62" s="34">
        <v>2011</v>
      </c>
      <c r="BF62" s="34" t="s">
        <v>100</v>
      </c>
      <c r="BG62" s="34">
        <v>6.5</v>
      </c>
      <c r="BH62" s="34">
        <v>6</v>
      </c>
      <c r="BI62" s="33" t="s">
        <v>101</v>
      </c>
      <c r="BJ62" s="34" t="s">
        <v>105</v>
      </c>
      <c r="BK62" s="34" t="s">
        <v>105</v>
      </c>
      <c r="BL62" s="33" t="s">
        <v>105</v>
      </c>
    </row>
    <row r="63" spans="1:75" ht="24" customHeight="1" x14ac:dyDescent="0.15">
      <c r="A63" s="6" t="str">
        <f t="shared" si="16"/>
        <v>S22063.30763.5020.195</v>
      </c>
      <c r="B63" s="17">
        <v>57</v>
      </c>
      <c r="C63" s="21" t="s">
        <v>16</v>
      </c>
      <c r="D63" s="21" t="s">
        <v>201</v>
      </c>
      <c r="E63" s="21" t="s">
        <v>202</v>
      </c>
      <c r="F63" s="21">
        <v>63.307000000000002</v>
      </c>
      <c r="G63" s="21">
        <v>63.502000000000002</v>
      </c>
      <c r="H63" s="18">
        <f t="shared" si="13"/>
        <v>0.19500000000000028</v>
      </c>
      <c r="I63" s="17">
        <f t="shared" si="17"/>
        <v>0.19500000000000028</v>
      </c>
      <c r="J63" s="24"/>
      <c r="K63" s="24"/>
      <c r="L63" s="24"/>
      <c r="M63" s="24"/>
      <c r="N63" s="24"/>
      <c r="O63" s="24"/>
      <c r="P63" s="24"/>
      <c r="Q63" s="21" t="s">
        <v>100</v>
      </c>
      <c r="R63" s="21">
        <v>3.5</v>
      </c>
      <c r="S63" s="21">
        <v>4.5</v>
      </c>
      <c r="T63" s="21" t="s">
        <v>101</v>
      </c>
      <c r="U63" s="21" t="s">
        <v>101</v>
      </c>
      <c r="V63" s="21" t="s">
        <v>100</v>
      </c>
      <c r="W63" s="21">
        <v>6.5</v>
      </c>
      <c r="X63" s="24"/>
      <c r="Y63" s="21" t="s">
        <v>102</v>
      </c>
      <c r="Z63" s="17" t="s">
        <v>103</v>
      </c>
      <c r="AA63" s="17">
        <v>30</v>
      </c>
      <c r="AB63" s="17" t="s">
        <v>104</v>
      </c>
      <c r="AC63" s="17">
        <v>9</v>
      </c>
      <c r="AD63" s="21">
        <v>220</v>
      </c>
      <c r="AE63" s="69">
        <f t="shared" si="18"/>
        <v>27.885000000000044</v>
      </c>
      <c r="AF63" s="69">
        <f t="shared" si="19"/>
        <v>22.308000000000035</v>
      </c>
      <c r="AG63" s="17">
        <v>0.8</v>
      </c>
      <c r="AH63" s="70">
        <v>2006</v>
      </c>
      <c r="AI63" s="24"/>
      <c r="AJ63" s="24"/>
      <c r="AK63" s="24"/>
      <c r="AL63" s="21" t="s">
        <v>105</v>
      </c>
      <c r="AM63" s="21" t="s">
        <v>105</v>
      </c>
      <c r="AN63" s="24"/>
      <c r="AO63" s="17" t="s">
        <v>106</v>
      </c>
      <c r="AP63" s="47" t="s">
        <v>122</v>
      </c>
      <c r="AQ63" s="45" t="s">
        <v>203</v>
      </c>
      <c r="AR63" s="45"/>
      <c r="AS63" s="45"/>
      <c r="AT63" s="45"/>
      <c r="AU63" s="45"/>
      <c r="AV63" s="45"/>
      <c r="AW63" s="80" t="s">
        <v>125</v>
      </c>
      <c r="AX63" t="str">
        <f t="shared" si="15"/>
        <v>S22063.30763.502</v>
      </c>
      <c r="AY63" s="6" t="str">
        <f>VLOOKUP(AX63,[1]Worksheet!$AI$1:$AI$65536,1,0)</f>
        <v>S22063.30763.502</v>
      </c>
      <c r="AZ63" s="6">
        <f>VLOOKUP(A63,[2]明细表1214!$A$7:$H$122,8,0)</f>
        <v>0.19500000000000001</v>
      </c>
      <c r="BA63" s="6">
        <f>VLOOKUP(A63,[2]明细表1214!$A$7:$CL$122,90,0)</f>
        <v>0</v>
      </c>
      <c r="BC63" s="34" t="s">
        <v>105</v>
      </c>
      <c r="BD63" s="34">
        <v>1983</v>
      </c>
      <c r="BE63" s="34">
        <v>2006</v>
      </c>
      <c r="BF63" s="34" t="s">
        <v>100</v>
      </c>
      <c r="BG63" s="34">
        <v>4.5</v>
      </c>
      <c r="BH63" s="34">
        <v>3.5</v>
      </c>
      <c r="BI63" s="33" t="s">
        <v>101</v>
      </c>
      <c r="BJ63" s="34" t="s">
        <v>105</v>
      </c>
      <c r="BK63" s="34" t="s">
        <v>105</v>
      </c>
      <c r="BL63" s="33" t="s">
        <v>105</v>
      </c>
    </row>
    <row r="64" spans="1:75" ht="24" customHeight="1" x14ac:dyDescent="0.15">
      <c r="A64" s="6" t="str">
        <f t="shared" si="16"/>
        <v>S22063.50265.3671.865</v>
      </c>
      <c r="B64" s="17">
        <v>58</v>
      </c>
      <c r="C64" s="21" t="s">
        <v>16</v>
      </c>
      <c r="D64" s="21" t="s">
        <v>201</v>
      </c>
      <c r="E64" s="21" t="s">
        <v>202</v>
      </c>
      <c r="F64" s="21">
        <v>63.502000000000002</v>
      </c>
      <c r="G64" s="21">
        <v>65.367000000000004</v>
      </c>
      <c r="H64" s="18">
        <f t="shared" si="13"/>
        <v>1.865000000000002</v>
      </c>
      <c r="I64" s="17">
        <f t="shared" si="17"/>
        <v>1.865000000000002</v>
      </c>
      <c r="J64" s="24"/>
      <c r="K64" s="24"/>
      <c r="L64" s="24"/>
      <c r="M64" s="24"/>
      <c r="N64" s="24"/>
      <c r="O64" s="24"/>
      <c r="P64" s="24"/>
      <c r="Q64" s="21" t="s">
        <v>100</v>
      </c>
      <c r="R64" s="21">
        <v>5</v>
      </c>
      <c r="S64" s="21">
        <v>6.5</v>
      </c>
      <c r="T64" s="21" t="s">
        <v>101</v>
      </c>
      <c r="U64" s="21" t="s">
        <v>101</v>
      </c>
      <c r="V64" s="21" t="s">
        <v>100</v>
      </c>
      <c r="W64" s="21">
        <v>6.5</v>
      </c>
      <c r="X64" s="24"/>
      <c r="Y64" s="21" t="s">
        <v>102</v>
      </c>
      <c r="Z64" s="17" t="s">
        <v>103</v>
      </c>
      <c r="AA64" s="17">
        <v>30</v>
      </c>
      <c r="AB64" s="17" t="s">
        <v>104</v>
      </c>
      <c r="AC64" s="17">
        <v>9</v>
      </c>
      <c r="AD64" s="21">
        <v>220</v>
      </c>
      <c r="AE64" s="69">
        <f t="shared" si="18"/>
        <v>266.69500000000033</v>
      </c>
      <c r="AF64" s="69">
        <f t="shared" si="19"/>
        <v>213.35600000000028</v>
      </c>
      <c r="AG64" s="17">
        <v>0.8</v>
      </c>
      <c r="AH64" s="70">
        <v>1996</v>
      </c>
      <c r="AI64" s="24"/>
      <c r="AJ64" s="24"/>
      <c r="AK64" s="24"/>
      <c r="AL64" s="21" t="s">
        <v>105</v>
      </c>
      <c r="AM64" s="21" t="s">
        <v>105</v>
      </c>
      <c r="AN64" s="24"/>
      <c r="AO64" s="17" t="s">
        <v>106</v>
      </c>
      <c r="AP64" s="47" t="s">
        <v>122</v>
      </c>
      <c r="AQ64" s="45" t="s">
        <v>203</v>
      </c>
      <c r="AR64" s="45"/>
      <c r="AS64" s="45"/>
      <c r="AT64" s="45"/>
      <c r="AU64" s="45"/>
      <c r="AV64" s="45"/>
      <c r="AW64" s="80" t="s">
        <v>125</v>
      </c>
      <c r="AX64" t="str">
        <f t="shared" si="15"/>
        <v>S22063.50265.367</v>
      </c>
      <c r="AY64" s="6" t="str">
        <f>VLOOKUP(AX64,[1]Worksheet!$AI$1:$AI$65536,1,0)</f>
        <v>S22063.50265.367</v>
      </c>
      <c r="AZ64" s="6">
        <f>VLOOKUP(A64,[2]明细表1214!$A$7:$H$122,8,0)</f>
        <v>1.865</v>
      </c>
      <c r="BA64" s="6">
        <f>VLOOKUP(A64,[2]明细表1214!$A$7:$CL$122,90,0)</f>
        <v>0</v>
      </c>
      <c r="BC64" s="34" t="s">
        <v>105</v>
      </c>
      <c r="BD64" s="34">
        <v>1988</v>
      </c>
      <c r="BE64" s="34">
        <v>1996</v>
      </c>
      <c r="BF64" s="34" t="s">
        <v>100</v>
      </c>
      <c r="BG64" s="34">
        <v>6.5</v>
      </c>
      <c r="BH64" s="34">
        <v>5</v>
      </c>
      <c r="BI64" s="33" t="s">
        <v>101</v>
      </c>
      <c r="BJ64" s="34" t="s">
        <v>105</v>
      </c>
      <c r="BK64" s="34" t="s">
        <v>105</v>
      </c>
      <c r="BL64" s="33" t="s">
        <v>105</v>
      </c>
    </row>
    <row r="65" spans="1:64" ht="24" customHeight="1" x14ac:dyDescent="0.15">
      <c r="A65" s="6" t="str">
        <f t="shared" si="16"/>
        <v>S22065.36768.6923.32499999999999</v>
      </c>
      <c r="B65" s="17">
        <v>59</v>
      </c>
      <c r="C65" s="21" t="s">
        <v>16</v>
      </c>
      <c r="D65" s="21" t="s">
        <v>201</v>
      </c>
      <c r="E65" s="21" t="s">
        <v>202</v>
      </c>
      <c r="F65" s="21">
        <v>65.367000000000004</v>
      </c>
      <c r="G65" s="21">
        <v>68.691999999999993</v>
      </c>
      <c r="H65" s="18">
        <f t="shared" si="13"/>
        <v>3.3249999999999886</v>
      </c>
      <c r="I65" s="17">
        <f t="shared" si="17"/>
        <v>3.3249999999999886</v>
      </c>
      <c r="J65" s="24"/>
      <c r="K65" s="24"/>
      <c r="L65" s="24"/>
      <c r="M65" s="24"/>
      <c r="N65" s="24"/>
      <c r="O65" s="24"/>
      <c r="P65" s="24"/>
      <c r="Q65" s="21" t="s">
        <v>100</v>
      </c>
      <c r="R65" s="21">
        <v>5</v>
      </c>
      <c r="S65" s="21">
        <v>6.8</v>
      </c>
      <c r="T65" s="21" t="s">
        <v>110</v>
      </c>
      <c r="U65" s="21" t="s">
        <v>101</v>
      </c>
      <c r="V65" s="21" t="s">
        <v>100</v>
      </c>
      <c r="W65" s="21">
        <v>6.5</v>
      </c>
      <c r="X65" s="24"/>
      <c r="Y65" s="21" t="s">
        <v>111</v>
      </c>
      <c r="Z65" s="17" t="s">
        <v>103</v>
      </c>
      <c r="AA65" s="17">
        <v>30</v>
      </c>
      <c r="AB65" s="17" t="s">
        <v>104</v>
      </c>
      <c r="AC65" s="17">
        <v>9</v>
      </c>
      <c r="AD65" s="21">
        <v>215</v>
      </c>
      <c r="AE65" s="69">
        <f t="shared" si="18"/>
        <v>464.66874999999845</v>
      </c>
      <c r="AF65" s="69">
        <f t="shared" si="19"/>
        <v>371.73499999999876</v>
      </c>
      <c r="AG65" s="17">
        <v>0.8</v>
      </c>
      <c r="AH65" s="70">
        <v>1996</v>
      </c>
      <c r="AI65" s="24"/>
      <c r="AJ65" s="24"/>
      <c r="AK65" s="24"/>
      <c r="AL65" s="21" t="s">
        <v>105</v>
      </c>
      <c r="AM65" s="21" t="s">
        <v>105</v>
      </c>
      <c r="AN65" s="24"/>
      <c r="AO65" s="17" t="s">
        <v>106</v>
      </c>
      <c r="AP65" s="47" t="s">
        <v>122</v>
      </c>
      <c r="AQ65" s="45" t="s">
        <v>203</v>
      </c>
      <c r="AR65" s="45"/>
      <c r="AS65" s="45"/>
      <c r="AT65" s="45"/>
      <c r="AU65" s="45"/>
      <c r="AV65" s="45"/>
      <c r="AW65" s="80" t="s">
        <v>125</v>
      </c>
      <c r="AX65" t="str">
        <f t="shared" si="15"/>
        <v>S22065.36768.692</v>
      </c>
      <c r="AY65" s="6" t="str">
        <f>VLOOKUP(AX65,[1]Worksheet!$AI$1:$AI$65536,1,0)</f>
        <v>S22065.36768.692</v>
      </c>
      <c r="AZ65" s="6">
        <f>VLOOKUP(A65,[2]明细表1214!$A$7:$H$122,8,0)</f>
        <v>3.32499999999999</v>
      </c>
      <c r="BA65" s="6">
        <f>VLOOKUP(A65,[2]明细表1214!$A$7:$CL$122,90,0)</f>
        <v>0</v>
      </c>
      <c r="BC65" s="34" t="s">
        <v>105</v>
      </c>
      <c r="BD65" s="34">
        <v>1988</v>
      </c>
      <c r="BE65" s="34">
        <v>1996</v>
      </c>
      <c r="BF65" s="34" t="s">
        <v>100</v>
      </c>
      <c r="BG65" s="34">
        <v>6.8</v>
      </c>
      <c r="BH65" s="34">
        <v>5</v>
      </c>
      <c r="BI65" s="33" t="s">
        <v>110</v>
      </c>
      <c r="BJ65" s="34" t="s">
        <v>105</v>
      </c>
      <c r="BK65" s="34" t="s">
        <v>105</v>
      </c>
      <c r="BL65" s="33" t="s">
        <v>105</v>
      </c>
    </row>
    <row r="66" spans="1:64" ht="24" customHeight="1" x14ac:dyDescent="0.15">
      <c r="A66" s="6" t="str">
        <f t="shared" si="16"/>
        <v>S22580.8381.1430.313000000000002</v>
      </c>
      <c r="B66" s="17">
        <v>60</v>
      </c>
      <c r="C66" s="21" t="s">
        <v>16</v>
      </c>
      <c r="D66" s="21" t="s">
        <v>204</v>
      </c>
      <c r="E66" s="21" t="s">
        <v>205</v>
      </c>
      <c r="F66" s="21">
        <v>80.83</v>
      </c>
      <c r="G66" s="21">
        <v>81.143000000000001</v>
      </c>
      <c r="H66" s="18">
        <f t="shared" si="13"/>
        <v>0.31300000000000239</v>
      </c>
      <c r="I66" s="17">
        <f t="shared" si="17"/>
        <v>0.31300000000000239</v>
      </c>
      <c r="J66" s="25"/>
      <c r="K66" s="25"/>
      <c r="L66" s="25"/>
      <c r="M66" s="25"/>
      <c r="N66" s="25"/>
      <c r="O66" s="25"/>
      <c r="P66" s="25"/>
      <c r="Q66" s="21" t="s">
        <v>100</v>
      </c>
      <c r="R66" s="21">
        <v>5</v>
      </c>
      <c r="S66" s="21">
        <v>6</v>
      </c>
      <c r="T66" s="21" t="s">
        <v>101</v>
      </c>
      <c r="U66" s="21" t="s">
        <v>101</v>
      </c>
      <c r="V66" s="25" t="s">
        <v>120</v>
      </c>
      <c r="W66" s="21">
        <v>7.5</v>
      </c>
      <c r="X66" s="25"/>
      <c r="Y66" s="21" t="s">
        <v>164</v>
      </c>
      <c r="Z66" s="25" t="s">
        <v>206</v>
      </c>
      <c r="AA66" s="25">
        <v>10</v>
      </c>
      <c r="AB66" s="25" t="s">
        <v>104</v>
      </c>
      <c r="AC66" s="25">
        <v>5</v>
      </c>
      <c r="AD66" s="21">
        <v>190</v>
      </c>
      <c r="AE66" s="69">
        <f t="shared" si="18"/>
        <v>44.60250000000034</v>
      </c>
      <c r="AF66" s="69">
        <f t="shared" si="19"/>
        <v>35.682000000000272</v>
      </c>
      <c r="AG66" s="25">
        <v>0.8</v>
      </c>
      <c r="AH66" s="22">
        <v>2005</v>
      </c>
      <c r="AI66" s="25"/>
      <c r="AJ66" s="25"/>
      <c r="AK66" s="25"/>
      <c r="AL66" s="21" t="s">
        <v>105</v>
      </c>
      <c r="AM66" s="21" t="s">
        <v>105</v>
      </c>
      <c r="AN66" s="25"/>
      <c r="AO66" s="17" t="s">
        <v>106</v>
      </c>
      <c r="AP66" s="25" t="s">
        <v>122</v>
      </c>
      <c r="AQ66" s="25" t="s">
        <v>207</v>
      </c>
      <c r="AR66" s="25" t="s">
        <v>122</v>
      </c>
      <c r="AS66" s="25" t="s">
        <v>208</v>
      </c>
      <c r="AT66" s="25"/>
      <c r="AU66" s="25"/>
      <c r="AV66" s="25"/>
      <c r="AW66" s="86" t="s">
        <v>125</v>
      </c>
      <c r="AX66" t="str">
        <f t="shared" si="15"/>
        <v>S22580.8381.143</v>
      </c>
      <c r="AY66" s="6" t="str">
        <f>VLOOKUP(AX66,[1]Worksheet!$AI$1:$AI$65536,1,0)</f>
        <v>S22580.8381.143</v>
      </c>
      <c r="AZ66" s="6">
        <f>VLOOKUP(A66,[2]明细表1214!$A$7:$H$122,8,0)</f>
        <v>0.313000000000002</v>
      </c>
      <c r="BA66" s="6">
        <f>VLOOKUP(A66,[2]明细表1214!$A$7:$CL$122,90,0)</f>
        <v>0</v>
      </c>
      <c r="BC66" s="34" t="s">
        <v>105</v>
      </c>
      <c r="BD66" s="34">
        <v>1958</v>
      </c>
      <c r="BE66" s="34">
        <v>2005</v>
      </c>
      <c r="BF66" s="34" t="s">
        <v>100</v>
      </c>
      <c r="BG66" s="34">
        <v>6</v>
      </c>
      <c r="BH66" s="34">
        <v>5</v>
      </c>
      <c r="BI66" s="33" t="s">
        <v>101</v>
      </c>
      <c r="BJ66" s="34" t="s">
        <v>105</v>
      </c>
      <c r="BK66" s="34" t="s">
        <v>105</v>
      </c>
      <c r="BL66" s="33" t="s">
        <v>105</v>
      </c>
    </row>
    <row r="67" spans="1:64" ht="24" customHeight="1" x14ac:dyDescent="0.15">
      <c r="A67" s="6" t="str">
        <f t="shared" si="16"/>
        <v>S22581.14389.2048.06099999999999</v>
      </c>
      <c r="B67" s="17">
        <v>61</v>
      </c>
      <c r="C67" s="21" t="s">
        <v>16</v>
      </c>
      <c r="D67" s="21" t="s">
        <v>204</v>
      </c>
      <c r="E67" s="21" t="s">
        <v>205</v>
      </c>
      <c r="F67" s="21">
        <v>81.143000000000001</v>
      </c>
      <c r="G67" s="21">
        <v>89.203999999999994</v>
      </c>
      <c r="H67" s="18">
        <f t="shared" si="13"/>
        <v>8.0609999999999928</v>
      </c>
      <c r="I67" s="17">
        <f t="shared" si="17"/>
        <v>8.0609999999999928</v>
      </c>
      <c r="J67" s="24"/>
      <c r="K67" s="24"/>
      <c r="L67" s="24"/>
      <c r="M67" s="24"/>
      <c r="N67" s="24"/>
      <c r="O67" s="24"/>
      <c r="P67" s="24"/>
      <c r="Q67" s="21" t="s">
        <v>100</v>
      </c>
      <c r="R67" s="21">
        <v>5</v>
      </c>
      <c r="S67" s="21">
        <v>6.5</v>
      </c>
      <c r="T67" s="21" t="s">
        <v>101</v>
      </c>
      <c r="U67" s="21" t="s">
        <v>101</v>
      </c>
      <c r="V67" s="25" t="s">
        <v>120</v>
      </c>
      <c r="W67" s="21">
        <v>7</v>
      </c>
      <c r="X67" s="24"/>
      <c r="Y67" s="21" t="s">
        <v>164</v>
      </c>
      <c r="Z67" s="25" t="s">
        <v>206</v>
      </c>
      <c r="AA67" s="25">
        <v>10</v>
      </c>
      <c r="AB67" s="25" t="s">
        <v>104</v>
      </c>
      <c r="AC67" s="25">
        <v>5</v>
      </c>
      <c r="AD67" s="21">
        <v>190</v>
      </c>
      <c r="AE67" s="69">
        <f t="shared" si="18"/>
        <v>1072.1129999999991</v>
      </c>
      <c r="AF67" s="69">
        <f t="shared" si="19"/>
        <v>857.69039999999939</v>
      </c>
      <c r="AG67" s="25">
        <v>0.8</v>
      </c>
      <c r="AH67" s="70">
        <v>2005</v>
      </c>
      <c r="AI67" s="24"/>
      <c r="AJ67" s="24"/>
      <c r="AK67" s="24"/>
      <c r="AL67" s="21" t="s">
        <v>105</v>
      </c>
      <c r="AM67" s="21" t="s">
        <v>105</v>
      </c>
      <c r="AN67" s="24"/>
      <c r="AO67" s="17" t="s">
        <v>106</v>
      </c>
      <c r="AP67" s="25" t="s">
        <v>122</v>
      </c>
      <c r="AQ67" s="24" t="s">
        <v>209</v>
      </c>
      <c r="AR67" s="25" t="s">
        <v>122</v>
      </c>
      <c r="AS67" s="25" t="s">
        <v>208</v>
      </c>
      <c r="AT67" s="25"/>
      <c r="AU67" s="25"/>
      <c r="AV67" s="24"/>
      <c r="AW67" s="87" t="s">
        <v>125</v>
      </c>
      <c r="AX67" t="str">
        <f t="shared" si="15"/>
        <v>S22581.14389.204</v>
      </c>
      <c r="AY67" s="6" t="str">
        <f>VLOOKUP(AX67,[1]Worksheet!$AI$1:$AI$65536,1,0)</f>
        <v>S22581.14389.204</v>
      </c>
      <c r="AZ67" s="6">
        <f>VLOOKUP(A67,[2]明细表1214!$A$7:$H$122,8,0)</f>
        <v>8.0609999999999893</v>
      </c>
      <c r="BA67" s="6">
        <f>VLOOKUP(A67,[2]明细表1214!$A$7:$CL$122,90,0)</f>
        <v>0</v>
      </c>
      <c r="BC67" s="34" t="s">
        <v>105</v>
      </c>
      <c r="BD67" s="34">
        <v>1958</v>
      </c>
      <c r="BE67" s="34">
        <v>2005</v>
      </c>
      <c r="BF67" s="34" t="s">
        <v>100</v>
      </c>
      <c r="BG67" s="34" t="s">
        <v>157</v>
      </c>
      <c r="BH67" s="34">
        <v>5</v>
      </c>
      <c r="BI67" s="33" t="s">
        <v>101</v>
      </c>
      <c r="BJ67" s="34" t="s">
        <v>105</v>
      </c>
      <c r="BK67" s="34" t="s">
        <v>105</v>
      </c>
      <c r="BL67" s="33" t="s">
        <v>105</v>
      </c>
    </row>
    <row r="68" spans="1:64" ht="24" customHeight="1" x14ac:dyDescent="0.15">
      <c r="A68" s="6" t="str">
        <f t="shared" si="16"/>
        <v>S22589.20489.540.336000000000013</v>
      </c>
      <c r="B68" s="17">
        <v>62</v>
      </c>
      <c r="C68" s="21" t="s">
        <v>16</v>
      </c>
      <c r="D68" s="21" t="s">
        <v>204</v>
      </c>
      <c r="E68" s="21" t="s">
        <v>205</v>
      </c>
      <c r="F68" s="21">
        <v>89.203999999999994</v>
      </c>
      <c r="G68" s="21">
        <v>89.54</v>
      </c>
      <c r="H68" s="18">
        <f t="shared" si="13"/>
        <v>0.33600000000001273</v>
      </c>
      <c r="I68" s="17">
        <f t="shared" si="17"/>
        <v>0.33600000000001273</v>
      </c>
      <c r="J68" s="25"/>
      <c r="K68" s="25"/>
      <c r="L68" s="25"/>
      <c r="M68" s="25"/>
      <c r="N68" s="25"/>
      <c r="O68" s="25"/>
      <c r="P68" s="25"/>
      <c r="Q68" s="21" t="s">
        <v>100</v>
      </c>
      <c r="R68" s="21">
        <v>3.5</v>
      </c>
      <c r="S68" s="21">
        <v>4.5</v>
      </c>
      <c r="T68" s="21" t="s">
        <v>101</v>
      </c>
      <c r="U68" s="21" t="s">
        <v>101</v>
      </c>
      <c r="V68" s="25" t="s">
        <v>120</v>
      </c>
      <c r="W68" s="21">
        <v>7</v>
      </c>
      <c r="X68" s="25"/>
      <c r="Y68" s="21" t="s">
        <v>164</v>
      </c>
      <c r="Z68" s="25" t="s">
        <v>206</v>
      </c>
      <c r="AA68" s="25">
        <v>10</v>
      </c>
      <c r="AB68" s="25" t="s">
        <v>104</v>
      </c>
      <c r="AC68" s="25">
        <v>5</v>
      </c>
      <c r="AD68" s="21">
        <v>190</v>
      </c>
      <c r="AE68" s="69">
        <f t="shared" si="18"/>
        <v>44.688000000001693</v>
      </c>
      <c r="AF68" s="69">
        <f t="shared" si="19"/>
        <v>35.750400000001356</v>
      </c>
      <c r="AG68" s="25">
        <v>0.8</v>
      </c>
      <c r="AH68" s="22">
        <v>2006</v>
      </c>
      <c r="AI68" s="25"/>
      <c r="AJ68" s="25"/>
      <c r="AK68" s="25"/>
      <c r="AL68" s="21" t="s">
        <v>105</v>
      </c>
      <c r="AM68" s="21" t="s">
        <v>105</v>
      </c>
      <c r="AN68" s="25"/>
      <c r="AO68" s="17" t="s">
        <v>106</v>
      </c>
      <c r="AP68" s="25" t="s">
        <v>122</v>
      </c>
      <c r="AQ68" s="25" t="s">
        <v>210</v>
      </c>
      <c r="AR68" s="25" t="s">
        <v>122</v>
      </c>
      <c r="AS68" s="25" t="s">
        <v>208</v>
      </c>
      <c r="AT68" s="25"/>
      <c r="AU68" s="25"/>
      <c r="AV68" s="25"/>
      <c r="AW68" s="86" t="s">
        <v>125</v>
      </c>
      <c r="AX68" t="str">
        <f t="shared" si="15"/>
        <v>S22589.20489.54</v>
      </c>
      <c r="AY68" s="6" t="str">
        <f>VLOOKUP(AX68,[1]Worksheet!$AI$1:$AI$65536,1,0)</f>
        <v>S22589.20489.54</v>
      </c>
      <c r="AZ68" s="6">
        <f>VLOOKUP(A68,[2]明细表1214!$A$7:$H$122,8,0)</f>
        <v>0.33600000000001301</v>
      </c>
      <c r="BA68" s="6">
        <f>VLOOKUP(A68,[2]明细表1214!$A$7:$CL$122,90,0)</f>
        <v>0</v>
      </c>
      <c r="BC68" s="34" t="s">
        <v>105</v>
      </c>
      <c r="BD68" s="34">
        <v>1984</v>
      </c>
      <c r="BE68" s="34">
        <v>2006</v>
      </c>
      <c r="BF68" s="34" t="s">
        <v>100</v>
      </c>
      <c r="BG68" s="34">
        <v>4.5</v>
      </c>
      <c r="BH68" s="34">
        <v>3.5</v>
      </c>
      <c r="BI68" s="33" t="s">
        <v>101</v>
      </c>
      <c r="BJ68" s="34" t="s">
        <v>105</v>
      </c>
      <c r="BK68" s="34" t="s">
        <v>105</v>
      </c>
      <c r="BL68" s="33" t="s">
        <v>105</v>
      </c>
    </row>
    <row r="69" spans="1:64" ht="24" customHeight="1" x14ac:dyDescent="0.15">
      <c r="A69" s="6" t="str">
        <f t="shared" si="16"/>
        <v>S225114.95122.5797.62899999999999</v>
      </c>
      <c r="B69" s="17">
        <v>63</v>
      </c>
      <c r="C69" s="21" t="s">
        <v>16</v>
      </c>
      <c r="D69" s="21" t="s">
        <v>211</v>
      </c>
      <c r="E69" s="21" t="s">
        <v>205</v>
      </c>
      <c r="F69" s="21">
        <v>114.95</v>
      </c>
      <c r="G69" s="21">
        <v>122.57899999999999</v>
      </c>
      <c r="H69" s="18">
        <f t="shared" si="13"/>
        <v>7.6289999999999907</v>
      </c>
      <c r="I69" s="17">
        <f t="shared" si="17"/>
        <v>7.6289999999999907</v>
      </c>
      <c r="J69" s="25"/>
      <c r="K69" s="25"/>
      <c r="L69" s="25"/>
      <c r="M69" s="25"/>
      <c r="N69" s="25"/>
      <c r="O69" s="25"/>
      <c r="P69" s="25"/>
      <c r="Q69" s="21" t="s">
        <v>100</v>
      </c>
      <c r="R69" s="21">
        <v>6</v>
      </c>
      <c r="S69" s="21">
        <v>7</v>
      </c>
      <c r="T69" s="21" t="s">
        <v>101</v>
      </c>
      <c r="U69" s="25"/>
      <c r="V69" s="25"/>
      <c r="W69" s="21">
        <v>7</v>
      </c>
      <c r="X69" s="25"/>
      <c r="Y69" s="21" t="s">
        <v>212</v>
      </c>
      <c r="Z69" s="17" t="s">
        <v>103</v>
      </c>
      <c r="AA69" s="17">
        <v>30</v>
      </c>
      <c r="AB69" s="17" t="s">
        <v>104</v>
      </c>
      <c r="AC69" s="17">
        <v>9</v>
      </c>
      <c r="AD69" s="21">
        <v>220</v>
      </c>
      <c r="AE69" s="69">
        <f t="shared" si="18"/>
        <v>1174.8659999999986</v>
      </c>
      <c r="AF69" s="69">
        <f t="shared" si="19"/>
        <v>939.89279999999894</v>
      </c>
      <c r="AG69" s="17">
        <v>0.8</v>
      </c>
      <c r="AH69" s="22">
        <v>2003</v>
      </c>
      <c r="AI69" s="25"/>
      <c r="AJ69" s="25"/>
      <c r="AK69" s="25"/>
      <c r="AL69" s="21" t="s">
        <v>105</v>
      </c>
      <c r="AM69" s="21" t="s">
        <v>213</v>
      </c>
      <c r="AN69" s="25"/>
      <c r="AO69" s="17" t="s">
        <v>106</v>
      </c>
      <c r="AP69" s="47" t="s">
        <v>122</v>
      </c>
      <c r="AQ69" s="47" t="s">
        <v>214</v>
      </c>
      <c r="AR69" s="47"/>
      <c r="AS69" s="47"/>
      <c r="AT69" s="47"/>
      <c r="AU69" s="47"/>
      <c r="AV69" s="47"/>
      <c r="AW69" s="79" t="s">
        <v>125</v>
      </c>
      <c r="AX69" t="str">
        <f t="shared" si="15"/>
        <v>S225114.95122.579</v>
      </c>
      <c r="AY69" s="6" t="str">
        <f>VLOOKUP(AX69,[1]Worksheet!$AI$1:$AI$65536,1,0)</f>
        <v>S225114.95122.579</v>
      </c>
      <c r="AZ69" s="6">
        <f>VLOOKUP(A69,[2]明细表1214!$A$7:$H$122,8,0)</f>
        <v>7.6289999999999898</v>
      </c>
      <c r="BA69" s="6">
        <f>VLOOKUP(A69,[2]明细表1214!$A$7:$CL$122,90,0)</f>
        <v>0</v>
      </c>
      <c r="BC69" s="34" t="s">
        <v>105</v>
      </c>
      <c r="BD69" s="34">
        <v>2003</v>
      </c>
      <c r="BF69" s="34" t="s">
        <v>100</v>
      </c>
      <c r="BG69" s="34">
        <v>7</v>
      </c>
      <c r="BH69" s="34">
        <v>6</v>
      </c>
      <c r="BI69" s="33" t="s">
        <v>101</v>
      </c>
      <c r="BJ69" s="34" t="s">
        <v>105</v>
      </c>
      <c r="BK69" s="34" t="s">
        <v>105</v>
      </c>
      <c r="BL69" s="33" t="s">
        <v>213</v>
      </c>
    </row>
    <row r="70" spans="1:64" ht="24" customHeight="1" x14ac:dyDescent="0.15">
      <c r="A70" s="6" t="str">
        <f t="shared" si="16"/>
        <v>S225122.579123.150.571000000000012</v>
      </c>
      <c r="B70" s="17">
        <v>64</v>
      </c>
      <c r="C70" s="21" t="s">
        <v>16</v>
      </c>
      <c r="D70" s="21" t="s">
        <v>211</v>
      </c>
      <c r="E70" s="21" t="s">
        <v>205</v>
      </c>
      <c r="F70" s="21">
        <v>122.57899999999999</v>
      </c>
      <c r="G70" s="21">
        <v>123.15</v>
      </c>
      <c r="H70" s="18">
        <f t="shared" si="13"/>
        <v>0.57100000000001216</v>
      </c>
      <c r="I70" s="17">
        <f t="shared" si="17"/>
        <v>0.57100000000001216</v>
      </c>
      <c r="J70" s="25"/>
      <c r="K70" s="25"/>
      <c r="L70" s="25"/>
      <c r="M70" s="25"/>
      <c r="N70" s="25"/>
      <c r="O70" s="25"/>
      <c r="P70" s="25"/>
      <c r="Q70" s="21" t="s">
        <v>100</v>
      </c>
      <c r="R70" s="21">
        <v>5</v>
      </c>
      <c r="S70" s="21">
        <v>6</v>
      </c>
      <c r="T70" s="21" t="s">
        <v>101</v>
      </c>
      <c r="U70" s="25"/>
      <c r="V70" s="25"/>
      <c r="W70" s="21">
        <v>7</v>
      </c>
      <c r="X70" s="25"/>
      <c r="Y70" s="21" t="s">
        <v>212</v>
      </c>
      <c r="Z70" s="17" t="s">
        <v>103</v>
      </c>
      <c r="AA70" s="17">
        <v>30</v>
      </c>
      <c r="AB70" s="17" t="s">
        <v>104</v>
      </c>
      <c r="AC70" s="17">
        <v>9</v>
      </c>
      <c r="AD70" s="21">
        <v>220</v>
      </c>
      <c r="AE70" s="69">
        <f t="shared" si="18"/>
        <v>87.934000000001888</v>
      </c>
      <c r="AF70" s="69">
        <f t="shared" si="19"/>
        <v>70.347200000001507</v>
      </c>
      <c r="AG70" s="17">
        <v>0.8</v>
      </c>
      <c r="AH70" s="22">
        <v>2009</v>
      </c>
      <c r="AI70" s="25"/>
      <c r="AJ70" s="25"/>
      <c r="AK70" s="25"/>
      <c r="AL70" s="21" t="s">
        <v>105</v>
      </c>
      <c r="AM70" s="21" t="s">
        <v>105</v>
      </c>
      <c r="AN70" s="25"/>
      <c r="AO70" s="17" t="s">
        <v>106</v>
      </c>
      <c r="AP70" s="47" t="s">
        <v>122</v>
      </c>
      <c r="AQ70" s="47" t="s">
        <v>214</v>
      </c>
      <c r="AR70" s="47"/>
      <c r="AS70" s="47"/>
      <c r="AT70" s="47"/>
      <c r="AU70" s="47"/>
      <c r="AV70" s="47"/>
      <c r="AW70" s="79" t="s">
        <v>125</v>
      </c>
      <c r="AX70" t="str">
        <f t="shared" si="15"/>
        <v>S225122.579123.15</v>
      </c>
      <c r="AY70" s="6" t="str">
        <f>VLOOKUP(AX70,[1]Worksheet!$AI$1:$AI$65536,1,0)</f>
        <v>S225122.579123.15</v>
      </c>
      <c r="AZ70" s="6">
        <f>VLOOKUP(A70,[2]明细表1214!$A$7:$H$122,8,0)</f>
        <v>0.57100000000001205</v>
      </c>
      <c r="BA70" s="6">
        <f>VLOOKUP(A70,[2]明细表1214!$A$7:$CL$122,90,0)</f>
        <v>0</v>
      </c>
      <c r="BC70" s="34" t="s">
        <v>105</v>
      </c>
      <c r="BD70" s="34">
        <v>2008</v>
      </c>
      <c r="BE70" s="34">
        <v>2009</v>
      </c>
      <c r="BF70" s="34" t="s">
        <v>100</v>
      </c>
      <c r="BG70" s="34">
        <v>6</v>
      </c>
      <c r="BH70" s="34">
        <v>5</v>
      </c>
      <c r="BI70" s="33" t="s">
        <v>101</v>
      </c>
      <c r="BJ70" s="34" t="s">
        <v>105</v>
      </c>
      <c r="BK70" s="34" t="s">
        <v>105</v>
      </c>
      <c r="BL70" s="33" t="s">
        <v>105</v>
      </c>
    </row>
    <row r="71" spans="1:64" ht="24" customHeight="1" x14ac:dyDescent="0.15">
      <c r="A71" s="6" t="str">
        <f t="shared" si="16"/>
        <v>S238181.338187.0525.714</v>
      </c>
      <c r="B71" s="17">
        <v>65</v>
      </c>
      <c r="C71" s="21" t="s">
        <v>16</v>
      </c>
      <c r="D71" s="21" t="s">
        <v>211</v>
      </c>
      <c r="E71" s="21" t="s">
        <v>215</v>
      </c>
      <c r="F71" s="21">
        <v>181.33799999999999</v>
      </c>
      <c r="G71" s="21">
        <v>187.05199999999999</v>
      </c>
      <c r="H71" s="18">
        <f t="shared" si="13"/>
        <v>5.7139999999999986</v>
      </c>
      <c r="I71" s="17">
        <f t="shared" si="17"/>
        <v>5.7139999999999986</v>
      </c>
      <c r="J71" s="25"/>
      <c r="K71" s="25"/>
      <c r="L71" s="25"/>
      <c r="M71" s="25"/>
      <c r="N71" s="25"/>
      <c r="O71" s="25"/>
      <c r="P71" s="25"/>
      <c r="Q71" s="21" t="s">
        <v>100</v>
      </c>
      <c r="R71" s="21">
        <v>5</v>
      </c>
      <c r="S71" s="21">
        <v>6</v>
      </c>
      <c r="T71" s="21" t="s">
        <v>101</v>
      </c>
      <c r="U71" s="25"/>
      <c r="V71" s="25"/>
      <c r="W71" s="21">
        <v>7</v>
      </c>
      <c r="X71" s="25"/>
      <c r="Y71" s="21" t="s">
        <v>212</v>
      </c>
      <c r="Z71" s="17" t="s">
        <v>103</v>
      </c>
      <c r="AA71" s="17">
        <v>30</v>
      </c>
      <c r="AB71" s="17" t="s">
        <v>104</v>
      </c>
      <c r="AC71" s="17">
        <v>9</v>
      </c>
      <c r="AD71" s="21">
        <v>220</v>
      </c>
      <c r="AE71" s="69">
        <f t="shared" si="18"/>
        <v>879.95599999999979</v>
      </c>
      <c r="AF71" s="69">
        <f t="shared" si="19"/>
        <v>703.96479999999985</v>
      </c>
      <c r="AG71" s="17">
        <v>0.8</v>
      </c>
      <c r="AH71" s="22">
        <v>2005</v>
      </c>
      <c r="AI71" s="25"/>
      <c r="AJ71" s="25"/>
      <c r="AK71" s="25"/>
      <c r="AL71" s="21" t="s">
        <v>105</v>
      </c>
      <c r="AM71" s="21" t="s">
        <v>105</v>
      </c>
      <c r="AN71" s="25"/>
      <c r="AO71" s="17" t="s">
        <v>106</v>
      </c>
      <c r="AP71" s="47" t="s">
        <v>122</v>
      </c>
      <c r="AQ71" s="47" t="s">
        <v>214</v>
      </c>
      <c r="AR71" s="47"/>
      <c r="AS71" s="47"/>
      <c r="AT71" s="47"/>
      <c r="AU71" s="47"/>
      <c r="AV71" s="47"/>
      <c r="AW71" s="79" t="s">
        <v>125</v>
      </c>
      <c r="AX71" t="str">
        <f t="shared" si="15"/>
        <v>S238181.338187.052</v>
      </c>
      <c r="AY71" s="6" t="str">
        <f>VLOOKUP(AX71,[1]Worksheet!$AI$1:$AI$65536,1,0)</f>
        <v>S238181.338187.052</v>
      </c>
      <c r="AZ71" s="6">
        <f>VLOOKUP(A71,[2]明细表1214!$A$7:$H$122,8,0)</f>
        <v>5.7140000000000004</v>
      </c>
      <c r="BA71" s="6">
        <f>VLOOKUP(A71,[2]明细表1214!$A$7:$CL$122,90,0)</f>
        <v>0</v>
      </c>
      <c r="BC71" s="34" t="s">
        <v>105</v>
      </c>
      <c r="BD71" s="34">
        <v>1986</v>
      </c>
      <c r="BE71" s="34">
        <v>2005</v>
      </c>
      <c r="BF71" s="34" t="s">
        <v>100</v>
      </c>
      <c r="BG71" s="34">
        <v>6</v>
      </c>
      <c r="BH71" s="34">
        <v>5</v>
      </c>
      <c r="BI71" s="33" t="s">
        <v>101</v>
      </c>
      <c r="BJ71" s="34" t="s">
        <v>105</v>
      </c>
      <c r="BK71" s="34" t="s">
        <v>105</v>
      </c>
      <c r="BL71" s="33" t="s">
        <v>105</v>
      </c>
    </row>
    <row r="72" spans="1:64" ht="24" customHeight="1" x14ac:dyDescent="0.15">
      <c r="A72" s="6" t="str">
        <f t="shared" si="16"/>
        <v>S238235.525237.4931.96799999999999</v>
      </c>
      <c r="B72" s="17">
        <v>66</v>
      </c>
      <c r="C72" s="21" t="s">
        <v>16</v>
      </c>
      <c r="D72" s="21" t="s">
        <v>211</v>
      </c>
      <c r="E72" s="21" t="s">
        <v>215</v>
      </c>
      <c r="F72" s="21">
        <v>235.52500000000001</v>
      </c>
      <c r="G72" s="21">
        <v>237.49299999999999</v>
      </c>
      <c r="H72" s="18">
        <f t="shared" si="13"/>
        <v>1.9679999999999893</v>
      </c>
      <c r="I72" s="17">
        <f t="shared" si="17"/>
        <v>1.9679999999999893</v>
      </c>
      <c r="J72" s="24"/>
      <c r="K72" s="24"/>
      <c r="L72" s="24"/>
      <c r="M72" s="24"/>
      <c r="N72" s="24"/>
      <c r="O72" s="24"/>
      <c r="P72" s="24"/>
      <c r="Q72" s="21" t="s">
        <v>100</v>
      </c>
      <c r="R72" s="21">
        <v>5</v>
      </c>
      <c r="S72" s="21">
        <v>6</v>
      </c>
      <c r="T72" s="21" t="s">
        <v>101</v>
      </c>
      <c r="U72" s="24"/>
      <c r="V72" s="24"/>
      <c r="W72" s="21">
        <v>7</v>
      </c>
      <c r="X72" s="24"/>
      <c r="Y72" s="21" t="s">
        <v>212</v>
      </c>
      <c r="Z72" s="17" t="s">
        <v>103</v>
      </c>
      <c r="AA72" s="17">
        <v>30</v>
      </c>
      <c r="AB72" s="17" t="s">
        <v>104</v>
      </c>
      <c r="AC72" s="17">
        <v>9</v>
      </c>
      <c r="AD72" s="21">
        <v>220</v>
      </c>
      <c r="AE72" s="69">
        <f t="shared" si="18"/>
        <v>303.07199999999835</v>
      </c>
      <c r="AF72" s="69">
        <f t="shared" si="19"/>
        <v>242.45759999999871</v>
      </c>
      <c r="AG72" s="17">
        <v>0.8</v>
      </c>
      <c r="AH72" s="70">
        <v>2005</v>
      </c>
      <c r="AI72" s="24"/>
      <c r="AJ72" s="24"/>
      <c r="AK72" s="24"/>
      <c r="AL72" s="21" t="s">
        <v>105</v>
      </c>
      <c r="AM72" s="21" t="s">
        <v>216</v>
      </c>
      <c r="AN72" s="24"/>
      <c r="AO72" s="17" t="s">
        <v>106</v>
      </c>
      <c r="AP72" s="47" t="s">
        <v>122</v>
      </c>
      <c r="AQ72" s="45" t="s">
        <v>214</v>
      </c>
      <c r="AR72" s="45"/>
      <c r="AS72" s="45"/>
      <c r="AT72" s="45"/>
      <c r="AU72" s="45"/>
      <c r="AV72" s="45"/>
      <c r="AW72" s="80" t="s">
        <v>125</v>
      </c>
      <c r="AX72" t="str">
        <f t="shared" si="15"/>
        <v>S238235.525237.493</v>
      </c>
      <c r="AY72" s="6" t="str">
        <f>VLOOKUP(AX72,[1]Worksheet!$AI$1:$AI$65536,1,0)</f>
        <v>S238235.525237.493</v>
      </c>
      <c r="AZ72" s="6">
        <f>VLOOKUP(A72,[2]明细表1214!$A$7:$H$122,8,0)</f>
        <v>1.96799999999999</v>
      </c>
      <c r="BA72" s="6">
        <f>VLOOKUP(A72,[2]明细表1214!$A$7:$CL$122,90,0)</f>
        <v>0</v>
      </c>
      <c r="BC72" s="34" t="s">
        <v>105</v>
      </c>
      <c r="BD72" s="34">
        <v>1979</v>
      </c>
      <c r="BE72" s="34">
        <v>2005</v>
      </c>
      <c r="BF72" s="34" t="s">
        <v>100</v>
      </c>
      <c r="BG72" s="34">
        <v>6</v>
      </c>
      <c r="BH72" s="34">
        <v>5</v>
      </c>
      <c r="BI72" s="33" t="s">
        <v>101</v>
      </c>
      <c r="BJ72" s="34" t="s">
        <v>105</v>
      </c>
      <c r="BK72" s="34" t="s">
        <v>105</v>
      </c>
      <c r="BL72" s="33" t="s">
        <v>216</v>
      </c>
    </row>
    <row r="73" spans="1:64" ht="24" customHeight="1" x14ac:dyDescent="0.15">
      <c r="A73" s="6" t="str">
        <f t="shared" si="16"/>
        <v>S30721.9925.0153.025</v>
      </c>
      <c r="B73" s="17">
        <v>67</v>
      </c>
      <c r="C73" s="21" t="s">
        <v>16</v>
      </c>
      <c r="D73" s="21" t="s">
        <v>201</v>
      </c>
      <c r="E73" s="21" t="s">
        <v>217</v>
      </c>
      <c r="F73" s="21">
        <v>21.99</v>
      </c>
      <c r="G73" s="21">
        <v>25.015000000000001</v>
      </c>
      <c r="H73" s="18">
        <f t="shared" si="13"/>
        <v>3.0250000000000021</v>
      </c>
      <c r="I73" s="17">
        <f t="shared" si="17"/>
        <v>3.0250000000000021</v>
      </c>
      <c r="J73" s="25"/>
      <c r="K73" s="25"/>
      <c r="L73" s="25"/>
      <c r="M73" s="25"/>
      <c r="N73" s="25"/>
      <c r="O73" s="25"/>
      <c r="P73" s="25"/>
      <c r="Q73" s="21" t="s">
        <v>120</v>
      </c>
      <c r="R73" s="21">
        <v>6.5</v>
      </c>
      <c r="S73" s="21">
        <v>8</v>
      </c>
      <c r="T73" s="21" t="s">
        <v>101</v>
      </c>
      <c r="U73" s="21" t="s">
        <v>101</v>
      </c>
      <c r="V73" s="25" t="s">
        <v>100</v>
      </c>
      <c r="W73" s="21">
        <v>6.5</v>
      </c>
      <c r="X73" s="25"/>
      <c r="Y73" s="21" t="s">
        <v>102</v>
      </c>
      <c r="Z73" s="25" t="s">
        <v>206</v>
      </c>
      <c r="AA73" s="25">
        <v>10</v>
      </c>
      <c r="AB73" s="17" t="s">
        <v>104</v>
      </c>
      <c r="AC73" s="25">
        <v>5</v>
      </c>
      <c r="AD73" s="25">
        <v>190</v>
      </c>
      <c r="AE73" s="69">
        <f t="shared" si="18"/>
        <v>373.58750000000032</v>
      </c>
      <c r="AF73" s="69">
        <f t="shared" si="19"/>
        <v>373.58750000000032</v>
      </c>
      <c r="AG73" s="17">
        <v>1</v>
      </c>
      <c r="AH73" s="22">
        <v>2011</v>
      </c>
      <c r="AI73" s="25"/>
      <c r="AJ73" s="25"/>
      <c r="AK73" s="25"/>
      <c r="AL73" s="21" t="s">
        <v>105</v>
      </c>
      <c r="AM73" s="21" t="s">
        <v>105</v>
      </c>
      <c r="AN73" s="25"/>
      <c r="AO73" s="17" t="s">
        <v>106</v>
      </c>
      <c r="AP73" s="47" t="s">
        <v>122</v>
      </c>
      <c r="AQ73" s="85" t="s">
        <v>218</v>
      </c>
      <c r="AR73" s="85"/>
      <c r="AS73" s="85"/>
      <c r="AT73" s="85"/>
      <c r="AU73" s="85"/>
      <c r="AV73" s="85"/>
      <c r="AW73" s="88" t="s">
        <v>112</v>
      </c>
      <c r="AX73" t="str">
        <f t="shared" si="15"/>
        <v>S30721.9925.015</v>
      </c>
      <c r="AY73" s="6" t="str">
        <f>VLOOKUP(AX73,[1]Worksheet!$AI$1:$AI$65536,1,0)</f>
        <v>S30721.9925.015</v>
      </c>
      <c r="AZ73" s="6">
        <f>VLOOKUP(A73,[2]明细表1214!$A$7:$H$122,8,0)</f>
        <v>3.0249999999999999</v>
      </c>
      <c r="BA73" s="6">
        <f>VLOOKUP(A73,[2]明细表1214!$A$7:$CL$122,90,0)</f>
        <v>0</v>
      </c>
      <c r="BC73" s="34" t="s">
        <v>105</v>
      </c>
      <c r="BD73" s="34" t="s">
        <v>219</v>
      </c>
      <c r="BE73" s="34" t="s">
        <v>220</v>
      </c>
      <c r="BF73" s="34" t="s">
        <v>221</v>
      </c>
      <c r="BG73" s="34" t="s">
        <v>222</v>
      </c>
      <c r="BH73" s="34" t="s">
        <v>223</v>
      </c>
      <c r="BI73" s="33" t="s">
        <v>101</v>
      </c>
      <c r="BJ73" s="34" t="s">
        <v>105</v>
      </c>
      <c r="BK73" s="34" t="s">
        <v>105</v>
      </c>
      <c r="BL73" s="33" t="s">
        <v>105</v>
      </c>
    </row>
    <row r="74" spans="1:64" ht="24" customHeight="1" x14ac:dyDescent="0.15">
      <c r="A74" s="6" t="str">
        <f t="shared" si="16"/>
        <v>S30725.01527.2552.24</v>
      </c>
      <c r="B74" s="17">
        <v>68</v>
      </c>
      <c r="C74" s="21" t="s">
        <v>16</v>
      </c>
      <c r="D74" s="21" t="s">
        <v>201</v>
      </c>
      <c r="E74" s="21" t="s">
        <v>217</v>
      </c>
      <c r="F74" s="21">
        <v>25.015000000000001</v>
      </c>
      <c r="G74" s="21">
        <v>27.254999999999999</v>
      </c>
      <c r="H74" s="18">
        <f t="shared" si="13"/>
        <v>2.2399999999999984</v>
      </c>
      <c r="I74" s="17">
        <f t="shared" si="17"/>
        <v>2.2399999999999984</v>
      </c>
      <c r="J74" s="25"/>
      <c r="K74" s="25"/>
      <c r="L74" s="25"/>
      <c r="M74" s="25"/>
      <c r="N74" s="25"/>
      <c r="O74" s="25"/>
      <c r="P74" s="25"/>
      <c r="Q74" s="21" t="s">
        <v>100</v>
      </c>
      <c r="R74" s="21">
        <v>6</v>
      </c>
      <c r="S74" s="21">
        <v>6.5</v>
      </c>
      <c r="T74" s="21" t="s">
        <v>101</v>
      </c>
      <c r="U74" s="21" t="s">
        <v>101</v>
      </c>
      <c r="V74" s="25" t="s">
        <v>100</v>
      </c>
      <c r="W74" s="21">
        <v>6.5</v>
      </c>
      <c r="X74" s="25"/>
      <c r="Y74" s="21" t="s">
        <v>102</v>
      </c>
      <c r="Z74" s="25" t="s">
        <v>206</v>
      </c>
      <c r="AA74" s="25">
        <v>10</v>
      </c>
      <c r="AB74" s="17" t="s">
        <v>104</v>
      </c>
      <c r="AC74" s="25">
        <v>5</v>
      </c>
      <c r="AD74" s="25">
        <v>190</v>
      </c>
      <c r="AE74" s="69">
        <f t="shared" si="18"/>
        <v>276.63999999999982</v>
      </c>
      <c r="AF74" s="69">
        <f t="shared" si="19"/>
        <v>221.31199999999987</v>
      </c>
      <c r="AG74" s="17">
        <v>0.8</v>
      </c>
      <c r="AH74" s="22">
        <v>2011</v>
      </c>
      <c r="AI74" s="25"/>
      <c r="AJ74" s="25"/>
      <c r="AK74" s="25"/>
      <c r="AL74" s="21" t="s">
        <v>105</v>
      </c>
      <c r="AM74" s="21" t="s">
        <v>105</v>
      </c>
      <c r="AN74" s="25"/>
      <c r="AO74" s="17" t="s">
        <v>106</v>
      </c>
      <c r="AP74" s="47" t="s">
        <v>122</v>
      </c>
      <c r="AQ74" s="47" t="s">
        <v>218</v>
      </c>
      <c r="AR74" s="47"/>
      <c r="AS74" s="47"/>
      <c r="AT74" s="47"/>
      <c r="AU74" s="47"/>
      <c r="AV74" s="47"/>
      <c r="AW74" s="89" t="s">
        <v>112</v>
      </c>
      <c r="AX74" t="str">
        <f t="shared" si="15"/>
        <v>S30725.01527.255</v>
      </c>
      <c r="AY74" s="6" t="str">
        <f>VLOOKUP(AX74,[1]Worksheet!$AI$1:$AI$65536,1,0)</f>
        <v>S30725.01527.255</v>
      </c>
      <c r="AZ74" s="6">
        <f>VLOOKUP(A74,[2]明细表1214!$A$7:$H$122,8,0)</f>
        <v>2.2400000000000002</v>
      </c>
      <c r="BA74" s="6">
        <f>VLOOKUP(A74,[2]明细表1214!$A$7:$CL$122,90,0)</f>
        <v>0</v>
      </c>
      <c r="BC74" s="34" t="s">
        <v>105</v>
      </c>
      <c r="BD74" s="34">
        <v>1976</v>
      </c>
      <c r="BE74" s="34">
        <v>2011</v>
      </c>
      <c r="BF74" s="34" t="s">
        <v>100</v>
      </c>
      <c r="BG74" s="34">
        <v>6.5</v>
      </c>
      <c r="BH74" s="34">
        <v>6</v>
      </c>
      <c r="BI74" s="33" t="s">
        <v>101</v>
      </c>
      <c r="BJ74" s="34" t="s">
        <v>105</v>
      </c>
      <c r="BK74" s="34" t="s">
        <v>105</v>
      </c>
      <c r="BL74" s="33" t="s">
        <v>105</v>
      </c>
    </row>
    <row r="75" spans="1:64" ht="24" customHeight="1" x14ac:dyDescent="0.15">
      <c r="A75" s="6" t="str">
        <f t="shared" si="16"/>
        <v>S30727.25527.8710.616</v>
      </c>
      <c r="B75" s="17">
        <v>69</v>
      </c>
      <c r="C75" s="21" t="s">
        <v>16</v>
      </c>
      <c r="D75" s="21" t="s">
        <v>201</v>
      </c>
      <c r="E75" s="21" t="s">
        <v>217</v>
      </c>
      <c r="F75" s="21">
        <v>27.254999999999999</v>
      </c>
      <c r="G75" s="21">
        <v>27.870999999999999</v>
      </c>
      <c r="H75" s="18">
        <f t="shared" si="13"/>
        <v>0.61599999999999966</v>
      </c>
      <c r="I75" s="17">
        <f t="shared" si="17"/>
        <v>0.61599999999999966</v>
      </c>
      <c r="J75" s="25"/>
      <c r="K75" s="25"/>
      <c r="L75" s="25"/>
      <c r="M75" s="25"/>
      <c r="N75" s="25"/>
      <c r="O75" s="25"/>
      <c r="P75" s="25"/>
      <c r="Q75" s="21" t="s">
        <v>109</v>
      </c>
      <c r="R75" s="21">
        <v>7</v>
      </c>
      <c r="S75" s="21">
        <v>8</v>
      </c>
      <c r="T75" s="21" t="s">
        <v>101</v>
      </c>
      <c r="U75" s="21" t="s">
        <v>101</v>
      </c>
      <c r="V75" s="25" t="s">
        <v>100</v>
      </c>
      <c r="W75" s="21">
        <v>6.5</v>
      </c>
      <c r="X75" s="25"/>
      <c r="Y75" s="21" t="s">
        <v>102</v>
      </c>
      <c r="Z75" s="25" t="s">
        <v>206</v>
      </c>
      <c r="AA75" s="25">
        <v>10</v>
      </c>
      <c r="AB75" s="17" t="s">
        <v>104</v>
      </c>
      <c r="AC75" s="25">
        <v>5</v>
      </c>
      <c r="AD75" s="25">
        <v>190</v>
      </c>
      <c r="AE75" s="69">
        <f t="shared" si="18"/>
        <v>76.075999999999951</v>
      </c>
      <c r="AF75" s="69">
        <f t="shared" si="19"/>
        <v>76.075999999999951</v>
      </c>
      <c r="AG75" s="17">
        <v>1</v>
      </c>
      <c r="AH75" s="22">
        <v>2013</v>
      </c>
      <c r="AI75" s="25"/>
      <c r="AJ75" s="25"/>
      <c r="AK75" s="25"/>
      <c r="AL75" s="21" t="s">
        <v>105</v>
      </c>
      <c r="AM75" s="21" t="s">
        <v>105</v>
      </c>
      <c r="AN75" s="25"/>
      <c r="AO75" s="17" t="s">
        <v>106</v>
      </c>
      <c r="AP75" s="47" t="s">
        <v>122</v>
      </c>
      <c r="AQ75" s="47" t="s">
        <v>218</v>
      </c>
      <c r="AR75" s="47"/>
      <c r="AS75" s="47"/>
      <c r="AT75" s="47"/>
      <c r="AU75" s="47"/>
      <c r="AV75" s="47"/>
      <c r="AW75" s="89" t="s">
        <v>112</v>
      </c>
      <c r="AX75" t="str">
        <f t="shared" si="15"/>
        <v>S30727.25527.871</v>
      </c>
      <c r="AY75" s="6" t="str">
        <f>VLOOKUP(AX75,[1]Worksheet!$AI$1:$AI$65536,1,0)</f>
        <v>S30727.25527.871</v>
      </c>
      <c r="AZ75" s="6">
        <f>VLOOKUP(A75,[2]明细表1214!$A$7:$H$122,8,0)</f>
        <v>0.61599999999999999</v>
      </c>
      <c r="BA75" s="6">
        <f>VLOOKUP(A75,[2]明细表1214!$A$7:$CL$122,90,0)</f>
        <v>0</v>
      </c>
      <c r="BC75" s="34" t="s">
        <v>105</v>
      </c>
      <c r="BD75" s="34">
        <v>1976</v>
      </c>
      <c r="BE75" s="34">
        <v>2013</v>
      </c>
      <c r="BF75" s="34" t="s">
        <v>109</v>
      </c>
      <c r="BG75" s="34">
        <v>8</v>
      </c>
      <c r="BH75" s="34">
        <v>7</v>
      </c>
      <c r="BI75" s="33" t="s">
        <v>101</v>
      </c>
      <c r="BJ75" s="34" t="s">
        <v>105</v>
      </c>
      <c r="BK75" s="34" t="s">
        <v>105</v>
      </c>
      <c r="BL75" s="33" t="s">
        <v>105</v>
      </c>
    </row>
    <row r="76" spans="1:64" ht="24" customHeight="1" x14ac:dyDescent="0.15">
      <c r="A76" s="6" t="str">
        <f t="shared" si="16"/>
        <v>S30727.87128.3610.490000000000002</v>
      </c>
      <c r="B76" s="17">
        <v>70</v>
      </c>
      <c r="C76" s="21" t="s">
        <v>16</v>
      </c>
      <c r="D76" s="21" t="s">
        <v>201</v>
      </c>
      <c r="E76" s="21" t="s">
        <v>217</v>
      </c>
      <c r="F76" s="21">
        <v>27.870999999999999</v>
      </c>
      <c r="G76" s="21">
        <v>28.361000000000001</v>
      </c>
      <c r="H76" s="18">
        <f t="shared" si="13"/>
        <v>0.49000000000000199</v>
      </c>
      <c r="I76" s="17">
        <f t="shared" si="17"/>
        <v>0.49000000000000199</v>
      </c>
      <c r="J76" s="25"/>
      <c r="K76" s="25"/>
      <c r="L76" s="25"/>
      <c r="M76" s="25"/>
      <c r="N76" s="25"/>
      <c r="O76" s="25"/>
      <c r="P76" s="25"/>
      <c r="Q76" s="21" t="s">
        <v>224</v>
      </c>
      <c r="R76" s="21">
        <v>3.5</v>
      </c>
      <c r="S76" s="21">
        <v>4.5</v>
      </c>
      <c r="T76" s="21" t="s">
        <v>163</v>
      </c>
      <c r="U76" s="21" t="s">
        <v>101</v>
      </c>
      <c r="V76" s="25" t="s">
        <v>100</v>
      </c>
      <c r="W76" s="21">
        <v>6.5</v>
      </c>
      <c r="X76" s="25"/>
      <c r="Y76" s="21" t="s">
        <v>102</v>
      </c>
      <c r="Z76" s="25" t="s">
        <v>206</v>
      </c>
      <c r="AA76" s="25">
        <v>10</v>
      </c>
      <c r="AB76" s="17" t="s">
        <v>104</v>
      </c>
      <c r="AC76" s="25">
        <v>5</v>
      </c>
      <c r="AD76" s="25">
        <v>190</v>
      </c>
      <c r="AE76" s="69">
        <f t="shared" si="18"/>
        <v>60.515000000000249</v>
      </c>
      <c r="AF76" s="69">
        <f t="shared" si="19"/>
        <v>48.412000000000205</v>
      </c>
      <c r="AG76" s="17">
        <v>0.8</v>
      </c>
      <c r="AH76" s="22">
        <v>2008</v>
      </c>
      <c r="AI76" s="25"/>
      <c r="AJ76" s="25"/>
      <c r="AK76" s="25"/>
      <c r="AL76" s="21" t="s">
        <v>105</v>
      </c>
      <c r="AM76" s="21" t="s">
        <v>105</v>
      </c>
      <c r="AN76" s="25"/>
      <c r="AO76" s="17" t="s">
        <v>106</v>
      </c>
      <c r="AP76" s="47" t="s">
        <v>122</v>
      </c>
      <c r="AQ76" s="47" t="s">
        <v>218</v>
      </c>
      <c r="AR76" s="47"/>
      <c r="AS76" s="47"/>
      <c r="AT76" s="47"/>
      <c r="AU76" s="47"/>
      <c r="AV76" s="47"/>
      <c r="AW76" s="89" t="s">
        <v>112</v>
      </c>
      <c r="AX76" t="str">
        <f t="shared" si="15"/>
        <v>S30727.87128.361</v>
      </c>
      <c r="AY76" s="6" t="str">
        <f>VLOOKUP(AX76,[1]Worksheet!$AI$1:$AI$65536,1,0)</f>
        <v>S30727.87128.361</v>
      </c>
      <c r="AZ76" s="6">
        <f>VLOOKUP(A76,[2]明细表1214!$A$7:$H$122,8,0)</f>
        <v>0.49000000000000199</v>
      </c>
      <c r="BA76" s="6" t="str">
        <f>VLOOKUP(A76,[2]明细表1214!$A$7:$CL$122,90,0)</f>
        <v>年报技术等级为等外，路面类型为砂石</v>
      </c>
      <c r="BB76" s="59" t="s">
        <v>225</v>
      </c>
      <c r="BC76" s="34" t="s">
        <v>105</v>
      </c>
      <c r="BD76" s="34">
        <v>2008</v>
      </c>
      <c r="BF76" s="34" t="s">
        <v>224</v>
      </c>
      <c r="BG76" s="34">
        <v>4.5</v>
      </c>
      <c r="BH76" s="34">
        <v>3.5</v>
      </c>
      <c r="BI76" s="33" t="s">
        <v>163</v>
      </c>
      <c r="BJ76" s="34" t="s">
        <v>105</v>
      </c>
      <c r="BK76" s="34" t="s">
        <v>105</v>
      </c>
      <c r="BL76" s="33" t="s">
        <v>105</v>
      </c>
    </row>
    <row r="77" spans="1:64" ht="24" customHeight="1" x14ac:dyDescent="0.15">
      <c r="A77" s="6" t="str">
        <f t="shared" si="16"/>
        <v>S31700.220.22</v>
      </c>
      <c r="B77" s="17">
        <v>71</v>
      </c>
      <c r="C77" s="21" t="s">
        <v>16</v>
      </c>
      <c r="D77" s="21" t="s">
        <v>226</v>
      </c>
      <c r="E77" s="21" t="s">
        <v>178</v>
      </c>
      <c r="F77" s="21">
        <v>0</v>
      </c>
      <c r="G77" s="21">
        <v>0.22</v>
      </c>
      <c r="H77" s="18">
        <f t="shared" si="13"/>
        <v>0.22</v>
      </c>
      <c r="I77" s="17">
        <f t="shared" si="17"/>
        <v>0.22</v>
      </c>
      <c r="J77" s="24"/>
      <c r="K77" s="24"/>
      <c r="L77" s="24"/>
      <c r="M77" s="24"/>
      <c r="N77" s="24"/>
      <c r="O77" s="24"/>
      <c r="P77" s="24"/>
      <c r="Q77" s="21" t="s">
        <v>100</v>
      </c>
      <c r="R77" s="21">
        <v>5</v>
      </c>
      <c r="S77" s="21">
        <v>6</v>
      </c>
      <c r="T77" s="21" t="s">
        <v>101</v>
      </c>
      <c r="U77" s="24"/>
      <c r="V77" s="24"/>
      <c r="W77" s="21">
        <v>10</v>
      </c>
      <c r="X77" s="24"/>
      <c r="Y77" s="21" t="s">
        <v>164</v>
      </c>
      <c r="Z77" s="17" t="s">
        <v>103</v>
      </c>
      <c r="AA77" s="17">
        <v>30</v>
      </c>
      <c r="AB77" s="17" t="s">
        <v>104</v>
      </c>
      <c r="AC77" s="17">
        <v>9</v>
      </c>
      <c r="AD77" s="21">
        <v>220</v>
      </c>
      <c r="AE77" s="69">
        <f t="shared" si="18"/>
        <v>48.400000000000006</v>
      </c>
      <c r="AF77" s="69">
        <f t="shared" si="19"/>
        <v>38.720000000000006</v>
      </c>
      <c r="AG77" s="17">
        <v>0.8</v>
      </c>
      <c r="AH77" s="70">
        <v>2006</v>
      </c>
      <c r="AI77" s="24"/>
      <c r="AJ77" s="24"/>
      <c r="AK77" s="24"/>
      <c r="AL77" s="70" t="s">
        <v>105</v>
      </c>
      <c r="AM77" s="21" t="s">
        <v>105</v>
      </c>
      <c r="AN77" s="24"/>
      <c r="AO77" s="17" t="s">
        <v>106</v>
      </c>
      <c r="AP77" s="45"/>
      <c r="AQ77" s="45"/>
      <c r="AR77" s="45"/>
      <c r="AS77" s="45"/>
      <c r="AT77" s="45"/>
      <c r="AU77" s="45"/>
      <c r="AV77" s="45"/>
      <c r="AW77" s="89" t="s">
        <v>139</v>
      </c>
      <c r="AX77" t="str">
        <f t="shared" si="15"/>
        <v>S31700.22</v>
      </c>
      <c r="AY77" s="6" t="str">
        <f>VLOOKUP(AX77,[1]Worksheet!$AI$1:$AI$65536,1,0)</f>
        <v>S31700.22</v>
      </c>
      <c r="AZ77" s="6">
        <f>VLOOKUP(A77,[2]明细表1214!$A$7:$H$122,8,0)</f>
        <v>0.22</v>
      </c>
      <c r="BA77" s="6">
        <f>VLOOKUP(A77,[2]明细表1214!$A$7:$CL$122,90,0)</f>
        <v>0</v>
      </c>
      <c r="BC77" s="34" t="s">
        <v>105</v>
      </c>
      <c r="BD77" s="34">
        <v>1952</v>
      </c>
      <c r="BE77" s="34">
        <v>2006</v>
      </c>
      <c r="BF77" s="34" t="s">
        <v>100</v>
      </c>
      <c r="BG77" s="34">
        <v>6</v>
      </c>
      <c r="BH77" s="34">
        <v>5</v>
      </c>
      <c r="BI77" s="33" t="s">
        <v>101</v>
      </c>
      <c r="BJ77" s="34" t="s">
        <v>105</v>
      </c>
      <c r="BK77" s="34" t="s">
        <v>105</v>
      </c>
      <c r="BL77" s="33" t="s">
        <v>105</v>
      </c>
    </row>
    <row r="78" spans="1:64" ht="24.95" customHeight="1" x14ac:dyDescent="0.15">
      <c r="A78" s="6" t="str">
        <f t="shared" si="16"/>
        <v>S3170.220.50.28</v>
      </c>
      <c r="B78" s="17">
        <v>72</v>
      </c>
      <c r="C78" s="21" t="s">
        <v>16</v>
      </c>
      <c r="D78" s="21" t="s">
        <v>226</v>
      </c>
      <c r="E78" s="21" t="s">
        <v>178</v>
      </c>
      <c r="F78" s="21">
        <v>0.22</v>
      </c>
      <c r="G78" s="21">
        <v>0.5</v>
      </c>
      <c r="H78" s="18">
        <f t="shared" si="13"/>
        <v>0.28000000000000003</v>
      </c>
      <c r="I78" s="17">
        <f t="shared" si="17"/>
        <v>0.28000000000000003</v>
      </c>
      <c r="J78" s="24"/>
      <c r="K78" s="24"/>
      <c r="L78" s="24"/>
      <c r="M78" s="24"/>
      <c r="N78" s="24"/>
      <c r="O78" s="24"/>
      <c r="P78" s="24"/>
      <c r="Q78" s="21" t="s">
        <v>100</v>
      </c>
      <c r="R78" s="21">
        <v>5</v>
      </c>
      <c r="S78" s="21">
        <v>6</v>
      </c>
      <c r="T78" s="21" t="s">
        <v>101</v>
      </c>
      <c r="U78" s="24"/>
      <c r="V78" s="24"/>
      <c r="W78" s="21">
        <v>8</v>
      </c>
      <c r="X78" s="24"/>
      <c r="Y78" s="21" t="s">
        <v>164</v>
      </c>
      <c r="Z78" s="17" t="s">
        <v>103</v>
      </c>
      <c r="AA78" s="17">
        <v>30</v>
      </c>
      <c r="AB78" s="17" t="s">
        <v>104</v>
      </c>
      <c r="AC78" s="17">
        <v>9</v>
      </c>
      <c r="AD78" s="21">
        <v>220</v>
      </c>
      <c r="AE78" s="69">
        <f t="shared" si="18"/>
        <v>49.280000000000008</v>
      </c>
      <c r="AF78" s="69">
        <f t="shared" si="19"/>
        <v>39.424000000000007</v>
      </c>
      <c r="AG78" s="17">
        <v>0.8</v>
      </c>
      <c r="AH78" s="70">
        <v>2006</v>
      </c>
      <c r="AI78" s="24"/>
      <c r="AJ78" s="24"/>
      <c r="AK78" s="24"/>
      <c r="AL78" s="70" t="s">
        <v>105</v>
      </c>
      <c r="AM78" s="21" t="s">
        <v>105</v>
      </c>
      <c r="AN78" s="24"/>
      <c r="AO78" s="17" t="s">
        <v>106</v>
      </c>
      <c r="AP78" s="45"/>
      <c r="AQ78" s="45"/>
      <c r="AR78" s="45"/>
      <c r="AS78" s="45"/>
      <c r="AT78" s="45"/>
      <c r="AU78" s="45"/>
      <c r="AV78" s="45"/>
      <c r="AW78" s="89" t="s">
        <v>139</v>
      </c>
      <c r="AX78" t="str">
        <f t="shared" si="15"/>
        <v>S3170.220.5</v>
      </c>
      <c r="AY78" s="6" t="str">
        <f>VLOOKUP(AX78,[1]Worksheet!$AI$1:$AI$65536,1,0)</f>
        <v>S3170.220.5</v>
      </c>
      <c r="AZ78" s="6">
        <f>VLOOKUP(A78,[2]明细表1214!$A$7:$H$122,8,0)</f>
        <v>0.28000000000000003</v>
      </c>
      <c r="BA78" s="6">
        <f>VLOOKUP(A78,[2]明细表1214!$A$7:$CL$122,90,0)</f>
        <v>0</v>
      </c>
      <c r="BC78" s="34" t="s">
        <v>105</v>
      </c>
      <c r="BD78" s="34">
        <v>1952</v>
      </c>
      <c r="BE78" s="34">
        <v>2006</v>
      </c>
      <c r="BF78" s="34" t="s">
        <v>100</v>
      </c>
      <c r="BG78" s="34">
        <v>6</v>
      </c>
      <c r="BH78" s="34">
        <v>5</v>
      </c>
      <c r="BI78" s="33" t="s">
        <v>101</v>
      </c>
      <c r="BJ78" s="34" t="s">
        <v>105</v>
      </c>
      <c r="BK78" s="34" t="s">
        <v>105</v>
      </c>
      <c r="BL78" s="33" t="s">
        <v>105</v>
      </c>
    </row>
    <row r="79" spans="1:64" s="12" customFormat="1" ht="21.95" customHeight="1" x14ac:dyDescent="0.15">
      <c r="A79" s="6" t="str">
        <f t="shared" si="16"/>
        <v>S3170.50.6670.167</v>
      </c>
      <c r="B79" s="17">
        <v>73</v>
      </c>
      <c r="C79" s="21" t="s">
        <v>16</v>
      </c>
      <c r="D79" s="21" t="s">
        <v>226</v>
      </c>
      <c r="E79" s="21" t="s">
        <v>178</v>
      </c>
      <c r="F79" s="21">
        <v>0.5</v>
      </c>
      <c r="G79" s="21">
        <v>0.66700000000000004</v>
      </c>
      <c r="H79" s="18">
        <f t="shared" si="13"/>
        <v>0.16700000000000004</v>
      </c>
      <c r="I79" s="17">
        <f t="shared" si="17"/>
        <v>0.16700000000000004</v>
      </c>
      <c r="J79" s="24"/>
      <c r="K79" s="24"/>
      <c r="L79" s="24"/>
      <c r="M79" s="24"/>
      <c r="N79" s="24"/>
      <c r="O79" s="24"/>
      <c r="P79" s="24"/>
      <c r="Q79" s="21" t="s">
        <v>100</v>
      </c>
      <c r="R79" s="21">
        <v>5</v>
      </c>
      <c r="S79" s="21">
        <v>6</v>
      </c>
      <c r="T79" s="21" t="s">
        <v>101</v>
      </c>
      <c r="U79" s="24"/>
      <c r="V79" s="24"/>
      <c r="W79" s="21">
        <v>12</v>
      </c>
      <c r="X79" s="24"/>
      <c r="Y79" s="21" t="s">
        <v>164</v>
      </c>
      <c r="Z79" s="17" t="s">
        <v>103</v>
      </c>
      <c r="AA79" s="17">
        <v>30</v>
      </c>
      <c r="AB79" s="17" t="s">
        <v>104</v>
      </c>
      <c r="AC79" s="17">
        <v>9</v>
      </c>
      <c r="AD79" s="21">
        <v>220</v>
      </c>
      <c r="AE79" s="69">
        <f t="shared" si="18"/>
        <v>44.088000000000015</v>
      </c>
      <c r="AF79" s="69">
        <f t="shared" si="19"/>
        <v>35.270400000000016</v>
      </c>
      <c r="AG79" s="17">
        <v>0.8</v>
      </c>
      <c r="AH79" s="70">
        <v>2006</v>
      </c>
      <c r="AI79" s="24"/>
      <c r="AJ79" s="24"/>
      <c r="AK79" s="24"/>
      <c r="AL79" s="70" t="s">
        <v>105</v>
      </c>
      <c r="AM79" s="21" t="s">
        <v>105</v>
      </c>
      <c r="AN79" s="24"/>
      <c r="AO79" s="17" t="s">
        <v>106</v>
      </c>
      <c r="AP79" s="45"/>
      <c r="AQ79" s="45"/>
      <c r="AR79" s="45"/>
      <c r="AS79" s="45"/>
      <c r="AT79" s="45"/>
      <c r="AU79" s="45"/>
      <c r="AV79" s="45"/>
      <c r="AW79" s="78" t="s">
        <v>139</v>
      </c>
      <c r="AX79" t="str">
        <f t="shared" si="15"/>
        <v>S3170.50.667</v>
      </c>
      <c r="AY79" s="6" t="str">
        <f>VLOOKUP(AX79,[1]Worksheet!$AI$1:$AI$65536,1,0)</f>
        <v>S3170.50.667</v>
      </c>
      <c r="AZ79" s="6">
        <f>VLOOKUP(A79,[2]明细表1214!$A$7:$H$122,8,0)</f>
        <v>0.16700000000000001</v>
      </c>
      <c r="BA79" s="6">
        <f>VLOOKUP(A79,[2]明细表1214!$A$7:$CL$122,90,0)</f>
        <v>0</v>
      </c>
      <c r="BB79" s="60"/>
      <c r="BC79" s="12" t="s">
        <v>105</v>
      </c>
      <c r="BD79" s="12">
        <v>1952</v>
      </c>
      <c r="BE79" s="12">
        <v>2006</v>
      </c>
      <c r="BF79" s="12" t="s">
        <v>100</v>
      </c>
      <c r="BG79" s="12">
        <v>6</v>
      </c>
      <c r="BH79" s="12">
        <v>5</v>
      </c>
      <c r="BI79" s="60" t="s">
        <v>101</v>
      </c>
      <c r="BJ79" s="12" t="s">
        <v>105</v>
      </c>
      <c r="BK79" s="12" t="s">
        <v>105</v>
      </c>
      <c r="BL79" s="60" t="s">
        <v>105</v>
      </c>
    </row>
    <row r="80" spans="1:64" s="12" customFormat="1" ht="21.95" customHeight="1" x14ac:dyDescent="0.15">
      <c r="A80" s="6" t="str">
        <f t="shared" si="16"/>
        <v>S3170.6673.6132.946</v>
      </c>
      <c r="B80" s="17">
        <v>74</v>
      </c>
      <c r="C80" s="21" t="s">
        <v>16</v>
      </c>
      <c r="D80" s="21" t="s">
        <v>226</v>
      </c>
      <c r="E80" s="21" t="s">
        <v>178</v>
      </c>
      <c r="F80" s="21">
        <v>0.66700000000000004</v>
      </c>
      <c r="G80" s="21">
        <v>3.613</v>
      </c>
      <c r="H80" s="18">
        <f t="shared" si="13"/>
        <v>2.9459999999999997</v>
      </c>
      <c r="I80" s="17">
        <f t="shared" si="17"/>
        <v>2.9459999999999997</v>
      </c>
      <c r="J80" s="24"/>
      <c r="K80" s="24"/>
      <c r="L80" s="24"/>
      <c r="M80" s="24"/>
      <c r="N80" s="24"/>
      <c r="O80" s="24"/>
      <c r="P80" s="24"/>
      <c r="Q80" s="21" t="s">
        <v>100</v>
      </c>
      <c r="R80" s="21">
        <v>5</v>
      </c>
      <c r="S80" s="21">
        <v>6</v>
      </c>
      <c r="T80" s="21" t="s">
        <v>101</v>
      </c>
      <c r="U80" s="24"/>
      <c r="V80" s="24"/>
      <c r="W80" s="21">
        <v>6.5</v>
      </c>
      <c r="X80" s="24"/>
      <c r="Y80" s="21" t="s">
        <v>164</v>
      </c>
      <c r="Z80" s="17" t="s">
        <v>103</v>
      </c>
      <c r="AA80" s="17">
        <v>30</v>
      </c>
      <c r="AB80" s="17" t="s">
        <v>104</v>
      </c>
      <c r="AC80" s="17">
        <v>9</v>
      </c>
      <c r="AD80" s="21">
        <v>220</v>
      </c>
      <c r="AE80" s="69">
        <f t="shared" si="18"/>
        <v>421.27800000000002</v>
      </c>
      <c r="AF80" s="69">
        <f t="shared" si="19"/>
        <v>337.02240000000006</v>
      </c>
      <c r="AG80" s="17">
        <v>0.8</v>
      </c>
      <c r="AH80" s="70">
        <v>2006</v>
      </c>
      <c r="AI80" s="24"/>
      <c r="AJ80" s="24"/>
      <c r="AK80" s="24"/>
      <c r="AL80" s="70" t="s">
        <v>105</v>
      </c>
      <c r="AM80" s="21" t="s">
        <v>227</v>
      </c>
      <c r="AN80" s="24"/>
      <c r="AO80" s="17" t="s">
        <v>106</v>
      </c>
      <c r="AP80" s="45"/>
      <c r="AQ80" s="45"/>
      <c r="AR80" s="45"/>
      <c r="AS80" s="45"/>
      <c r="AT80" s="45"/>
      <c r="AU80" s="45"/>
      <c r="AV80" s="45"/>
      <c r="AW80" s="78" t="s">
        <v>139</v>
      </c>
      <c r="AX80" t="str">
        <f t="shared" si="15"/>
        <v>S3170.6673.613</v>
      </c>
      <c r="AY80" s="6" t="str">
        <f>VLOOKUP(AX80,[1]Worksheet!$AI$1:$AI$65536,1,0)</f>
        <v>S3170.6673.613</v>
      </c>
      <c r="AZ80" s="6">
        <f>VLOOKUP(A80,[2]明细表1214!$A$7:$H$122,8,0)</f>
        <v>2.9460000000000002</v>
      </c>
      <c r="BA80" s="6">
        <f>VLOOKUP(A80,[2]明细表1214!$A$7:$CL$122,90,0)</f>
        <v>0</v>
      </c>
      <c r="BB80" s="60"/>
      <c r="BC80" s="12" t="s">
        <v>105</v>
      </c>
      <c r="BD80" s="12">
        <v>1952</v>
      </c>
      <c r="BE80" s="12">
        <v>2006</v>
      </c>
      <c r="BF80" s="12" t="s">
        <v>100</v>
      </c>
      <c r="BG80" s="12">
        <v>6</v>
      </c>
      <c r="BH80" s="12">
        <v>5</v>
      </c>
      <c r="BI80" s="60" t="s">
        <v>101</v>
      </c>
      <c r="BJ80" s="12" t="s">
        <v>105</v>
      </c>
      <c r="BK80" s="12" t="s">
        <v>105</v>
      </c>
      <c r="BL80" s="60" t="s">
        <v>227</v>
      </c>
    </row>
    <row r="81" spans="1:75" s="12" customFormat="1" ht="21.95" customHeight="1" x14ac:dyDescent="0.15">
      <c r="A81" s="6" t="str">
        <f t="shared" si="16"/>
        <v>S214190190.030.0300000000000011</v>
      </c>
      <c r="B81" s="17">
        <v>75</v>
      </c>
      <c r="C81" s="21" t="s">
        <v>17</v>
      </c>
      <c r="D81" s="21" t="s">
        <v>228</v>
      </c>
      <c r="E81" s="21" t="s">
        <v>229</v>
      </c>
      <c r="F81" s="21">
        <v>190</v>
      </c>
      <c r="G81" s="21">
        <v>190.03</v>
      </c>
      <c r="H81" s="18">
        <f t="shared" si="13"/>
        <v>3.0000000000001137E-2</v>
      </c>
      <c r="I81" s="17">
        <f t="shared" si="17"/>
        <v>3.0000000000001137E-2</v>
      </c>
      <c r="J81" s="25"/>
      <c r="K81" s="25"/>
      <c r="L81" s="25"/>
      <c r="M81" s="25"/>
      <c r="N81" s="25"/>
      <c r="O81" s="25"/>
      <c r="P81" s="25"/>
      <c r="Q81" s="21" t="s">
        <v>100</v>
      </c>
      <c r="R81" s="21">
        <v>6</v>
      </c>
      <c r="S81" s="21">
        <v>6.5</v>
      </c>
      <c r="T81" s="21" t="s">
        <v>101</v>
      </c>
      <c r="U81" s="21" t="s">
        <v>101</v>
      </c>
      <c r="V81" s="21" t="s">
        <v>100</v>
      </c>
      <c r="W81" s="21">
        <v>7</v>
      </c>
      <c r="X81" s="25"/>
      <c r="Y81" s="21" t="s">
        <v>102</v>
      </c>
      <c r="Z81" s="17" t="s">
        <v>103</v>
      </c>
      <c r="AA81" s="25">
        <v>30</v>
      </c>
      <c r="AB81" s="25" t="s">
        <v>104</v>
      </c>
      <c r="AC81" s="25">
        <v>9</v>
      </c>
      <c r="AD81" s="25">
        <v>220</v>
      </c>
      <c r="AE81" s="69">
        <f t="shared" si="18"/>
        <v>4.6200000000001751</v>
      </c>
      <c r="AF81" s="69">
        <f t="shared" si="19"/>
        <v>3.6960000000001401</v>
      </c>
      <c r="AG81" s="25">
        <v>0.8</v>
      </c>
      <c r="AH81" s="22">
        <v>2004</v>
      </c>
      <c r="AI81" s="25"/>
      <c r="AJ81" s="25"/>
      <c r="AK81" s="25"/>
      <c r="AL81" s="21" t="s">
        <v>105</v>
      </c>
      <c r="AM81" s="21" t="s">
        <v>105</v>
      </c>
      <c r="AN81" s="25"/>
      <c r="AO81" s="17" t="s">
        <v>106</v>
      </c>
      <c r="AP81" s="47" t="s">
        <v>122</v>
      </c>
      <c r="AQ81" s="47" t="s">
        <v>230</v>
      </c>
      <c r="AR81" s="47" t="s">
        <v>106</v>
      </c>
      <c r="AS81" s="47" t="s">
        <v>231</v>
      </c>
      <c r="AT81" s="47"/>
      <c r="AU81" s="47"/>
      <c r="AV81" s="47"/>
      <c r="AW81" s="76" t="s">
        <v>125</v>
      </c>
      <c r="AX81" t="str">
        <f t="shared" si="15"/>
        <v>S214190190.03</v>
      </c>
      <c r="AY81" s="6" t="str">
        <f>VLOOKUP(AX81,[1]Worksheet!$AI$1:$AI$65536,1,0)</f>
        <v>S214190190.03</v>
      </c>
      <c r="AZ81" s="6">
        <f>VLOOKUP(A81,[2]明细表1214!$A$7:$H$122,8,0)</f>
        <v>3.0000000000001099E-2</v>
      </c>
      <c r="BA81" s="6">
        <f>VLOOKUP(A81,[2]明细表1214!$A$7:$CL$122,90,0)</f>
        <v>0</v>
      </c>
      <c r="BB81" s="60"/>
      <c r="BC81" s="12" t="s">
        <v>105</v>
      </c>
      <c r="BD81" s="12">
        <v>1995</v>
      </c>
      <c r="BE81" s="12">
        <v>2004</v>
      </c>
      <c r="BF81" s="12" t="s">
        <v>100</v>
      </c>
      <c r="BG81" s="12">
        <v>6.5</v>
      </c>
      <c r="BH81" s="12">
        <v>6</v>
      </c>
      <c r="BI81" s="60" t="s">
        <v>101</v>
      </c>
      <c r="BJ81" s="12" t="s">
        <v>105</v>
      </c>
      <c r="BK81" s="12" t="s">
        <v>105</v>
      </c>
      <c r="BL81" s="60" t="s">
        <v>105</v>
      </c>
    </row>
    <row r="82" spans="1:75" ht="24" customHeight="1" x14ac:dyDescent="0.15">
      <c r="A82" s="6" t="str">
        <f t="shared" si="16"/>
        <v>S214190.03191.91.87</v>
      </c>
      <c r="B82" s="17">
        <v>76</v>
      </c>
      <c r="C82" s="21" t="s">
        <v>17</v>
      </c>
      <c r="D82" s="21" t="s">
        <v>228</v>
      </c>
      <c r="E82" s="21" t="s">
        <v>229</v>
      </c>
      <c r="F82" s="21">
        <v>190.03</v>
      </c>
      <c r="G82" s="21">
        <v>191.9</v>
      </c>
      <c r="H82" s="18">
        <f t="shared" si="13"/>
        <v>1.8700000000000045</v>
      </c>
      <c r="I82" s="17">
        <f t="shared" si="17"/>
        <v>1.8700000000000045</v>
      </c>
      <c r="J82" s="25"/>
      <c r="K82" s="25"/>
      <c r="L82" s="25"/>
      <c r="M82" s="25"/>
      <c r="N82" s="25"/>
      <c r="O82" s="25"/>
      <c r="P82" s="25"/>
      <c r="Q82" s="21" t="s">
        <v>100</v>
      </c>
      <c r="R82" s="21">
        <v>6</v>
      </c>
      <c r="S82" s="21">
        <v>7</v>
      </c>
      <c r="T82" s="21" t="s">
        <v>101</v>
      </c>
      <c r="U82" s="21" t="s">
        <v>101</v>
      </c>
      <c r="V82" s="21" t="s">
        <v>100</v>
      </c>
      <c r="W82" s="21">
        <v>7</v>
      </c>
      <c r="X82" s="25"/>
      <c r="Y82" s="21" t="s">
        <v>102</v>
      </c>
      <c r="Z82" s="17" t="s">
        <v>103</v>
      </c>
      <c r="AA82" s="25">
        <v>30</v>
      </c>
      <c r="AB82" s="25" t="s">
        <v>104</v>
      </c>
      <c r="AC82" s="25">
        <v>9</v>
      </c>
      <c r="AD82" s="25">
        <v>220</v>
      </c>
      <c r="AE82" s="69">
        <f t="shared" si="18"/>
        <v>287.9800000000007</v>
      </c>
      <c r="AF82" s="69">
        <f t="shared" si="19"/>
        <v>230.38400000000058</v>
      </c>
      <c r="AG82" s="25">
        <v>0.8</v>
      </c>
      <c r="AH82" s="22" t="s">
        <v>232</v>
      </c>
      <c r="AI82" s="25"/>
      <c r="AJ82" s="25"/>
      <c r="AK82" s="25"/>
      <c r="AL82" s="21" t="s">
        <v>105</v>
      </c>
      <c r="AM82" s="21" t="s">
        <v>105</v>
      </c>
      <c r="AN82" s="25"/>
      <c r="AO82" s="17" t="s">
        <v>106</v>
      </c>
      <c r="AP82" s="47" t="s">
        <v>122</v>
      </c>
      <c r="AQ82" s="47" t="s">
        <v>230</v>
      </c>
      <c r="AR82" s="47" t="s">
        <v>106</v>
      </c>
      <c r="AS82" s="47" t="s">
        <v>231</v>
      </c>
      <c r="AT82" s="47"/>
      <c r="AU82" s="47"/>
      <c r="AV82" s="47"/>
      <c r="AW82" s="90" t="s">
        <v>125</v>
      </c>
      <c r="AX82" t="str">
        <f t="shared" si="15"/>
        <v>S214190.03191.9</v>
      </c>
      <c r="AY82" s="6" t="str">
        <f>VLOOKUP(AX82,[1]Worksheet!$AI$1:$AI$65536,1,0)</f>
        <v>S214190.03191.9</v>
      </c>
      <c r="AZ82" s="6">
        <f>VLOOKUP(A82,[2]明细表1214!$A$7:$H$122,8,0)</f>
        <v>1.87</v>
      </c>
      <c r="BA82" s="6">
        <f>VLOOKUP(A82,[2]明细表1214!$A$7:$CL$122,90,0)</f>
        <v>0</v>
      </c>
      <c r="BC82" s="34" t="s">
        <v>105</v>
      </c>
      <c r="BD82" s="34">
        <v>1959</v>
      </c>
      <c r="BE82" s="34" t="s">
        <v>233</v>
      </c>
      <c r="BF82" s="34" t="s">
        <v>100</v>
      </c>
      <c r="BG82" s="34">
        <v>7</v>
      </c>
      <c r="BH82" s="34">
        <v>6</v>
      </c>
      <c r="BI82" s="33" t="s">
        <v>101</v>
      </c>
      <c r="BJ82" s="34" t="s">
        <v>105</v>
      </c>
      <c r="BK82" s="34" t="s">
        <v>105</v>
      </c>
      <c r="BL82" s="33" t="s">
        <v>105</v>
      </c>
    </row>
    <row r="83" spans="1:75" s="13" customFormat="1" ht="41.1" customHeight="1" x14ac:dyDescent="0.15">
      <c r="A83" s="6" t="str">
        <f t="shared" si="16"/>
        <v>S227142.58146.8074.22699999999998</v>
      </c>
      <c r="B83" s="17">
        <v>77</v>
      </c>
      <c r="C83" s="20" t="s">
        <v>18</v>
      </c>
      <c r="D83" s="20" t="s">
        <v>234</v>
      </c>
      <c r="E83" s="20" t="s">
        <v>235</v>
      </c>
      <c r="F83" s="20">
        <v>142.58000000000001</v>
      </c>
      <c r="G83" s="20">
        <v>146.80699999999999</v>
      </c>
      <c r="H83" s="18">
        <f t="shared" si="13"/>
        <v>4.2269999999999754</v>
      </c>
      <c r="I83" s="17">
        <f t="shared" si="17"/>
        <v>4.2269999999999754</v>
      </c>
      <c r="J83" s="28" t="s">
        <v>236</v>
      </c>
      <c r="K83" s="28">
        <v>22.42</v>
      </c>
      <c r="L83" s="31">
        <v>26.646999999999998</v>
      </c>
      <c r="M83" s="20">
        <v>111.75467977</v>
      </c>
      <c r="N83" s="20">
        <v>26.729931610000001</v>
      </c>
      <c r="O83" s="20">
        <v>111.74800752</v>
      </c>
      <c r="P83" s="20">
        <v>26.700909670000001</v>
      </c>
      <c r="Q83" s="20" t="s">
        <v>120</v>
      </c>
      <c r="R83" s="20">
        <v>6</v>
      </c>
      <c r="S83" s="20">
        <v>7</v>
      </c>
      <c r="T83" s="20" t="s">
        <v>101</v>
      </c>
      <c r="U83" s="31"/>
      <c r="V83" s="20"/>
      <c r="W83" s="20">
        <v>6</v>
      </c>
      <c r="X83" s="31"/>
      <c r="Y83" s="20" t="s">
        <v>102</v>
      </c>
      <c r="Z83" s="17" t="s">
        <v>103</v>
      </c>
      <c r="AA83" s="17">
        <v>30</v>
      </c>
      <c r="AB83" s="17" t="s">
        <v>104</v>
      </c>
      <c r="AC83" s="17">
        <v>9</v>
      </c>
      <c r="AD83" s="20">
        <v>220</v>
      </c>
      <c r="AE83" s="69">
        <f t="shared" si="18"/>
        <v>557.96399999999676</v>
      </c>
      <c r="AF83" s="69">
        <f t="shared" si="19"/>
        <v>557.96399999999676</v>
      </c>
      <c r="AG83" s="31">
        <v>1</v>
      </c>
      <c r="AH83" s="31">
        <v>1970</v>
      </c>
      <c r="AI83" s="31"/>
      <c r="AJ83" s="31"/>
      <c r="AK83" s="31"/>
      <c r="AL83" s="31" t="s">
        <v>134</v>
      </c>
      <c r="AM83" s="20" t="s">
        <v>237</v>
      </c>
      <c r="AN83" s="31"/>
      <c r="AO83" s="17" t="s">
        <v>106</v>
      </c>
      <c r="AP83" s="31"/>
      <c r="AQ83" s="24"/>
      <c r="AR83" s="24"/>
      <c r="AS83" s="24"/>
      <c r="AT83" s="24"/>
      <c r="AU83" s="24"/>
      <c r="AV83" s="24" t="s">
        <v>238</v>
      </c>
      <c r="AW83" s="91"/>
      <c r="AX83" t="str">
        <f t="shared" si="15"/>
        <v>S227142.58146.807</v>
      </c>
      <c r="AY83" s="6" t="str">
        <f>VLOOKUP(AX83,[1]Worksheet!$AI$1:$AI$65536,1,0)</f>
        <v>S227142.58146.807</v>
      </c>
      <c r="AZ83" s="6">
        <f>VLOOKUP(A83,[2]明细表1214!$A$7:$H$122,8,0)</f>
        <v>4.2269999999999799</v>
      </c>
      <c r="BA83" s="6" t="str">
        <f>VLOOKUP(A83,[2]明细表1214!$A$7:$CL$122,90,0)</f>
        <v>与十四五建设规划项目完全共线</v>
      </c>
      <c r="BB83" s="61" t="s">
        <v>239</v>
      </c>
      <c r="BC83" s="62" t="s">
        <v>134</v>
      </c>
      <c r="BD83" s="62">
        <v>1970</v>
      </c>
      <c r="BE83" s="62"/>
      <c r="BF83" s="62" t="s">
        <v>120</v>
      </c>
      <c r="BG83" s="62">
        <v>7</v>
      </c>
      <c r="BH83" s="62">
        <v>6</v>
      </c>
      <c r="BI83" s="63" t="s">
        <v>101</v>
      </c>
      <c r="BJ83" s="62" t="s">
        <v>105</v>
      </c>
      <c r="BK83" s="62" t="s">
        <v>105</v>
      </c>
      <c r="BL83" s="63" t="s">
        <v>237</v>
      </c>
      <c r="BM83" s="62" t="s">
        <v>240</v>
      </c>
      <c r="BN83" s="62"/>
      <c r="BO83" s="62"/>
      <c r="BP83" s="62">
        <v>1.42</v>
      </c>
      <c r="BQ83" s="62">
        <v>2.8069999999999999</v>
      </c>
      <c r="BR83" s="62" t="s">
        <v>241</v>
      </c>
      <c r="BS83" s="62"/>
      <c r="BT83" s="62"/>
      <c r="BU83" s="62"/>
      <c r="BV83" s="62"/>
      <c r="BW83" s="62"/>
    </row>
    <row r="84" spans="1:75" s="13" customFormat="1" ht="24.95" customHeight="1" x14ac:dyDescent="0.15">
      <c r="A84" s="6" t="str">
        <f t="shared" si="16"/>
        <v>S318235.148236.090.942000000000007</v>
      </c>
      <c r="B84" s="17">
        <v>78</v>
      </c>
      <c r="C84" s="29" t="s">
        <v>19</v>
      </c>
      <c r="D84" s="29" t="s">
        <v>242</v>
      </c>
      <c r="E84" s="30" t="s">
        <v>243</v>
      </c>
      <c r="F84" s="30">
        <v>235.148</v>
      </c>
      <c r="G84" s="30">
        <v>236.09</v>
      </c>
      <c r="H84" s="18">
        <f t="shared" si="13"/>
        <v>0.94200000000000728</v>
      </c>
      <c r="I84" s="17">
        <f t="shared" ref="I84:I91" si="20">G84-F84</f>
        <v>0.94200000000000728</v>
      </c>
      <c r="J84" s="25"/>
      <c r="K84" s="25"/>
      <c r="L84" s="25"/>
      <c r="M84" s="25"/>
      <c r="N84" s="25"/>
      <c r="O84" s="25"/>
      <c r="P84" s="25"/>
      <c r="Q84" s="30" t="s">
        <v>100</v>
      </c>
      <c r="R84" s="30">
        <v>6</v>
      </c>
      <c r="S84" s="30">
        <v>6</v>
      </c>
      <c r="T84" s="30" t="s">
        <v>101</v>
      </c>
      <c r="U84" s="30" t="s">
        <v>101</v>
      </c>
      <c r="V84" s="30" t="s">
        <v>100</v>
      </c>
      <c r="W84" s="30">
        <v>8.5</v>
      </c>
      <c r="X84" s="25"/>
      <c r="Y84" s="30" t="s">
        <v>102</v>
      </c>
      <c r="Z84" s="17" t="s">
        <v>103</v>
      </c>
      <c r="AA84" s="17">
        <v>30</v>
      </c>
      <c r="AB84" s="17" t="s">
        <v>104</v>
      </c>
      <c r="AC84" s="17">
        <v>9</v>
      </c>
      <c r="AD84" s="30">
        <v>220</v>
      </c>
      <c r="AE84" s="69">
        <f t="shared" si="18"/>
        <v>176.15400000000136</v>
      </c>
      <c r="AF84" s="69">
        <f t="shared" si="19"/>
        <v>140.92320000000109</v>
      </c>
      <c r="AG84" s="25">
        <v>0.8</v>
      </c>
      <c r="AH84" s="25" t="s">
        <v>244</v>
      </c>
      <c r="AI84" s="25"/>
      <c r="AJ84" s="25"/>
      <c r="AK84" s="25"/>
      <c r="AL84" s="30" t="s">
        <v>105</v>
      </c>
      <c r="AM84" s="21" t="s">
        <v>105</v>
      </c>
      <c r="AN84" s="25"/>
      <c r="AO84" s="17" t="s">
        <v>106</v>
      </c>
      <c r="AP84" s="47" t="s">
        <v>106</v>
      </c>
      <c r="AQ84" s="47" t="s">
        <v>245</v>
      </c>
      <c r="AR84" s="47"/>
      <c r="AS84" s="47"/>
      <c r="AT84" s="47"/>
      <c r="AU84" s="47"/>
      <c r="AV84" s="47" t="s">
        <v>246</v>
      </c>
      <c r="AW84" s="92" t="s">
        <v>125</v>
      </c>
      <c r="AX84" t="str">
        <f t="shared" si="15"/>
        <v>S318235.148236.09</v>
      </c>
      <c r="AY84" s="6" t="str">
        <f>VLOOKUP(AX84,[1]Worksheet!$AI$1:$AI$65536,1,0)</f>
        <v>S318235.148236.09</v>
      </c>
      <c r="AZ84" s="6">
        <f>VLOOKUP(A84,[2]明细表1214!$A$7:$H$122,8,0)</f>
        <v>0.94200000000000705</v>
      </c>
      <c r="BA84" s="6">
        <f>VLOOKUP(A84,[2]明细表1214!$A$7:$CL$122,90,0)</f>
        <v>0</v>
      </c>
      <c r="BB84" s="63"/>
      <c r="BC84" s="62" t="s">
        <v>105</v>
      </c>
      <c r="BD84" s="62">
        <v>1975</v>
      </c>
      <c r="BE84" s="62"/>
      <c r="BF84" s="62" t="s">
        <v>100</v>
      </c>
      <c r="BG84" s="62">
        <v>6</v>
      </c>
      <c r="BH84" s="62">
        <v>6</v>
      </c>
      <c r="BI84" s="63" t="s">
        <v>101</v>
      </c>
      <c r="BJ84" s="62" t="s">
        <v>105</v>
      </c>
      <c r="BK84" s="62" t="s">
        <v>105</v>
      </c>
      <c r="BL84" s="63" t="s">
        <v>105</v>
      </c>
      <c r="BM84" s="62"/>
      <c r="BN84" s="62"/>
      <c r="BO84" s="62"/>
      <c r="BP84" s="62"/>
      <c r="BQ84" s="62"/>
      <c r="BR84" s="62"/>
      <c r="BS84" s="62"/>
      <c r="BT84" s="62"/>
      <c r="BU84" s="62"/>
      <c r="BV84" s="62"/>
      <c r="BW84" s="62"/>
    </row>
    <row r="85" spans="1:75" s="13" customFormat="1" ht="24.95" customHeight="1" x14ac:dyDescent="0.15">
      <c r="A85" s="6" t="str">
        <f t="shared" si="16"/>
        <v>S318236.09237.2051.11500000000001</v>
      </c>
      <c r="B85" s="17">
        <v>79</v>
      </c>
      <c r="C85" s="29" t="s">
        <v>19</v>
      </c>
      <c r="D85" s="29" t="s">
        <v>242</v>
      </c>
      <c r="E85" s="30" t="s">
        <v>243</v>
      </c>
      <c r="F85" s="30">
        <v>236.09</v>
      </c>
      <c r="G85" s="30">
        <v>237.20500000000001</v>
      </c>
      <c r="H85" s="18">
        <f t="shared" si="13"/>
        <v>1.1150000000000091</v>
      </c>
      <c r="I85" s="17">
        <f t="shared" si="20"/>
        <v>1.1150000000000091</v>
      </c>
      <c r="J85" s="25"/>
      <c r="K85" s="25"/>
      <c r="L85" s="25"/>
      <c r="M85" s="25"/>
      <c r="N85" s="25"/>
      <c r="O85" s="25"/>
      <c r="P85" s="25"/>
      <c r="Q85" s="30" t="s">
        <v>100</v>
      </c>
      <c r="R85" s="30">
        <v>6</v>
      </c>
      <c r="S85" s="30">
        <v>6</v>
      </c>
      <c r="T85" s="30" t="s">
        <v>101</v>
      </c>
      <c r="U85" s="30" t="s">
        <v>101</v>
      </c>
      <c r="V85" s="30" t="s">
        <v>100</v>
      </c>
      <c r="W85" s="30">
        <v>6.5</v>
      </c>
      <c r="X85" s="25"/>
      <c r="Y85" s="30" t="s">
        <v>102</v>
      </c>
      <c r="Z85" s="17" t="s">
        <v>103</v>
      </c>
      <c r="AA85" s="17">
        <v>30</v>
      </c>
      <c r="AB85" s="17" t="s">
        <v>104</v>
      </c>
      <c r="AC85" s="17">
        <v>9</v>
      </c>
      <c r="AD85" s="30">
        <v>220</v>
      </c>
      <c r="AE85" s="69">
        <f t="shared" si="18"/>
        <v>159.4450000000013</v>
      </c>
      <c r="AF85" s="69">
        <f t="shared" si="19"/>
        <v>127.55600000000105</v>
      </c>
      <c r="AG85" s="25">
        <v>0.8</v>
      </c>
      <c r="AH85" s="25" t="s">
        <v>244</v>
      </c>
      <c r="AI85" s="25"/>
      <c r="AJ85" s="25"/>
      <c r="AK85" s="25"/>
      <c r="AL85" s="30" t="s">
        <v>105</v>
      </c>
      <c r="AM85" s="21" t="s">
        <v>105</v>
      </c>
      <c r="AN85" s="25"/>
      <c r="AO85" s="17" t="s">
        <v>106</v>
      </c>
      <c r="AP85" s="47" t="s">
        <v>106</v>
      </c>
      <c r="AQ85" s="47" t="s">
        <v>245</v>
      </c>
      <c r="AR85" s="47"/>
      <c r="AS85" s="47"/>
      <c r="AT85" s="47"/>
      <c r="AU85" s="47"/>
      <c r="AV85" s="47"/>
      <c r="AW85" s="92" t="s">
        <v>125</v>
      </c>
      <c r="AX85" t="str">
        <f t="shared" si="15"/>
        <v>S318236.09237.205</v>
      </c>
      <c r="AY85" s="6" t="str">
        <f>VLOOKUP(AX85,[1]Worksheet!$AI$1:$AI$65536,1,0)</f>
        <v>S318236.09237.205</v>
      </c>
      <c r="AZ85" s="6">
        <f>VLOOKUP(A85,[2]明细表1214!$A$7:$H$122,8,0)</f>
        <v>1.11500000000001</v>
      </c>
      <c r="BA85" s="6">
        <f>VLOOKUP(A85,[2]明细表1214!$A$7:$CL$122,90,0)</f>
        <v>0</v>
      </c>
      <c r="BB85" s="63"/>
      <c r="BC85" s="62" t="s">
        <v>105</v>
      </c>
      <c r="BD85" s="62">
        <v>1975</v>
      </c>
      <c r="BE85" s="62"/>
      <c r="BF85" s="62" t="s">
        <v>100</v>
      </c>
      <c r="BG85" s="62">
        <v>6</v>
      </c>
      <c r="BH85" s="62">
        <v>6</v>
      </c>
      <c r="BI85" s="63" t="s">
        <v>101</v>
      </c>
      <c r="BJ85" s="62" t="s">
        <v>105</v>
      </c>
      <c r="BK85" s="62" t="s">
        <v>105</v>
      </c>
      <c r="BL85" s="63" t="s">
        <v>105</v>
      </c>
      <c r="BM85" s="62"/>
      <c r="BN85" s="62"/>
      <c r="BO85" s="62"/>
      <c r="BP85" s="62"/>
      <c r="BQ85" s="62"/>
      <c r="BR85" s="62"/>
      <c r="BS85" s="62"/>
      <c r="BT85" s="62"/>
      <c r="BU85" s="62"/>
      <c r="BV85" s="62"/>
      <c r="BW85" s="62"/>
    </row>
    <row r="86" spans="1:75" s="13" customFormat="1" ht="24.95" customHeight="1" x14ac:dyDescent="0.15">
      <c r="A86" s="6" t="str">
        <f t="shared" si="16"/>
        <v>S318237.205241.2634.05799999999999</v>
      </c>
      <c r="B86" s="17">
        <v>80</v>
      </c>
      <c r="C86" s="29" t="s">
        <v>19</v>
      </c>
      <c r="D86" s="29" t="s">
        <v>242</v>
      </c>
      <c r="E86" s="30" t="s">
        <v>243</v>
      </c>
      <c r="F86" s="30">
        <v>237.20500000000001</v>
      </c>
      <c r="G86" s="30">
        <v>241.26300000000001</v>
      </c>
      <c r="H86" s="18">
        <f t="shared" si="13"/>
        <v>4.0579999999999927</v>
      </c>
      <c r="I86" s="17">
        <f t="shared" si="20"/>
        <v>4.0579999999999927</v>
      </c>
      <c r="J86" s="25"/>
      <c r="K86" s="25"/>
      <c r="L86" s="25"/>
      <c r="M86" s="25"/>
      <c r="N86" s="25"/>
      <c r="O86" s="25"/>
      <c r="P86" s="25"/>
      <c r="Q86" s="30" t="s">
        <v>100</v>
      </c>
      <c r="R86" s="30">
        <v>5</v>
      </c>
      <c r="S86" s="30">
        <v>6</v>
      </c>
      <c r="T86" s="30" t="s">
        <v>101</v>
      </c>
      <c r="U86" s="30" t="s">
        <v>101</v>
      </c>
      <c r="V86" s="30" t="s">
        <v>100</v>
      </c>
      <c r="W86" s="30">
        <v>6.5</v>
      </c>
      <c r="X86" s="25"/>
      <c r="Y86" s="30" t="s">
        <v>102</v>
      </c>
      <c r="Z86" s="17" t="s">
        <v>103</v>
      </c>
      <c r="AA86" s="17">
        <v>30</v>
      </c>
      <c r="AB86" s="17" t="s">
        <v>104</v>
      </c>
      <c r="AC86" s="17">
        <v>9</v>
      </c>
      <c r="AD86" s="30">
        <v>220</v>
      </c>
      <c r="AE86" s="69">
        <f t="shared" si="18"/>
        <v>580.29399999999896</v>
      </c>
      <c r="AF86" s="69">
        <f t="shared" si="19"/>
        <v>464.23519999999917</v>
      </c>
      <c r="AG86" s="25">
        <v>0.8</v>
      </c>
      <c r="AH86" s="25" t="s">
        <v>244</v>
      </c>
      <c r="AI86" s="25"/>
      <c r="AJ86" s="25"/>
      <c r="AK86" s="25"/>
      <c r="AL86" s="30" t="s">
        <v>105</v>
      </c>
      <c r="AM86" s="21" t="s">
        <v>105</v>
      </c>
      <c r="AN86" s="25"/>
      <c r="AO86" s="17" t="s">
        <v>106</v>
      </c>
      <c r="AP86" s="47" t="s">
        <v>106</v>
      </c>
      <c r="AQ86" s="47" t="s">
        <v>245</v>
      </c>
      <c r="AR86" s="47"/>
      <c r="AS86" s="47"/>
      <c r="AT86" s="47"/>
      <c r="AU86" s="47"/>
      <c r="AV86" s="47"/>
      <c r="AW86" s="92" t="s">
        <v>125</v>
      </c>
      <c r="AX86" t="str">
        <f t="shared" si="15"/>
        <v>S318237.205241.263</v>
      </c>
      <c r="AY86" s="6" t="str">
        <f>VLOOKUP(AX86,[1]Worksheet!$AI$1:$AI$65536,1,0)</f>
        <v>S318237.205241.263</v>
      </c>
      <c r="AZ86" s="6">
        <f>VLOOKUP(A86,[2]明细表1214!$A$7:$H$122,8,0)</f>
        <v>4.0579999999999901</v>
      </c>
      <c r="BA86" s="6">
        <f>VLOOKUP(A86,[2]明细表1214!$A$7:$CL$122,90,0)</f>
        <v>0</v>
      </c>
      <c r="BB86" s="63"/>
      <c r="BC86" s="62" t="s">
        <v>105</v>
      </c>
      <c r="BD86" s="62">
        <v>1975</v>
      </c>
      <c r="BE86" s="62" t="s">
        <v>153</v>
      </c>
      <c r="BF86" s="62" t="s">
        <v>100</v>
      </c>
      <c r="BG86" s="62">
        <v>6</v>
      </c>
      <c r="BH86" s="62">
        <v>5</v>
      </c>
      <c r="BI86" s="63" t="s">
        <v>101</v>
      </c>
      <c r="BJ86" s="62" t="s">
        <v>105</v>
      </c>
      <c r="BK86" s="62" t="s">
        <v>105</v>
      </c>
      <c r="BL86" s="63" t="s">
        <v>105</v>
      </c>
      <c r="BM86" s="62"/>
      <c r="BN86" s="62"/>
      <c r="BO86" s="62"/>
      <c r="BP86" s="62"/>
      <c r="BQ86" s="62"/>
      <c r="BR86" s="62"/>
      <c r="BS86" s="62"/>
      <c r="BT86" s="62"/>
      <c r="BU86" s="62"/>
      <c r="BV86" s="62"/>
      <c r="BW86" s="62"/>
    </row>
    <row r="87" spans="1:75" s="13" customFormat="1" ht="24.95" customHeight="1" x14ac:dyDescent="0.15">
      <c r="A87" s="6" t="str">
        <f t="shared" si="16"/>
        <v>S318241.263265.39624.133</v>
      </c>
      <c r="B87" s="17">
        <v>81</v>
      </c>
      <c r="C87" s="29" t="s">
        <v>19</v>
      </c>
      <c r="D87" s="29" t="s">
        <v>242</v>
      </c>
      <c r="E87" s="30" t="s">
        <v>243</v>
      </c>
      <c r="F87" s="30">
        <v>241.26300000000001</v>
      </c>
      <c r="G87" s="30">
        <v>265.39600000000002</v>
      </c>
      <c r="H87" s="18">
        <f t="shared" si="13"/>
        <v>24.13300000000001</v>
      </c>
      <c r="I87" s="17">
        <f t="shared" si="20"/>
        <v>24.13300000000001</v>
      </c>
      <c r="J87" s="25"/>
      <c r="K87" s="25"/>
      <c r="L87" s="25"/>
      <c r="M87" s="25"/>
      <c r="N87" s="25"/>
      <c r="O87" s="25"/>
      <c r="P87" s="25"/>
      <c r="Q87" s="30" t="s">
        <v>100</v>
      </c>
      <c r="R87" s="30">
        <v>6</v>
      </c>
      <c r="S87" s="30">
        <v>7</v>
      </c>
      <c r="T87" s="30" t="s">
        <v>101</v>
      </c>
      <c r="U87" s="30" t="s">
        <v>101</v>
      </c>
      <c r="V87" s="30" t="s">
        <v>100</v>
      </c>
      <c r="W87" s="30">
        <v>6.5</v>
      </c>
      <c r="X87" s="25"/>
      <c r="Y87" s="30" t="s">
        <v>102</v>
      </c>
      <c r="Z87" s="17" t="s">
        <v>103</v>
      </c>
      <c r="AA87" s="17">
        <v>30</v>
      </c>
      <c r="AB87" s="17" t="s">
        <v>104</v>
      </c>
      <c r="AC87" s="17">
        <v>9</v>
      </c>
      <c r="AD87" s="30">
        <v>220</v>
      </c>
      <c r="AE87" s="69">
        <f t="shared" si="18"/>
        <v>3451.0190000000021</v>
      </c>
      <c r="AF87" s="69">
        <f t="shared" si="19"/>
        <v>2760.8152000000018</v>
      </c>
      <c r="AG87" s="25">
        <v>0.8</v>
      </c>
      <c r="AH87" s="25" t="s">
        <v>244</v>
      </c>
      <c r="AI87" s="25"/>
      <c r="AJ87" s="25"/>
      <c r="AK87" s="25"/>
      <c r="AL87" s="30" t="s">
        <v>105</v>
      </c>
      <c r="AM87" s="21" t="s">
        <v>105</v>
      </c>
      <c r="AN87" s="25"/>
      <c r="AO87" s="17" t="s">
        <v>106</v>
      </c>
      <c r="AP87" s="47" t="s">
        <v>106</v>
      </c>
      <c r="AQ87" s="47" t="s">
        <v>245</v>
      </c>
      <c r="AR87" s="47"/>
      <c r="AS87" s="47"/>
      <c r="AT87" s="47"/>
      <c r="AU87" s="47"/>
      <c r="AV87" s="47"/>
      <c r="AW87" s="92" t="s">
        <v>125</v>
      </c>
      <c r="AX87" t="str">
        <f t="shared" si="15"/>
        <v>S318241.263265.396</v>
      </c>
      <c r="AY87" s="6" t="str">
        <f>VLOOKUP(AX87,[1]Worksheet!$AI$1:$AI$65536,1,0)</f>
        <v>S318241.263265.396</v>
      </c>
      <c r="AZ87" s="6">
        <f>VLOOKUP(A87,[2]明细表1214!$A$7:$H$122,8,0)</f>
        <v>24.132999999999999</v>
      </c>
      <c r="BA87" s="6">
        <f>VLOOKUP(A87,[2]明细表1214!$A$7:$CL$122,90,0)</f>
        <v>0</v>
      </c>
      <c r="BB87" s="63"/>
      <c r="BC87" s="62" t="s">
        <v>105</v>
      </c>
      <c r="BD87" s="62">
        <v>1977</v>
      </c>
      <c r="BE87" s="62">
        <v>2010</v>
      </c>
      <c r="BF87" s="62" t="s">
        <v>100</v>
      </c>
      <c r="BG87" s="62">
        <v>7</v>
      </c>
      <c r="BH87" s="62">
        <v>6</v>
      </c>
      <c r="BI87" s="63" t="s">
        <v>101</v>
      </c>
      <c r="BJ87" s="62" t="s">
        <v>105</v>
      </c>
      <c r="BK87" s="62" t="s">
        <v>105</v>
      </c>
      <c r="BL87" s="63" t="s">
        <v>105</v>
      </c>
      <c r="BM87" s="62"/>
      <c r="BN87" s="62"/>
      <c r="BO87" s="62"/>
      <c r="BP87" s="62"/>
      <c r="BQ87" s="62"/>
      <c r="BR87" s="62"/>
      <c r="BS87" s="62"/>
      <c r="BT87" s="62"/>
      <c r="BU87" s="62"/>
      <c r="BV87" s="62"/>
      <c r="BW87" s="62"/>
    </row>
    <row r="88" spans="1:75" s="13" customFormat="1" ht="24.95" customHeight="1" x14ac:dyDescent="0.15">
      <c r="A88" s="6" t="str">
        <f t="shared" si="16"/>
        <v>S318265.396266.1390.742999999999995</v>
      </c>
      <c r="B88" s="17">
        <v>82</v>
      </c>
      <c r="C88" s="29" t="s">
        <v>19</v>
      </c>
      <c r="D88" s="29" t="s">
        <v>242</v>
      </c>
      <c r="E88" s="30" t="s">
        <v>243</v>
      </c>
      <c r="F88" s="30">
        <v>265.39600000000002</v>
      </c>
      <c r="G88" s="30">
        <v>266.13900000000001</v>
      </c>
      <c r="H88" s="18">
        <f t="shared" si="13"/>
        <v>0.742999999999995</v>
      </c>
      <c r="I88" s="17">
        <f t="shared" si="20"/>
        <v>0.742999999999995</v>
      </c>
      <c r="J88" s="25"/>
      <c r="K88" s="25"/>
      <c r="L88" s="25"/>
      <c r="M88" s="25"/>
      <c r="N88" s="25"/>
      <c r="O88" s="25"/>
      <c r="P88" s="25"/>
      <c r="Q88" s="30" t="s">
        <v>100</v>
      </c>
      <c r="R88" s="30">
        <v>5.5</v>
      </c>
      <c r="S88" s="30">
        <v>6.5</v>
      </c>
      <c r="T88" s="30" t="s">
        <v>101</v>
      </c>
      <c r="U88" s="30" t="s">
        <v>101</v>
      </c>
      <c r="V88" s="30" t="s">
        <v>100</v>
      </c>
      <c r="W88" s="30">
        <v>6.5</v>
      </c>
      <c r="X88" s="25"/>
      <c r="Y88" s="30" t="s">
        <v>102</v>
      </c>
      <c r="Z88" s="17" t="s">
        <v>103</v>
      </c>
      <c r="AA88" s="17">
        <v>30</v>
      </c>
      <c r="AB88" s="17" t="s">
        <v>104</v>
      </c>
      <c r="AC88" s="17">
        <v>9</v>
      </c>
      <c r="AD88" s="30">
        <v>220</v>
      </c>
      <c r="AE88" s="69">
        <f t="shared" si="18"/>
        <v>106.2489999999993</v>
      </c>
      <c r="AF88" s="69">
        <f t="shared" si="19"/>
        <v>84.999199999999448</v>
      </c>
      <c r="AG88" s="25">
        <v>0.8</v>
      </c>
      <c r="AH88" s="25" t="s">
        <v>247</v>
      </c>
      <c r="AI88" s="25"/>
      <c r="AJ88" s="25"/>
      <c r="AK88" s="25"/>
      <c r="AL88" s="30" t="s">
        <v>105</v>
      </c>
      <c r="AM88" s="21" t="s">
        <v>105</v>
      </c>
      <c r="AN88" s="25"/>
      <c r="AO88" s="17" t="s">
        <v>106</v>
      </c>
      <c r="AP88" s="47" t="s">
        <v>106</v>
      </c>
      <c r="AQ88" s="47" t="s">
        <v>245</v>
      </c>
      <c r="AR88" s="47"/>
      <c r="AS88" s="47"/>
      <c r="AT88" s="47"/>
      <c r="AU88" s="47"/>
      <c r="AV88" s="47"/>
      <c r="AW88" s="92" t="s">
        <v>125</v>
      </c>
      <c r="AX88" t="str">
        <f t="shared" si="15"/>
        <v>S318265.396266.139</v>
      </c>
      <c r="AY88" s="6" t="str">
        <f>VLOOKUP(AX88,[1]Worksheet!$AI$1:$AI$65536,1,0)</f>
        <v>S318265.396266.139</v>
      </c>
      <c r="AZ88" s="6">
        <f>VLOOKUP(A88,[2]明细表1214!$A$7:$H$122,8,0)</f>
        <v>0.742999999999995</v>
      </c>
      <c r="BA88" s="6">
        <f>VLOOKUP(A88,[2]明细表1214!$A$7:$CL$122,90,0)</f>
        <v>0</v>
      </c>
      <c r="BB88" s="63"/>
      <c r="BC88" s="62" t="s">
        <v>105</v>
      </c>
      <c r="BD88" s="62">
        <v>1972</v>
      </c>
      <c r="BE88" s="62"/>
      <c r="BF88" s="62" t="s">
        <v>100</v>
      </c>
      <c r="BG88" s="62">
        <v>6.5</v>
      </c>
      <c r="BH88" s="62">
        <v>5.5</v>
      </c>
      <c r="BI88" s="63" t="s">
        <v>101</v>
      </c>
      <c r="BJ88" s="62" t="s">
        <v>105</v>
      </c>
      <c r="BK88" s="62" t="s">
        <v>105</v>
      </c>
      <c r="BL88" s="63" t="s">
        <v>105</v>
      </c>
      <c r="BM88" s="62"/>
      <c r="BN88" s="62"/>
      <c r="BO88" s="62"/>
      <c r="BP88" s="62"/>
      <c r="BQ88" s="62"/>
      <c r="BR88" s="62"/>
      <c r="BS88" s="62"/>
      <c r="BT88" s="62"/>
      <c r="BU88" s="62"/>
      <c r="BV88" s="62"/>
      <c r="BW88" s="62"/>
    </row>
    <row r="89" spans="1:75" s="13" customFormat="1" ht="24.95" customHeight="1" x14ac:dyDescent="0.15">
      <c r="A89" s="6" t="str">
        <f t="shared" si="16"/>
        <v>S24780.85184.8534.002</v>
      </c>
      <c r="B89" s="17">
        <v>83</v>
      </c>
      <c r="C89" s="23" t="s">
        <v>21</v>
      </c>
      <c r="D89" s="23" t="s">
        <v>248</v>
      </c>
      <c r="E89" s="23" t="s">
        <v>249</v>
      </c>
      <c r="F89" s="23">
        <v>80.850999999999999</v>
      </c>
      <c r="G89" s="23">
        <v>84.852999999999994</v>
      </c>
      <c r="H89" s="18">
        <f t="shared" si="13"/>
        <v>4.0019999999999953</v>
      </c>
      <c r="I89" s="17">
        <f t="shared" si="20"/>
        <v>4.0019999999999953</v>
      </c>
      <c r="J89" s="23" t="s">
        <v>250</v>
      </c>
      <c r="K89" s="23">
        <v>76.69</v>
      </c>
      <c r="L89" s="23">
        <v>80.694000000000003</v>
      </c>
      <c r="M89" s="23">
        <v>109.94856158</v>
      </c>
      <c r="N89" s="23">
        <v>29.379118900000002</v>
      </c>
      <c r="O89" s="23">
        <v>109.94392671999999</v>
      </c>
      <c r="P89" s="23">
        <v>29.370786320000001</v>
      </c>
      <c r="Q89" s="23" t="s">
        <v>120</v>
      </c>
      <c r="R89" s="23">
        <v>6</v>
      </c>
      <c r="S89" s="23">
        <v>6.5</v>
      </c>
      <c r="T89" s="23" t="s">
        <v>101</v>
      </c>
      <c r="U89" s="58"/>
      <c r="V89" s="58"/>
      <c r="W89" s="23">
        <v>6</v>
      </c>
      <c r="X89" s="58"/>
      <c r="Y89" s="23" t="s">
        <v>102</v>
      </c>
      <c r="Z89" s="17" t="s">
        <v>103</v>
      </c>
      <c r="AA89" s="17">
        <v>30</v>
      </c>
      <c r="AB89" s="17" t="s">
        <v>104</v>
      </c>
      <c r="AC89" s="17">
        <v>9</v>
      </c>
      <c r="AD89" s="23">
        <v>220</v>
      </c>
      <c r="AE89" s="69">
        <f t="shared" si="18"/>
        <v>528.26399999999944</v>
      </c>
      <c r="AF89" s="69">
        <f t="shared" si="19"/>
        <v>528.26399999999944</v>
      </c>
      <c r="AG89" s="58">
        <v>1</v>
      </c>
      <c r="AH89" s="83">
        <v>1988</v>
      </c>
      <c r="AI89" s="58"/>
      <c r="AJ89" s="58"/>
      <c r="AK89" s="58"/>
      <c r="AL89" s="83" t="s">
        <v>105</v>
      </c>
      <c r="AM89" s="23" t="s">
        <v>105</v>
      </c>
      <c r="AN89" s="58"/>
      <c r="AO89" s="17" t="s">
        <v>106</v>
      </c>
      <c r="AP89" s="58"/>
      <c r="AQ89" s="45"/>
      <c r="AR89" s="45"/>
      <c r="AS89" s="45"/>
      <c r="AT89" s="45"/>
      <c r="AU89" s="45"/>
      <c r="AV89" s="58"/>
      <c r="AW89" s="93"/>
      <c r="AX89" t="str">
        <f t="shared" si="15"/>
        <v>S24780.85184.853</v>
      </c>
      <c r="AY89" s="6" t="str">
        <f>VLOOKUP(AX89,[1]Worksheet!$AI$1:$AI$65536,1,0)</f>
        <v>S24780.85184.853</v>
      </c>
      <c r="AZ89" s="6">
        <f>VLOOKUP(A89,[2]明细表1214!$A$7:$H$122,8,0)</f>
        <v>4.0019999999999998</v>
      </c>
      <c r="BA89" s="6">
        <f>VLOOKUP(A89,[2]明细表1214!$A$7:$CL$122,90,0)</f>
        <v>0</v>
      </c>
      <c r="BB89" s="63"/>
      <c r="BC89" s="62" t="s">
        <v>105</v>
      </c>
      <c r="BD89" s="62">
        <v>1988</v>
      </c>
      <c r="BE89" s="62"/>
      <c r="BF89" s="62" t="s">
        <v>120</v>
      </c>
      <c r="BG89" s="62">
        <v>6.5</v>
      </c>
      <c r="BH89" s="62">
        <v>6</v>
      </c>
      <c r="BI89" s="63" t="s">
        <v>101</v>
      </c>
      <c r="BJ89" s="62" t="s">
        <v>105</v>
      </c>
      <c r="BK89" s="62" t="s">
        <v>105</v>
      </c>
      <c r="BL89" s="63" t="s">
        <v>105</v>
      </c>
      <c r="BM89" s="62"/>
      <c r="BN89" s="62"/>
      <c r="BO89" s="62"/>
      <c r="BP89" s="62"/>
      <c r="BQ89" s="62"/>
      <c r="BR89" s="62"/>
      <c r="BS89" s="62"/>
      <c r="BT89" s="62"/>
      <c r="BU89" s="62"/>
      <c r="BV89" s="62"/>
      <c r="BW89" s="62"/>
    </row>
    <row r="90" spans="1:75" s="13" customFormat="1" ht="24.95" customHeight="1" x14ac:dyDescent="0.15">
      <c r="A90" s="6" t="str">
        <f t="shared" si="16"/>
        <v>S24784.85386.3571.504</v>
      </c>
      <c r="B90" s="17">
        <v>84</v>
      </c>
      <c r="C90" s="23" t="s">
        <v>21</v>
      </c>
      <c r="D90" s="23" t="s">
        <v>248</v>
      </c>
      <c r="E90" s="23" t="s">
        <v>249</v>
      </c>
      <c r="F90" s="23">
        <v>84.852999999999994</v>
      </c>
      <c r="G90" s="23">
        <v>86.356999999999999</v>
      </c>
      <c r="H90" s="18">
        <f t="shared" si="13"/>
        <v>1.5040000000000049</v>
      </c>
      <c r="I90" s="17">
        <f t="shared" si="20"/>
        <v>1.5040000000000049</v>
      </c>
      <c r="J90" s="23" t="s">
        <v>250</v>
      </c>
      <c r="K90" s="23">
        <v>80.691999999999993</v>
      </c>
      <c r="L90" s="23">
        <v>82.195999999999998</v>
      </c>
      <c r="M90" s="23">
        <v>109.9206001</v>
      </c>
      <c r="N90" s="23">
        <v>29.341996850000001</v>
      </c>
      <c r="O90" s="23">
        <v>109.9094867</v>
      </c>
      <c r="P90" s="23">
        <v>29.33294034</v>
      </c>
      <c r="Q90" s="23" t="s">
        <v>100</v>
      </c>
      <c r="R90" s="23">
        <v>6</v>
      </c>
      <c r="S90" s="23">
        <v>6.5</v>
      </c>
      <c r="T90" s="23" t="s">
        <v>101</v>
      </c>
      <c r="U90" s="58"/>
      <c r="V90" s="58"/>
      <c r="W90" s="23">
        <v>6</v>
      </c>
      <c r="X90" s="58"/>
      <c r="Y90" s="23" t="s">
        <v>102</v>
      </c>
      <c r="Z90" s="17" t="s">
        <v>103</v>
      </c>
      <c r="AA90" s="17">
        <v>30</v>
      </c>
      <c r="AB90" s="17" t="s">
        <v>104</v>
      </c>
      <c r="AC90" s="17">
        <v>9</v>
      </c>
      <c r="AD90" s="23">
        <v>220</v>
      </c>
      <c r="AE90" s="69">
        <f t="shared" si="18"/>
        <v>198.52800000000067</v>
      </c>
      <c r="AF90" s="69">
        <f t="shared" si="19"/>
        <v>119.1168000000004</v>
      </c>
      <c r="AG90" s="24">
        <v>0.6</v>
      </c>
      <c r="AH90" s="83">
        <v>1988</v>
      </c>
      <c r="AI90" s="58"/>
      <c r="AJ90" s="58"/>
      <c r="AK90" s="58"/>
      <c r="AL90" s="83" t="s">
        <v>105</v>
      </c>
      <c r="AM90" s="23" t="s">
        <v>105</v>
      </c>
      <c r="AN90" s="58"/>
      <c r="AO90" s="17" t="s">
        <v>106</v>
      </c>
      <c r="AP90" s="58"/>
      <c r="AQ90" s="45"/>
      <c r="AR90" s="45"/>
      <c r="AS90" s="45"/>
      <c r="AT90" s="45"/>
      <c r="AU90" s="45"/>
      <c r="AV90" s="58"/>
      <c r="AW90" s="93"/>
      <c r="AX90" t="str">
        <f t="shared" si="15"/>
        <v>S24784.85386.357</v>
      </c>
      <c r="AY90" s="6" t="str">
        <f>VLOOKUP(AX90,[1]Worksheet!$AI$1:$AI$65536,1,0)</f>
        <v>S24784.85386.357</v>
      </c>
      <c r="AZ90" s="6">
        <f>VLOOKUP(A90,[2]明细表1214!$A$7:$H$122,8,0)</f>
        <v>1.504</v>
      </c>
      <c r="BA90" s="6">
        <f>VLOOKUP(A90,[2]明细表1214!$A$7:$CL$122,90,0)</f>
        <v>0</v>
      </c>
      <c r="BB90" s="63"/>
      <c r="BC90" s="62" t="s">
        <v>105</v>
      </c>
      <c r="BD90" s="62">
        <v>1988</v>
      </c>
      <c r="BE90" s="62"/>
      <c r="BF90" s="62" t="s">
        <v>100</v>
      </c>
      <c r="BG90" s="62">
        <v>6.5</v>
      </c>
      <c r="BH90" s="62">
        <v>6</v>
      </c>
      <c r="BI90" s="63" t="s">
        <v>101</v>
      </c>
      <c r="BJ90" s="62" t="s">
        <v>105</v>
      </c>
      <c r="BK90" s="62" t="s">
        <v>105</v>
      </c>
      <c r="BL90" s="63" t="s">
        <v>105</v>
      </c>
      <c r="BM90" s="62"/>
      <c r="BN90" s="62"/>
      <c r="BO90" s="62"/>
      <c r="BP90" s="62"/>
      <c r="BQ90" s="62"/>
      <c r="BR90" s="62"/>
      <c r="BS90" s="62"/>
      <c r="BT90" s="62"/>
      <c r="BU90" s="62"/>
      <c r="BV90" s="62"/>
      <c r="BW90" s="62"/>
    </row>
    <row r="91" spans="1:75" s="13" customFormat="1" ht="24.95" customHeight="1" x14ac:dyDescent="0.15">
      <c r="A91" s="6" t="str">
        <f t="shared" si="16"/>
        <v>S24792.64998.6335.98399999999999</v>
      </c>
      <c r="B91" s="17">
        <v>85</v>
      </c>
      <c r="C91" s="23" t="s">
        <v>21</v>
      </c>
      <c r="D91" s="23" t="s">
        <v>248</v>
      </c>
      <c r="E91" s="23" t="s">
        <v>249</v>
      </c>
      <c r="F91" s="23">
        <v>92.649000000000001</v>
      </c>
      <c r="G91" s="23">
        <v>98.632999999999996</v>
      </c>
      <c r="H91" s="18">
        <f t="shared" si="13"/>
        <v>5.9839999999999947</v>
      </c>
      <c r="I91" s="17">
        <f t="shared" si="20"/>
        <v>5.9839999999999947</v>
      </c>
      <c r="J91" s="23" t="s">
        <v>250</v>
      </c>
      <c r="K91" s="23">
        <v>88.488</v>
      </c>
      <c r="L91" s="23">
        <v>94.471999999999994</v>
      </c>
      <c r="M91" s="23">
        <v>109.86816709999999</v>
      </c>
      <c r="N91" s="23">
        <v>29.29894071</v>
      </c>
      <c r="O91" s="23">
        <v>109.8439158</v>
      </c>
      <c r="P91" s="23">
        <v>29.26164352</v>
      </c>
      <c r="Q91" s="23" t="s">
        <v>100</v>
      </c>
      <c r="R91" s="23">
        <v>6</v>
      </c>
      <c r="S91" s="23">
        <v>6.5</v>
      </c>
      <c r="T91" s="23" t="s">
        <v>101</v>
      </c>
      <c r="U91" s="58"/>
      <c r="V91" s="58"/>
      <c r="W91" s="23">
        <v>6</v>
      </c>
      <c r="X91" s="58"/>
      <c r="Y91" s="23" t="s">
        <v>102</v>
      </c>
      <c r="Z91" s="17" t="s">
        <v>103</v>
      </c>
      <c r="AA91" s="17">
        <v>30</v>
      </c>
      <c r="AB91" s="17" t="s">
        <v>104</v>
      </c>
      <c r="AC91" s="17">
        <v>9</v>
      </c>
      <c r="AD91" s="23">
        <v>220</v>
      </c>
      <c r="AE91" s="69">
        <f t="shared" si="18"/>
        <v>789.88799999999935</v>
      </c>
      <c r="AF91" s="69">
        <f t="shared" si="19"/>
        <v>473.93279999999959</v>
      </c>
      <c r="AG91" s="24">
        <v>0.6</v>
      </c>
      <c r="AH91" s="83">
        <v>2008</v>
      </c>
      <c r="AI91" s="58"/>
      <c r="AJ91" s="58"/>
      <c r="AK91" s="58"/>
      <c r="AL91" s="83" t="s">
        <v>105</v>
      </c>
      <c r="AM91" s="23" t="s">
        <v>105</v>
      </c>
      <c r="AN91" s="58"/>
      <c r="AO91" s="17" t="s">
        <v>106</v>
      </c>
      <c r="AP91" s="58"/>
      <c r="AQ91" s="45"/>
      <c r="AR91" s="45"/>
      <c r="AS91" s="45"/>
      <c r="AT91" s="45"/>
      <c r="AU91" s="45"/>
      <c r="AV91" s="58"/>
      <c r="AW91" s="93"/>
      <c r="AX91" t="str">
        <f t="shared" si="15"/>
        <v>S24792.64998.633</v>
      </c>
      <c r="AY91" s="6" t="str">
        <f>VLOOKUP(AX91,[1]Worksheet!$AI$1:$AI$65536,1,0)</f>
        <v>S24792.64998.633</v>
      </c>
      <c r="AZ91" s="6">
        <f>VLOOKUP(A91,[2]明细表1214!$A$7:$H$122,8,0)</f>
        <v>5.9839999999999902</v>
      </c>
      <c r="BA91" s="6">
        <f>VLOOKUP(A91,[2]明细表1214!$A$7:$CL$122,90,0)</f>
        <v>0</v>
      </c>
      <c r="BB91" s="63"/>
      <c r="BC91" s="62" t="s">
        <v>105</v>
      </c>
      <c r="BD91" s="62">
        <v>1988</v>
      </c>
      <c r="BE91" s="62">
        <v>2008</v>
      </c>
      <c r="BF91" s="62" t="s">
        <v>100</v>
      </c>
      <c r="BG91" s="62">
        <v>6.5</v>
      </c>
      <c r="BH91" s="62">
        <v>6</v>
      </c>
      <c r="BI91" s="63" t="s">
        <v>101</v>
      </c>
      <c r="BJ91" s="62" t="s">
        <v>105</v>
      </c>
      <c r="BK91" s="62" t="s">
        <v>105</v>
      </c>
      <c r="BL91" s="63" t="s">
        <v>105</v>
      </c>
      <c r="BM91" s="62"/>
      <c r="BN91" s="62"/>
      <c r="BO91" s="62"/>
      <c r="BP91" s="62"/>
      <c r="BQ91" s="62"/>
      <c r="BR91" s="62"/>
      <c r="BS91" s="62"/>
      <c r="BT91" s="62"/>
      <c r="BU91" s="62"/>
      <c r="BV91" s="62"/>
      <c r="BW91" s="62"/>
    </row>
    <row r="92" spans="1:75" s="13" customFormat="1" ht="24.95" customHeight="1" x14ac:dyDescent="0.15">
      <c r="A92" s="6" t="str">
        <f t="shared" ref="A92:A108" si="21">E92&amp;F92&amp;G92&amp;H92</f>
        <v>S256242.238247.7745.536</v>
      </c>
      <c r="B92" s="17">
        <v>86</v>
      </c>
      <c r="C92" s="23" t="s">
        <v>21</v>
      </c>
      <c r="D92" s="23" t="s">
        <v>251</v>
      </c>
      <c r="E92" s="23" t="s">
        <v>250</v>
      </c>
      <c r="F92" s="23">
        <v>242.238</v>
      </c>
      <c r="G92" s="23">
        <v>247.774</v>
      </c>
      <c r="H92" s="18">
        <f t="shared" ref="H92:H108" si="22">G92-F92</f>
        <v>5.5360000000000014</v>
      </c>
      <c r="I92" s="17">
        <f t="shared" ref="I92:I108" si="23">G92-F92</f>
        <v>5.5360000000000014</v>
      </c>
      <c r="J92" s="23"/>
      <c r="K92" s="23"/>
      <c r="L92" s="23"/>
      <c r="M92" s="23">
        <v>109.37321970000001</v>
      </c>
      <c r="N92" s="23">
        <v>28.14163302</v>
      </c>
      <c r="O92" s="23">
        <v>109.3801218</v>
      </c>
      <c r="P92" s="23">
        <v>28.096631070000001</v>
      </c>
      <c r="Q92" s="23" t="s">
        <v>100</v>
      </c>
      <c r="R92" s="23">
        <v>6</v>
      </c>
      <c r="S92" s="23">
        <v>7</v>
      </c>
      <c r="T92" s="23" t="s">
        <v>101</v>
      </c>
      <c r="U92" s="58"/>
      <c r="V92" s="58"/>
      <c r="W92" s="23">
        <v>7</v>
      </c>
      <c r="X92" s="58"/>
      <c r="Y92" s="23" t="s">
        <v>102</v>
      </c>
      <c r="Z92" s="17" t="s">
        <v>103</v>
      </c>
      <c r="AA92" s="17">
        <v>30</v>
      </c>
      <c r="AB92" s="17" t="s">
        <v>104</v>
      </c>
      <c r="AC92" s="17">
        <v>9</v>
      </c>
      <c r="AD92" s="23">
        <v>220</v>
      </c>
      <c r="AE92" s="69">
        <f t="shared" ref="AE92:AE108" si="24">H92*W92*AD92*0.1</f>
        <v>852.54400000000032</v>
      </c>
      <c r="AF92" s="69">
        <f t="shared" ref="AF92:AF108" si="25">I92*W92*AD92*0.1*AG92</f>
        <v>682.03520000000026</v>
      </c>
      <c r="AG92" s="31">
        <v>0.8</v>
      </c>
      <c r="AH92" s="83">
        <v>1990</v>
      </c>
      <c r="AI92" s="58"/>
      <c r="AJ92" s="58"/>
      <c r="AK92" s="58"/>
      <c r="AL92" s="83" t="s">
        <v>105</v>
      </c>
      <c r="AM92" s="23" t="s">
        <v>252</v>
      </c>
      <c r="AN92" s="58"/>
      <c r="AO92" s="17" t="s">
        <v>106</v>
      </c>
      <c r="AP92" s="58"/>
      <c r="AQ92" s="45"/>
      <c r="AR92" s="45"/>
      <c r="AS92" s="45"/>
      <c r="AT92" s="45"/>
      <c r="AU92" s="45"/>
      <c r="AV92" s="58"/>
      <c r="AW92" s="93"/>
      <c r="AX92" t="str">
        <f t="shared" ref="AX92:AX108" si="26">E92&amp;F92&amp;G92</f>
        <v>S256242.238247.774</v>
      </c>
      <c r="AY92" s="6" t="str">
        <f>VLOOKUP(AX92,[1]Worksheet!$AI$1:$AI$65536,1,0)</f>
        <v>S256242.238247.774</v>
      </c>
      <c r="AZ92" s="6">
        <f>VLOOKUP(A92,[2]明细表1214!$A$7:$H$122,8,0)</f>
        <v>5.5359999999999996</v>
      </c>
      <c r="BA92" s="6">
        <f>VLOOKUP(A92,[2]明细表1214!$A$7:$CL$122,90,0)</f>
        <v>0</v>
      </c>
      <c r="BB92" s="63"/>
      <c r="BC92" s="62" t="s">
        <v>105</v>
      </c>
      <c r="BD92" s="62">
        <v>1990</v>
      </c>
      <c r="BE92" s="62"/>
      <c r="BF92" s="62" t="s">
        <v>100</v>
      </c>
      <c r="BG92" s="62">
        <v>7</v>
      </c>
      <c r="BH92" s="62">
        <v>6</v>
      </c>
      <c r="BI92" s="63" t="s">
        <v>101</v>
      </c>
      <c r="BJ92" s="62" t="s">
        <v>105</v>
      </c>
      <c r="BK92" s="62" t="s">
        <v>105</v>
      </c>
      <c r="BL92" s="63" t="s">
        <v>252</v>
      </c>
      <c r="BM92" s="62"/>
      <c r="BN92" s="62"/>
      <c r="BO92" s="62"/>
      <c r="BP92" s="62"/>
      <c r="BQ92" s="62"/>
      <c r="BR92" s="62"/>
      <c r="BS92" s="62"/>
      <c r="BT92" s="62"/>
      <c r="BU92" s="62"/>
      <c r="BV92" s="62"/>
      <c r="BW92" s="62"/>
    </row>
    <row r="93" spans="1:75" s="13" customFormat="1" ht="24.95" customHeight="1" x14ac:dyDescent="0.15">
      <c r="A93" s="6" t="str">
        <f t="shared" si="21"/>
        <v>S256265.098269.3644.26599999999996</v>
      </c>
      <c r="B93" s="17">
        <v>87</v>
      </c>
      <c r="C93" s="23" t="s">
        <v>21</v>
      </c>
      <c r="D93" s="23" t="s">
        <v>251</v>
      </c>
      <c r="E93" s="23" t="s">
        <v>250</v>
      </c>
      <c r="F93" s="23">
        <v>265.09800000000001</v>
      </c>
      <c r="G93" s="23">
        <v>269.36399999999998</v>
      </c>
      <c r="H93" s="18">
        <f t="shared" si="22"/>
        <v>4.2659999999999627</v>
      </c>
      <c r="I93" s="17">
        <f t="shared" si="23"/>
        <v>4.2659999999999627</v>
      </c>
      <c r="J93" s="23"/>
      <c r="K93" s="23"/>
      <c r="L93" s="23"/>
      <c r="M93" s="23">
        <v>109.4652658</v>
      </c>
      <c r="N93" s="23">
        <v>28.044858850000001</v>
      </c>
      <c r="O93" s="23">
        <v>109.4999466</v>
      </c>
      <c r="P93" s="23">
        <v>28.031132240000002</v>
      </c>
      <c r="Q93" s="23" t="s">
        <v>100</v>
      </c>
      <c r="R93" s="23">
        <v>6</v>
      </c>
      <c r="S93" s="23">
        <v>7</v>
      </c>
      <c r="T93" s="23" t="s">
        <v>101</v>
      </c>
      <c r="U93" s="58"/>
      <c r="V93" s="58"/>
      <c r="W93" s="23">
        <v>6</v>
      </c>
      <c r="X93" s="58"/>
      <c r="Y93" s="23" t="s">
        <v>102</v>
      </c>
      <c r="Z93" s="17" t="s">
        <v>103</v>
      </c>
      <c r="AA93" s="17">
        <v>30</v>
      </c>
      <c r="AB93" s="17" t="s">
        <v>104</v>
      </c>
      <c r="AC93" s="17">
        <v>9</v>
      </c>
      <c r="AD93" s="23">
        <v>220</v>
      </c>
      <c r="AE93" s="69">
        <f t="shared" si="24"/>
        <v>563.11199999999508</v>
      </c>
      <c r="AF93" s="69">
        <f t="shared" si="25"/>
        <v>337.86719999999701</v>
      </c>
      <c r="AG93" s="24">
        <v>0.6</v>
      </c>
      <c r="AH93" s="83">
        <v>2012</v>
      </c>
      <c r="AI93" s="58"/>
      <c r="AJ93" s="58"/>
      <c r="AK93" s="58"/>
      <c r="AL93" s="83" t="s">
        <v>105</v>
      </c>
      <c r="AM93" s="23" t="s">
        <v>252</v>
      </c>
      <c r="AN93" s="58"/>
      <c r="AO93" s="17" t="s">
        <v>106</v>
      </c>
      <c r="AP93" s="58"/>
      <c r="AQ93" s="45"/>
      <c r="AR93" s="45"/>
      <c r="AS93" s="45"/>
      <c r="AT93" s="45"/>
      <c r="AU93" s="45"/>
      <c r="AV93" s="58"/>
      <c r="AW93" s="93"/>
      <c r="AX93" t="str">
        <f t="shared" si="26"/>
        <v>S256265.098269.364</v>
      </c>
      <c r="AY93" s="6" t="str">
        <f>VLOOKUP(AX93,[1]Worksheet!$AI$1:$AI$65536,1,0)</f>
        <v>S256265.098269.364</v>
      </c>
      <c r="AZ93" s="6">
        <f>VLOOKUP(A93,[2]明细表1214!$A$7:$H$122,8,0)</f>
        <v>4.26599999999996</v>
      </c>
      <c r="BA93" s="6">
        <f>VLOOKUP(A93,[2]明细表1214!$A$7:$CL$122,90,0)</f>
        <v>0</v>
      </c>
      <c r="BB93" s="63"/>
      <c r="BC93" s="62" t="s">
        <v>105</v>
      </c>
      <c r="BD93" s="62">
        <v>1992</v>
      </c>
      <c r="BE93" s="62">
        <v>2012</v>
      </c>
      <c r="BF93" s="62" t="s">
        <v>100</v>
      </c>
      <c r="BG93" s="62">
        <v>7</v>
      </c>
      <c r="BH93" s="62">
        <v>6</v>
      </c>
      <c r="BI93" s="63" t="s">
        <v>101</v>
      </c>
      <c r="BJ93" s="62" t="s">
        <v>105</v>
      </c>
      <c r="BK93" s="62" t="s">
        <v>105</v>
      </c>
      <c r="BL93" s="63" t="s">
        <v>252</v>
      </c>
      <c r="BM93" s="62"/>
      <c r="BN93" s="62"/>
      <c r="BO93" s="62"/>
      <c r="BP93" s="62"/>
      <c r="BQ93" s="62"/>
      <c r="BR93" s="62"/>
      <c r="BS93" s="62"/>
      <c r="BT93" s="62"/>
      <c r="BU93" s="62"/>
      <c r="BV93" s="62"/>
      <c r="BW93" s="62"/>
    </row>
    <row r="94" spans="1:75" ht="33" customHeight="1" x14ac:dyDescent="0.15">
      <c r="A94" s="6" t="str">
        <f t="shared" si="21"/>
        <v>S30989.29192.6753.384</v>
      </c>
      <c r="B94" s="17">
        <v>88</v>
      </c>
      <c r="C94" s="23" t="s">
        <v>21</v>
      </c>
      <c r="D94" s="23" t="s">
        <v>253</v>
      </c>
      <c r="E94" s="23" t="s">
        <v>254</v>
      </c>
      <c r="F94" s="23">
        <v>89.290999999999997</v>
      </c>
      <c r="G94" s="23">
        <v>92.674999999999997</v>
      </c>
      <c r="H94" s="18">
        <f t="shared" si="22"/>
        <v>3.3840000000000003</v>
      </c>
      <c r="I94" s="17">
        <f t="shared" si="23"/>
        <v>3.3840000000000003</v>
      </c>
      <c r="J94" s="23" t="s">
        <v>254</v>
      </c>
      <c r="K94" s="23">
        <v>89.290999999999997</v>
      </c>
      <c r="L94" s="23">
        <v>92.674999999999997</v>
      </c>
      <c r="M94" s="23">
        <v>109.24857654</v>
      </c>
      <c r="N94" s="23">
        <v>29.254841540000001</v>
      </c>
      <c r="O94" s="23">
        <v>109.24581489000001</v>
      </c>
      <c r="P94" s="23">
        <v>29.584532450000001</v>
      </c>
      <c r="Q94" s="23" t="s">
        <v>100</v>
      </c>
      <c r="R94" s="23">
        <v>6</v>
      </c>
      <c r="S94" s="23">
        <v>6.5</v>
      </c>
      <c r="T94" s="23" t="s">
        <v>110</v>
      </c>
      <c r="U94" s="58"/>
      <c r="V94" s="58"/>
      <c r="W94" s="23">
        <v>6</v>
      </c>
      <c r="X94" s="58"/>
      <c r="Y94" s="23" t="s">
        <v>111</v>
      </c>
      <c r="Z94" s="17" t="s">
        <v>103</v>
      </c>
      <c r="AA94" s="17">
        <v>30</v>
      </c>
      <c r="AB94" s="17" t="s">
        <v>104</v>
      </c>
      <c r="AC94" s="17">
        <v>9</v>
      </c>
      <c r="AD94" s="23">
        <v>215</v>
      </c>
      <c r="AE94" s="69">
        <f t="shared" si="24"/>
        <v>436.53600000000006</v>
      </c>
      <c r="AF94" s="69">
        <f t="shared" si="25"/>
        <v>261.92160000000001</v>
      </c>
      <c r="AG94" s="24">
        <v>0.6</v>
      </c>
      <c r="AH94" s="83">
        <v>2008</v>
      </c>
      <c r="AI94" s="58"/>
      <c r="AJ94" s="58"/>
      <c r="AK94" s="58"/>
      <c r="AL94" s="83" t="s">
        <v>105</v>
      </c>
      <c r="AM94" s="23" t="s">
        <v>255</v>
      </c>
      <c r="AN94" s="58"/>
      <c r="AO94" s="17" t="s">
        <v>106</v>
      </c>
      <c r="AP94" s="58"/>
      <c r="AQ94" s="45"/>
      <c r="AR94" s="45"/>
      <c r="AS94" s="45"/>
      <c r="AT94" s="45"/>
      <c r="AU94" s="45"/>
      <c r="AV94" s="58"/>
      <c r="AW94" s="94"/>
      <c r="AX94" t="str">
        <f t="shared" si="26"/>
        <v>S30989.29192.675</v>
      </c>
      <c r="AY94" s="6" t="str">
        <f>VLOOKUP(AX94,[1]Worksheet!$AI$1:$AI$65536,1,0)</f>
        <v>S30989.29192.675</v>
      </c>
      <c r="AZ94" s="6">
        <f>VLOOKUP(A94,[2]明细表1214!$A$7:$H$122,8,0)</f>
        <v>3.3839999999999999</v>
      </c>
      <c r="BA94" s="6">
        <f>VLOOKUP(A94,[2]明细表1214!$A$7:$CL$122,90,0)</f>
        <v>0</v>
      </c>
      <c r="BC94" s="34" t="s">
        <v>105</v>
      </c>
      <c r="BD94" s="34">
        <v>1983</v>
      </c>
      <c r="BE94" s="34">
        <v>2008</v>
      </c>
      <c r="BF94" s="34" t="s">
        <v>100</v>
      </c>
      <c r="BG94" s="34">
        <v>6.5</v>
      </c>
      <c r="BH94" s="34">
        <v>6</v>
      </c>
      <c r="BI94" s="33" t="s">
        <v>110</v>
      </c>
      <c r="BJ94" s="34" t="s">
        <v>105</v>
      </c>
      <c r="BK94" s="34" t="s">
        <v>105</v>
      </c>
      <c r="BL94" s="33" t="s">
        <v>255</v>
      </c>
    </row>
    <row r="95" spans="1:75" ht="33" customHeight="1" x14ac:dyDescent="0.15">
      <c r="A95" s="6" t="str">
        <f t="shared" si="21"/>
        <v>S30992.675101.9389.26300000000001</v>
      </c>
      <c r="B95" s="17">
        <v>89</v>
      </c>
      <c r="C95" s="23" t="s">
        <v>21</v>
      </c>
      <c r="D95" s="23" t="s">
        <v>253</v>
      </c>
      <c r="E95" s="23" t="s">
        <v>254</v>
      </c>
      <c r="F95" s="23">
        <v>92.674999999999997</v>
      </c>
      <c r="G95" s="23">
        <v>101.938</v>
      </c>
      <c r="H95" s="18">
        <f t="shared" si="22"/>
        <v>9.2630000000000052</v>
      </c>
      <c r="I95" s="17">
        <f t="shared" si="23"/>
        <v>9.2630000000000052</v>
      </c>
      <c r="J95" s="23" t="s">
        <v>254</v>
      </c>
      <c r="K95" s="23">
        <v>92.674999999999997</v>
      </c>
      <c r="L95" s="23">
        <v>101.938</v>
      </c>
      <c r="M95" s="23">
        <v>109.5348125</v>
      </c>
      <c r="N95" s="23">
        <v>29.215485350000002</v>
      </c>
      <c r="O95" s="23">
        <v>109.61548125</v>
      </c>
      <c r="P95" s="23">
        <v>29.125484149999998</v>
      </c>
      <c r="Q95" s="23" t="s">
        <v>100</v>
      </c>
      <c r="R95" s="23">
        <v>5.5</v>
      </c>
      <c r="S95" s="23">
        <v>6.5</v>
      </c>
      <c r="T95" s="23" t="s">
        <v>110</v>
      </c>
      <c r="U95" s="58"/>
      <c r="V95" s="58"/>
      <c r="W95" s="23">
        <v>5.5</v>
      </c>
      <c r="X95" s="58"/>
      <c r="Y95" s="23" t="s">
        <v>111</v>
      </c>
      <c r="Z95" s="17" t="s">
        <v>103</v>
      </c>
      <c r="AA95" s="17">
        <v>30</v>
      </c>
      <c r="AB95" s="17" t="s">
        <v>104</v>
      </c>
      <c r="AC95" s="17">
        <v>9</v>
      </c>
      <c r="AD95" s="23">
        <v>215</v>
      </c>
      <c r="AE95" s="69">
        <f t="shared" si="24"/>
        <v>1095.3497500000008</v>
      </c>
      <c r="AF95" s="69">
        <f t="shared" si="25"/>
        <v>657.20985000000042</v>
      </c>
      <c r="AG95" s="24">
        <v>0.6</v>
      </c>
      <c r="AH95" s="83">
        <v>2008</v>
      </c>
      <c r="AI95" s="58"/>
      <c r="AJ95" s="58"/>
      <c r="AK95" s="58"/>
      <c r="AL95" s="83" t="s">
        <v>105</v>
      </c>
      <c r="AM95" s="23" t="s">
        <v>255</v>
      </c>
      <c r="AN95" s="58"/>
      <c r="AO95" s="17" t="s">
        <v>106</v>
      </c>
      <c r="AP95" s="58"/>
      <c r="AQ95" s="45"/>
      <c r="AR95" s="45"/>
      <c r="AS95" s="45"/>
      <c r="AT95" s="45"/>
      <c r="AU95" s="45"/>
      <c r="AV95" s="58"/>
      <c r="AW95" s="94"/>
      <c r="AX95" t="str">
        <f t="shared" si="26"/>
        <v>S30992.675101.938</v>
      </c>
      <c r="AY95" s="6" t="str">
        <f>VLOOKUP(AX95,[1]Worksheet!$AI$1:$AI$65536,1,0)</f>
        <v>S30992.675101.938</v>
      </c>
      <c r="AZ95" s="6">
        <f>VLOOKUP(A95,[2]明细表1214!$A$7:$H$122,8,0)</f>
        <v>9.2630000000000106</v>
      </c>
      <c r="BA95" s="6">
        <f>VLOOKUP(A95,[2]明细表1214!$A$7:$CL$122,90,0)</f>
        <v>0</v>
      </c>
      <c r="BC95" s="34" t="s">
        <v>105</v>
      </c>
      <c r="BD95" s="34">
        <v>1983</v>
      </c>
      <c r="BE95" s="34">
        <v>2008</v>
      </c>
      <c r="BF95" s="34" t="s">
        <v>100</v>
      </c>
      <c r="BG95" s="34">
        <v>6.5</v>
      </c>
      <c r="BH95" s="34">
        <v>5.5</v>
      </c>
      <c r="BI95" s="33" t="s">
        <v>110</v>
      </c>
      <c r="BJ95" s="34" t="s">
        <v>105</v>
      </c>
      <c r="BK95" s="34" t="s">
        <v>105</v>
      </c>
      <c r="BL95" s="33" t="s">
        <v>255</v>
      </c>
    </row>
    <row r="96" spans="1:75" ht="33" customHeight="1" x14ac:dyDescent="0.15">
      <c r="A96" s="6" t="str">
        <f t="shared" si="21"/>
        <v>S309101.938105.5063.568</v>
      </c>
      <c r="B96" s="17">
        <v>90</v>
      </c>
      <c r="C96" s="23" t="s">
        <v>21</v>
      </c>
      <c r="D96" s="23" t="s">
        <v>253</v>
      </c>
      <c r="E96" s="23" t="s">
        <v>254</v>
      </c>
      <c r="F96" s="23">
        <v>101.938</v>
      </c>
      <c r="G96" s="23">
        <v>105.506</v>
      </c>
      <c r="H96" s="18">
        <f t="shared" si="22"/>
        <v>3.5679999999999978</v>
      </c>
      <c r="I96" s="17">
        <f t="shared" si="23"/>
        <v>3.5679999999999978</v>
      </c>
      <c r="J96" s="23" t="s">
        <v>254</v>
      </c>
      <c r="K96" s="23">
        <v>101.938</v>
      </c>
      <c r="L96" s="23">
        <v>105.506</v>
      </c>
      <c r="M96" s="23">
        <v>109.2548456</v>
      </c>
      <c r="N96" s="23">
        <v>29.452165340000001</v>
      </c>
      <c r="O96" s="23">
        <v>109.26751452000001</v>
      </c>
      <c r="P96" s="23">
        <v>29.48951254</v>
      </c>
      <c r="Q96" s="23" t="s">
        <v>100</v>
      </c>
      <c r="R96" s="23">
        <v>6</v>
      </c>
      <c r="S96" s="23">
        <v>6.5</v>
      </c>
      <c r="T96" s="23" t="s">
        <v>110</v>
      </c>
      <c r="U96" s="58"/>
      <c r="V96" s="58"/>
      <c r="W96" s="23">
        <v>6</v>
      </c>
      <c r="X96" s="58"/>
      <c r="Y96" s="23" t="s">
        <v>111</v>
      </c>
      <c r="Z96" s="17" t="s">
        <v>103</v>
      </c>
      <c r="AA96" s="17">
        <v>30</v>
      </c>
      <c r="AB96" s="17" t="s">
        <v>104</v>
      </c>
      <c r="AC96" s="17">
        <v>9</v>
      </c>
      <c r="AD96" s="23">
        <v>215</v>
      </c>
      <c r="AE96" s="69">
        <f t="shared" si="24"/>
        <v>460.27199999999976</v>
      </c>
      <c r="AF96" s="69">
        <f t="shared" si="25"/>
        <v>276.16319999999985</v>
      </c>
      <c r="AG96" s="24">
        <v>0.6</v>
      </c>
      <c r="AH96" s="83">
        <v>2008</v>
      </c>
      <c r="AI96" s="58"/>
      <c r="AJ96" s="58"/>
      <c r="AK96" s="58"/>
      <c r="AL96" s="83" t="s">
        <v>105</v>
      </c>
      <c r="AM96" s="23" t="s">
        <v>255</v>
      </c>
      <c r="AN96" s="58"/>
      <c r="AO96" s="17" t="s">
        <v>106</v>
      </c>
      <c r="AP96" s="58"/>
      <c r="AQ96" s="45"/>
      <c r="AR96" s="45"/>
      <c r="AS96" s="45"/>
      <c r="AT96" s="45"/>
      <c r="AU96" s="45"/>
      <c r="AV96" s="58"/>
      <c r="AW96" s="94"/>
      <c r="AX96" t="str">
        <f t="shared" si="26"/>
        <v>S309101.938105.506</v>
      </c>
      <c r="AY96" s="6" t="str">
        <f>VLOOKUP(AX96,[1]Worksheet!$AI$1:$AI$65536,1,0)</f>
        <v>S309101.938105.506</v>
      </c>
      <c r="AZ96" s="6">
        <f>VLOOKUP(A96,[2]明细表1214!$A$7:$H$122,8,0)</f>
        <v>3.5680000000000001</v>
      </c>
      <c r="BA96" s="6">
        <f>VLOOKUP(A96,[2]明细表1214!$A$7:$CL$122,90,0)</f>
        <v>0</v>
      </c>
      <c r="BC96" s="34" t="s">
        <v>105</v>
      </c>
      <c r="BD96" s="34">
        <v>1983</v>
      </c>
      <c r="BE96" s="34">
        <v>2008</v>
      </c>
      <c r="BF96" s="34" t="s">
        <v>100</v>
      </c>
      <c r="BG96" s="34">
        <v>6.5</v>
      </c>
      <c r="BH96" s="34">
        <v>6</v>
      </c>
      <c r="BI96" s="33" t="s">
        <v>110</v>
      </c>
      <c r="BJ96" s="34" t="s">
        <v>105</v>
      </c>
      <c r="BK96" s="34" t="s">
        <v>105</v>
      </c>
      <c r="BL96" s="33" t="s">
        <v>255</v>
      </c>
    </row>
    <row r="97" spans="1:64" ht="33" customHeight="1" x14ac:dyDescent="0.15">
      <c r="A97" s="6" t="str">
        <f t="shared" si="21"/>
        <v>S309105.506114.1898.68299999999999</v>
      </c>
      <c r="B97" s="17">
        <v>91</v>
      </c>
      <c r="C97" s="23" t="s">
        <v>21</v>
      </c>
      <c r="D97" s="23" t="s">
        <v>253</v>
      </c>
      <c r="E97" s="23" t="s">
        <v>254</v>
      </c>
      <c r="F97" s="23">
        <v>105.506</v>
      </c>
      <c r="G97" s="23">
        <v>114.18899999999999</v>
      </c>
      <c r="H97" s="18">
        <f t="shared" si="22"/>
        <v>8.6829999999999927</v>
      </c>
      <c r="I97" s="17">
        <f t="shared" si="23"/>
        <v>8.6829999999999927</v>
      </c>
      <c r="J97" s="23" t="s">
        <v>254</v>
      </c>
      <c r="K97" s="23">
        <v>105.506</v>
      </c>
      <c r="L97" s="23">
        <v>114.18899999999999</v>
      </c>
      <c r="M97" s="23">
        <v>109.25648412</v>
      </c>
      <c r="N97" s="23">
        <v>29.514256230000001</v>
      </c>
      <c r="O97" s="23">
        <v>109.24869541</v>
      </c>
      <c r="P97" s="23">
        <v>29.624514869999999</v>
      </c>
      <c r="Q97" s="23" t="s">
        <v>100</v>
      </c>
      <c r="R97" s="23">
        <v>5.5</v>
      </c>
      <c r="S97" s="23">
        <v>8.5</v>
      </c>
      <c r="T97" s="23" t="s">
        <v>101</v>
      </c>
      <c r="U97" s="58"/>
      <c r="V97" s="58"/>
      <c r="W97" s="23">
        <v>5.5</v>
      </c>
      <c r="X97" s="58"/>
      <c r="Y97" s="23" t="s">
        <v>102</v>
      </c>
      <c r="Z97" s="17" t="s">
        <v>103</v>
      </c>
      <c r="AA97" s="17">
        <v>30</v>
      </c>
      <c r="AB97" s="17" t="s">
        <v>104</v>
      </c>
      <c r="AC97" s="17">
        <v>9</v>
      </c>
      <c r="AD97" s="23">
        <v>220</v>
      </c>
      <c r="AE97" s="69">
        <f t="shared" si="24"/>
        <v>1050.6429999999991</v>
      </c>
      <c r="AF97" s="69">
        <f t="shared" si="25"/>
        <v>630.38579999999945</v>
      </c>
      <c r="AG97" s="24">
        <v>0.6</v>
      </c>
      <c r="AH97" s="83">
        <v>1983</v>
      </c>
      <c r="AI97" s="58"/>
      <c r="AJ97" s="58"/>
      <c r="AK97" s="58"/>
      <c r="AL97" s="83" t="s">
        <v>105</v>
      </c>
      <c r="AM97" s="23" t="s">
        <v>255</v>
      </c>
      <c r="AN97" s="58"/>
      <c r="AO97" s="17" t="s">
        <v>106</v>
      </c>
      <c r="AP97" s="58"/>
      <c r="AQ97" s="45"/>
      <c r="AR97" s="45"/>
      <c r="AS97" s="45"/>
      <c r="AT97" s="45"/>
      <c r="AU97" s="45"/>
      <c r="AV97" s="58"/>
      <c r="AW97" s="94"/>
      <c r="AX97" t="str">
        <f t="shared" si="26"/>
        <v>S309105.506114.189</v>
      </c>
      <c r="AY97" s="6" t="str">
        <f>VLOOKUP(AX97,[1]Worksheet!$AI$1:$AI$65536,1,0)</f>
        <v>S309105.506114.189</v>
      </c>
      <c r="AZ97" s="6">
        <f>VLOOKUP(A97,[2]明细表1214!$A$7:$H$122,8,0)</f>
        <v>8.6829999999999892</v>
      </c>
      <c r="BA97" s="6">
        <f>VLOOKUP(A97,[2]明细表1214!$A$7:$CL$122,90,0)</f>
        <v>0</v>
      </c>
      <c r="BC97" s="34" t="s">
        <v>105</v>
      </c>
      <c r="BD97" s="34">
        <v>1983</v>
      </c>
      <c r="BF97" s="34" t="s">
        <v>100</v>
      </c>
      <c r="BG97" s="34">
        <v>8.5</v>
      </c>
      <c r="BH97" s="34">
        <v>5.5</v>
      </c>
      <c r="BI97" s="33" t="s">
        <v>101</v>
      </c>
      <c r="BJ97" s="34" t="s">
        <v>105</v>
      </c>
      <c r="BK97" s="34" t="s">
        <v>105</v>
      </c>
      <c r="BL97" s="33" t="s">
        <v>255</v>
      </c>
    </row>
    <row r="98" spans="1:64" ht="33" customHeight="1" x14ac:dyDescent="0.15">
      <c r="A98" s="6" t="str">
        <f t="shared" si="21"/>
        <v>S309114.189115.0810.89200000000001</v>
      </c>
      <c r="B98" s="17">
        <v>92</v>
      </c>
      <c r="C98" s="23" t="s">
        <v>21</v>
      </c>
      <c r="D98" s="23" t="s">
        <v>253</v>
      </c>
      <c r="E98" s="23" t="s">
        <v>254</v>
      </c>
      <c r="F98" s="23">
        <v>114.18899999999999</v>
      </c>
      <c r="G98" s="23">
        <v>115.081</v>
      </c>
      <c r="H98" s="18">
        <f t="shared" si="22"/>
        <v>0.89200000000001012</v>
      </c>
      <c r="I98" s="17">
        <f t="shared" si="23"/>
        <v>0.89200000000001012</v>
      </c>
      <c r="J98" s="23" t="s">
        <v>254</v>
      </c>
      <c r="K98" s="23">
        <v>114.18899999999999</v>
      </c>
      <c r="L98" s="23">
        <v>115.081</v>
      </c>
      <c r="M98" s="23">
        <v>109.28974521000001</v>
      </c>
      <c r="N98" s="23">
        <v>29.518769120000002</v>
      </c>
      <c r="O98" s="23">
        <v>109.26847521000001</v>
      </c>
      <c r="P98" s="23">
        <v>29.598715640000002</v>
      </c>
      <c r="Q98" s="23" t="s">
        <v>100</v>
      </c>
      <c r="R98" s="23">
        <v>6</v>
      </c>
      <c r="S98" s="23">
        <v>6.5</v>
      </c>
      <c r="T98" s="23" t="s">
        <v>101</v>
      </c>
      <c r="U98" s="58"/>
      <c r="V98" s="58"/>
      <c r="W98" s="23">
        <v>6</v>
      </c>
      <c r="X98" s="58"/>
      <c r="Y98" s="23" t="s">
        <v>102</v>
      </c>
      <c r="Z98" s="17" t="s">
        <v>103</v>
      </c>
      <c r="AA98" s="17">
        <v>30</v>
      </c>
      <c r="AB98" s="17" t="s">
        <v>104</v>
      </c>
      <c r="AC98" s="17">
        <v>9</v>
      </c>
      <c r="AD98" s="23">
        <v>220</v>
      </c>
      <c r="AE98" s="69">
        <f t="shared" si="24"/>
        <v>117.74400000000134</v>
      </c>
      <c r="AF98" s="69">
        <f t="shared" si="25"/>
        <v>70.646400000000796</v>
      </c>
      <c r="AG98" s="24">
        <v>0.6</v>
      </c>
      <c r="AH98" s="83">
        <v>1983</v>
      </c>
      <c r="AI98" s="58"/>
      <c r="AJ98" s="58"/>
      <c r="AK98" s="58"/>
      <c r="AL98" s="83" t="s">
        <v>105</v>
      </c>
      <c r="AM98" s="23" t="s">
        <v>255</v>
      </c>
      <c r="AN98" s="58"/>
      <c r="AO98" s="17" t="s">
        <v>106</v>
      </c>
      <c r="AP98" s="58"/>
      <c r="AQ98" s="45"/>
      <c r="AR98" s="45"/>
      <c r="AS98" s="45"/>
      <c r="AT98" s="45"/>
      <c r="AU98" s="45"/>
      <c r="AV98" s="58"/>
      <c r="AW98" s="94"/>
      <c r="AX98" t="str">
        <f t="shared" si="26"/>
        <v>S309114.189115.081</v>
      </c>
      <c r="AY98" s="6" t="str">
        <f>VLOOKUP(AX98,[1]Worksheet!$AI$1:$AI$65536,1,0)</f>
        <v>S309114.189115.081</v>
      </c>
      <c r="AZ98" s="6">
        <f>VLOOKUP(A98,[2]明细表1214!$A$7:$H$122,8,0)</f>
        <v>0.89200000000001001</v>
      </c>
      <c r="BA98" s="6">
        <f>VLOOKUP(A98,[2]明细表1214!$A$7:$CL$122,90,0)</f>
        <v>0</v>
      </c>
      <c r="BC98" s="34" t="s">
        <v>105</v>
      </c>
      <c r="BD98" s="34">
        <v>1983</v>
      </c>
      <c r="BF98" s="34" t="s">
        <v>100</v>
      </c>
      <c r="BG98" s="34">
        <v>6.5</v>
      </c>
      <c r="BH98" s="34">
        <v>6</v>
      </c>
      <c r="BI98" s="33" t="s">
        <v>101</v>
      </c>
      <c r="BJ98" s="34" t="s">
        <v>105</v>
      </c>
      <c r="BK98" s="34" t="s">
        <v>105</v>
      </c>
      <c r="BL98" s="33" t="s">
        <v>255</v>
      </c>
    </row>
    <row r="99" spans="1:64" ht="33" customHeight="1" x14ac:dyDescent="0.15">
      <c r="A99" s="6" t="str">
        <f t="shared" si="21"/>
        <v>S320229.088231.3082.22</v>
      </c>
      <c r="B99" s="17">
        <v>93</v>
      </c>
      <c r="C99" s="23" t="s">
        <v>21</v>
      </c>
      <c r="D99" s="23" t="s">
        <v>256</v>
      </c>
      <c r="E99" s="23" t="s">
        <v>257</v>
      </c>
      <c r="F99" s="23">
        <v>229.08799999999999</v>
      </c>
      <c r="G99" s="23">
        <v>231.30799999999999</v>
      </c>
      <c r="H99" s="18">
        <f t="shared" si="22"/>
        <v>2.2199999999999989</v>
      </c>
      <c r="I99" s="17">
        <f t="shared" si="23"/>
        <v>2.2199999999999989</v>
      </c>
      <c r="J99" s="23"/>
      <c r="K99" s="23"/>
      <c r="L99" s="23"/>
      <c r="M99" s="23">
        <v>1</v>
      </c>
      <c r="N99" s="23">
        <v>1</v>
      </c>
      <c r="O99" s="23">
        <v>1</v>
      </c>
      <c r="P99" s="23">
        <v>1</v>
      </c>
      <c r="Q99" s="23" t="s">
        <v>100</v>
      </c>
      <c r="R99" s="23">
        <v>6</v>
      </c>
      <c r="S99" s="23">
        <v>6.5</v>
      </c>
      <c r="T99" s="23" t="s">
        <v>101</v>
      </c>
      <c r="U99" s="58"/>
      <c r="V99" s="58"/>
      <c r="W99" s="23">
        <v>6</v>
      </c>
      <c r="X99" s="58"/>
      <c r="Y99" s="23" t="s">
        <v>102</v>
      </c>
      <c r="Z99" s="17" t="s">
        <v>103</v>
      </c>
      <c r="AA99" s="17">
        <v>30</v>
      </c>
      <c r="AB99" s="17" t="s">
        <v>104</v>
      </c>
      <c r="AC99" s="17">
        <v>9</v>
      </c>
      <c r="AD99" s="23">
        <v>220</v>
      </c>
      <c r="AE99" s="69">
        <f t="shared" si="24"/>
        <v>293.03999999999991</v>
      </c>
      <c r="AF99" s="69">
        <f t="shared" si="25"/>
        <v>175.82399999999993</v>
      </c>
      <c r="AG99" s="24">
        <v>0.6</v>
      </c>
      <c r="AH99" s="83">
        <v>2008</v>
      </c>
      <c r="AI99" s="58"/>
      <c r="AJ99" s="58"/>
      <c r="AK99" s="58"/>
      <c r="AL99" s="83" t="s">
        <v>105</v>
      </c>
      <c r="AM99" s="23" t="s">
        <v>105</v>
      </c>
      <c r="AN99" s="58"/>
      <c r="AO99" s="17" t="s">
        <v>106</v>
      </c>
      <c r="AP99" s="58"/>
      <c r="AQ99" s="45"/>
      <c r="AR99" s="45"/>
      <c r="AS99" s="45"/>
      <c r="AT99" s="45"/>
      <c r="AU99" s="45"/>
      <c r="AV99" s="58"/>
      <c r="AW99" s="94"/>
      <c r="AX99" t="str">
        <f t="shared" si="26"/>
        <v>S320229.088231.308</v>
      </c>
      <c r="AY99" s="6" t="str">
        <f>VLOOKUP(AX99,[1]Worksheet!$AI$1:$AI$65536,1,0)</f>
        <v>S320229.088231.308</v>
      </c>
      <c r="AZ99" s="6">
        <f>VLOOKUP(A99,[2]明细表1214!$A$7:$H$122,8,0)</f>
        <v>2.2200000000000002</v>
      </c>
      <c r="BA99" s="6">
        <f>VLOOKUP(A99,[2]明细表1214!$A$7:$CL$122,90,0)</f>
        <v>0</v>
      </c>
      <c r="BC99" s="34" t="s">
        <v>105</v>
      </c>
      <c r="BD99" s="34">
        <v>1983</v>
      </c>
      <c r="BE99" s="34">
        <v>2008</v>
      </c>
      <c r="BF99" s="34" t="s">
        <v>100</v>
      </c>
      <c r="BG99" s="34">
        <v>6.5</v>
      </c>
      <c r="BH99" s="34">
        <v>6</v>
      </c>
      <c r="BI99" s="33" t="s">
        <v>101</v>
      </c>
      <c r="BJ99" s="34" t="s">
        <v>105</v>
      </c>
      <c r="BK99" s="34" t="s">
        <v>105</v>
      </c>
      <c r="BL99" s="33" t="s">
        <v>105</v>
      </c>
    </row>
    <row r="100" spans="1:64" ht="33" customHeight="1" x14ac:dyDescent="0.15">
      <c r="A100" s="6" t="str">
        <f t="shared" si="21"/>
        <v>S320231.308235.3013.99299999999999</v>
      </c>
      <c r="B100" s="17">
        <v>94</v>
      </c>
      <c r="C100" s="23" t="s">
        <v>21</v>
      </c>
      <c r="D100" s="23" t="s">
        <v>256</v>
      </c>
      <c r="E100" s="23" t="s">
        <v>257</v>
      </c>
      <c r="F100" s="23">
        <v>231.30799999999999</v>
      </c>
      <c r="G100" s="23">
        <v>235.30099999999999</v>
      </c>
      <c r="H100" s="18">
        <f t="shared" si="22"/>
        <v>3.992999999999995</v>
      </c>
      <c r="I100" s="17">
        <f t="shared" si="23"/>
        <v>3.992999999999995</v>
      </c>
      <c r="J100" s="23"/>
      <c r="K100" s="23"/>
      <c r="L100" s="23"/>
      <c r="M100" s="23">
        <v>1</v>
      </c>
      <c r="N100" s="23">
        <v>1</v>
      </c>
      <c r="O100" s="23">
        <v>1</v>
      </c>
      <c r="P100" s="23">
        <v>1</v>
      </c>
      <c r="Q100" s="23" t="s">
        <v>100</v>
      </c>
      <c r="R100" s="23">
        <v>5.5</v>
      </c>
      <c r="S100" s="23">
        <v>6.5</v>
      </c>
      <c r="T100" s="23" t="s">
        <v>101</v>
      </c>
      <c r="U100" s="58"/>
      <c r="V100" s="58"/>
      <c r="W100" s="23">
        <v>6</v>
      </c>
      <c r="X100" s="58"/>
      <c r="Y100" s="23" t="s">
        <v>102</v>
      </c>
      <c r="Z100" s="17" t="s">
        <v>103</v>
      </c>
      <c r="AA100" s="17">
        <v>30</v>
      </c>
      <c r="AB100" s="17" t="s">
        <v>104</v>
      </c>
      <c r="AC100" s="17">
        <v>9</v>
      </c>
      <c r="AD100" s="23">
        <v>220</v>
      </c>
      <c r="AE100" s="69">
        <f t="shared" si="24"/>
        <v>527.07599999999934</v>
      </c>
      <c r="AF100" s="69">
        <f t="shared" si="25"/>
        <v>316.24559999999957</v>
      </c>
      <c r="AG100" s="24">
        <v>0.6</v>
      </c>
      <c r="AH100" s="83">
        <v>2011</v>
      </c>
      <c r="AI100" s="58"/>
      <c r="AJ100" s="58"/>
      <c r="AK100" s="58"/>
      <c r="AL100" s="83" t="s">
        <v>105</v>
      </c>
      <c r="AM100" s="23" t="s">
        <v>105</v>
      </c>
      <c r="AN100" s="58"/>
      <c r="AO100" s="17" t="s">
        <v>106</v>
      </c>
      <c r="AP100" s="58"/>
      <c r="AQ100" s="45"/>
      <c r="AR100" s="45"/>
      <c r="AS100" s="45"/>
      <c r="AT100" s="45"/>
      <c r="AU100" s="45"/>
      <c r="AV100" s="58"/>
      <c r="AW100" s="94"/>
      <c r="AX100" t="str">
        <f t="shared" si="26"/>
        <v>S320231.308235.301</v>
      </c>
      <c r="AY100" s="6" t="str">
        <f>VLOOKUP(AX100,[1]Worksheet!$AI$1:$AI$65536,1,0)</f>
        <v>S320231.308235.301</v>
      </c>
      <c r="AZ100" s="6">
        <f>VLOOKUP(A100,[2]明细表1214!$A$7:$H$122,8,0)</f>
        <v>3.9929999999999901</v>
      </c>
      <c r="BA100" s="6">
        <f>VLOOKUP(A100,[2]明细表1214!$A$7:$CL$122,90,0)</f>
        <v>0</v>
      </c>
      <c r="BC100" s="34" t="s">
        <v>105</v>
      </c>
      <c r="BD100" s="34">
        <v>1983</v>
      </c>
      <c r="BE100" s="34">
        <v>2011</v>
      </c>
      <c r="BF100" s="34" t="s">
        <v>100</v>
      </c>
      <c r="BG100" s="34">
        <v>6.5</v>
      </c>
      <c r="BH100" s="34">
        <v>5.5</v>
      </c>
      <c r="BI100" s="33" t="s">
        <v>101</v>
      </c>
      <c r="BJ100" s="34" t="s">
        <v>105</v>
      </c>
      <c r="BK100" s="34" t="s">
        <v>105</v>
      </c>
      <c r="BL100" s="33" t="s">
        <v>105</v>
      </c>
    </row>
    <row r="101" spans="1:64" ht="33" customHeight="1" x14ac:dyDescent="0.15">
      <c r="A101" s="6" t="str">
        <f t="shared" si="21"/>
        <v>S320235.301240.1794.87800000000001</v>
      </c>
      <c r="B101" s="17">
        <v>95</v>
      </c>
      <c r="C101" s="23" t="s">
        <v>21</v>
      </c>
      <c r="D101" s="23" t="s">
        <v>256</v>
      </c>
      <c r="E101" s="23" t="s">
        <v>257</v>
      </c>
      <c r="F101" s="23">
        <v>235.30099999999999</v>
      </c>
      <c r="G101" s="23">
        <v>240.179</v>
      </c>
      <c r="H101" s="18">
        <f t="shared" si="22"/>
        <v>4.8780000000000143</v>
      </c>
      <c r="I101" s="17">
        <f t="shared" si="23"/>
        <v>4.8780000000000143</v>
      </c>
      <c r="J101" s="23"/>
      <c r="K101" s="23"/>
      <c r="L101" s="23"/>
      <c r="M101" s="23">
        <v>1</v>
      </c>
      <c r="N101" s="23">
        <v>1</v>
      </c>
      <c r="O101" s="23">
        <v>1</v>
      </c>
      <c r="P101" s="23">
        <v>1</v>
      </c>
      <c r="Q101" s="23" t="s">
        <v>100</v>
      </c>
      <c r="R101" s="23">
        <v>6</v>
      </c>
      <c r="S101" s="23">
        <v>6.5</v>
      </c>
      <c r="T101" s="23" t="s">
        <v>101</v>
      </c>
      <c r="U101" s="58"/>
      <c r="V101" s="58"/>
      <c r="W101" s="23">
        <v>6</v>
      </c>
      <c r="X101" s="58"/>
      <c r="Y101" s="23" t="s">
        <v>102</v>
      </c>
      <c r="Z101" s="17" t="s">
        <v>103</v>
      </c>
      <c r="AA101" s="17">
        <v>30</v>
      </c>
      <c r="AB101" s="17" t="s">
        <v>104</v>
      </c>
      <c r="AC101" s="17">
        <v>9</v>
      </c>
      <c r="AD101" s="23">
        <v>220</v>
      </c>
      <c r="AE101" s="69">
        <f t="shared" si="24"/>
        <v>643.896000000002</v>
      </c>
      <c r="AF101" s="69">
        <f t="shared" si="25"/>
        <v>386.3376000000012</v>
      </c>
      <c r="AG101" s="24">
        <v>0.6</v>
      </c>
      <c r="AH101" s="84" t="s">
        <v>258</v>
      </c>
      <c r="AI101" s="58"/>
      <c r="AJ101" s="58"/>
      <c r="AK101" s="58"/>
      <c r="AL101" s="83" t="s">
        <v>105</v>
      </c>
      <c r="AM101" s="23" t="s">
        <v>105</v>
      </c>
      <c r="AN101" s="58"/>
      <c r="AO101" s="17" t="s">
        <v>106</v>
      </c>
      <c r="AP101" s="58"/>
      <c r="AQ101" s="45"/>
      <c r="AR101" s="45"/>
      <c r="AS101" s="45"/>
      <c r="AT101" s="45"/>
      <c r="AU101" s="45"/>
      <c r="AV101" s="58"/>
      <c r="AW101" s="94"/>
      <c r="AX101" t="str">
        <f t="shared" si="26"/>
        <v>S320235.301240.179</v>
      </c>
      <c r="AY101" s="6" t="str">
        <f>VLOOKUP(AX101,[1]Worksheet!$AI$1:$AI$65536,1,0)</f>
        <v>S320235.301240.179</v>
      </c>
      <c r="AZ101" s="6">
        <f>VLOOKUP(A101,[2]明细表1214!$A$7:$H$122,8,0)</f>
        <v>4.8780000000000099</v>
      </c>
      <c r="BA101" s="6">
        <f>VLOOKUP(A101,[2]明细表1214!$A$7:$CL$122,90,0)</f>
        <v>0</v>
      </c>
      <c r="BC101" s="34" t="s">
        <v>105</v>
      </c>
      <c r="BD101" s="34" t="s">
        <v>259</v>
      </c>
      <c r="BE101" s="34" t="s">
        <v>260</v>
      </c>
      <c r="BF101" s="34" t="s">
        <v>100</v>
      </c>
      <c r="BG101" s="34">
        <v>6.5</v>
      </c>
      <c r="BH101" s="34">
        <v>6</v>
      </c>
      <c r="BI101" s="33" t="s">
        <v>101</v>
      </c>
      <c r="BJ101" s="34" t="s">
        <v>105</v>
      </c>
      <c r="BK101" s="34" t="s">
        <v>105</v>
      </c>
      <c r="BL101" s="33" t="s">
        <v>105</v>
      </c>
    </row>
    <row r="102" spans="1:64" ht="33" customHeight="1" x14ac:dyDescent="0.15">
      <c r="A102" s="6" t="str">
        <f t="shared" si="21"/>
        <v>S52623.58929.8346.245</v>
      </c>
      <c r="B102" s="17">
        <v>96</v>
      </c>
      <c r="C102" s="23" t="s">
        <v>21</v>
      </c>
      <c r="D102" s="23" t="s">
        <v>253</v>
      </c>
      <c r="E102" s="23" t="s">
        <v>261</v>
      </c>
      <c r="F102" s="23">
        <v>23.588999999999999</v>
      </c>
      <c r="G102" s="23">
        <v>29.834</v>
      </c>
      <c r="H102" s="18">
        <f t="shared" si="22"/>
        <v>6.245000000000001</v>
      </c>
      <c r="I102" s="17">
        <f t="shared" si="23"/>
        <v>6.245000000000001</v>
      </c>
      <c r="J102" s="23" t="s">
        <v>261</v>
      </c>
      <c r="K102" s="23">
        <v>23.588999999999999</v>
      </c>
      <c r="L102" s="23">
        <v>29.834</v>
      </c>
      <c r="M102" s="23">
        <v>109.4521587</v>
      </c>
      <c r="N102" s="23">
        <v>29.684741249999998</v>
      </c>
      <c r="O102" s="23">
        <v>109.46981255999999</v>
      </c>
      <c r="P102" s="23">
        <v>29.69741265</v>
      </c>
      <c r="Q102" s="23" t="s">
        <v>100</v>
      </c>
      <c r="R102" s="23">
        <v>5.5</v>
      </c>
      <c r="S102" s="23">
        <v>6.5</v>
      </c>
      <c r="T102" s="23" t="s">
        <v>101</v>
      </c>
      <c r="U102" s="58"/>
      <c r="V102" s="58"/>
      <c r="W102" s="23">
        <v>5.5</v>
      </c>
      <c r="X102" s="58"/>
      <c r="Y102" s="23" t="s">
        <v>102</v>
      </c>
      <c r="Z102" s="17" t="s">
        <v>103</v>
      </c>
      <c r="AA102" s="17">
        <v>30</v>
      </c>
      <c r="AB102" s="17" t="s">
        <v>104</v>
      </c>
      <c r="AC102" s="17">
        <v>9</v>
      </c>
      <c r="AD102" s="23">
        <v>220</v>
      </c>
      <c r="AE102" s="69">
        <f t="shared" si="24"/>
        <v>755.6450000000001</v>
      </c>
      <c r="AF102" s="69">
        <f t="shared" si="25"/>
        <v>453.38700000000006</v>
      </c>
      <c r="AG102" s="24">
        <v>0.6</v>
      </c>
      <c r="AH102" s="83">
        <v>2011</v>
      </c>
      <c r="AI102" s="58"/>
      <c r="AJ102" s="58"/>
      <c r="AK102" s="58"/>
      <c r="AL102" s="83" t="s">
        <v>105</v>
      </c>
      <c r="AM102" s="23" t="s">
        <v>262</v>
      </c>
      <c r="AN102" s="58"/>
      <c r="AO102" s="17" t="s">
        <v>106</v>
      </c>
      <c r="AP102" s="58"/>
      <c r="AQ102" s="45"/>
      <c r="AR102" s="45"/>
      <c r="AS102" s="45"/>
      <c r="AT102" s="45"/>
      <c r="AU102" s="45"/>
      <c r="AV102" s="58"/>
      <c r="AW102" s="94"/>
      <c r="AX102" t="str">
        <f t="shared" si="26"/>
        <v>S52623.58929.834</v>
      </c>
      <c r="AY102" s="6" t="str">
        <f>VLOOKUP(AX102,[1]Worksheet!$AI$1:$AI$65536,1,0)</f>
        <v>S52623.58929.834</v>
      </c>
      <c r="AZ102" s="6">
        <f>VLOOKUP(A102,[2]明细表1214!$A$7:$H$122,8,0)</f>
        <v>6.2450000000000001</v>
      </c>
      <c r="BA102" s="6">
        <f>VLOOKUP(A102,[2]明细表1214!$A$7:$CL$122,90,0)</f>
        <v>0</v>
      </c>
      <c r="BC102" s="34" t="s">
        <v>105</v>
      </c>
      <c r="BD102" s="34" t="s">
        <v>263</v>
      </c>
      <c r="BE102" s="34">
        <v>2011</v>
      </c>
      <c r="BF102" s="34" t="s">
        <v>100</v>
      </c>
      <c r="BG102" s="34">
        <v>6.5</v>
      </c>
      <c r="BH102" s="34">
        <v>5.5</v>
      </c>
      <c r="BI102" s="33" t="s">
        <v>101</v>
      </c>
      <c r="BJ102" s="34" t="s">
        <v>105</v>
      </c>
      <c r="BK102" s="34" t="s">
        <v>105</v>
      </c>
      <c r="BL102" s="33" t="s">
        <v>262</v>
      </c>
    </row>
    <row r="103" spans="1:64" ht="33" customHeight="1" x14ac:dyDescent="0.15">
      <c r="A103" s="6" t="str">
        <f t="shared" si="21"/>
        <v>S52629.83431.8492.015</v>
      </c>
      <c r="B103" s="17">
        <v>97</v>
      </c>
      <c r="C103" s="23" t="s">
        <v>21</v>
      </c>
      <c r="D103" s="23" t="s">
        <v>253</v>
      </c>
      <c r="E103" s="23" t="s">
        <v>261</v>
      </c>
      <c r="F103" s="23">
        <v>29.834</v>
      </c>
      <c r="G103" s="23">
        <v>31.849</v>
      </c>
      <c r="H103" s="18">
        <f t="shared" si="22"/>
        <v>2.0150000000000006</v>
      </c>
      <c r="I103" s="17">
        <f t="shared" si="23"/>
        <v>2.0150000000000006</v>
      </c>
      <c r="J103" s="23" t="s">
        <v>261</v>
      </c>
      <c r="K103" s="23">
        <v>29.834</v>
      </c>
      <c r="L103" s="23">
        <v>31.849</v>
      </c>
      <c r="M103" s="23">
        <v>109.46871254</v>
      </c>
      <c r="N103" s="23">
        <v>29.68921452</v>
      </c>
      <c r="O103" s="23">
        <v>109.47821562999999</v>
      </c>
      <c r="P103" s="23">
        <v>29.693745119999999</v>
      </c>
      <c r="Q103" s="23" t="s">
        <v>100</v>
      </c>
      <c r="R103" s="23">
        <v>3.5</v>
      </c>
      <c r="S103" s="23">
        <v>4.5</v>
      </c>
      <c r="T103" s="23" t="s">
        <v>101</v>
      </c>
      <c r="U103" s="58"/>
      <c r="V103" s="58"/>
      <c r="W103" s="23">
        <v>3.5</v>
      </c>
      <c r="X103" s="58"/>
      <c r="Y103" s="23" t="s">
        <v>102</v>
      </c>
      <c r="Z103" s="17" t="s">
        <v>103</v>
      </c>
      <c r="AA103" s="17">
        <v>30</v>
      </c>
      <c r="AB103" s="17" t="s">
        <v>104</v>
      </c>
      <c r="AC103" s="17">
        <v>9</v>
      </c>
      <c r="AD103" s="23">
        <v>220</v>
      </c>
      <c r="AE103" s="69">
        <f t="shared" si="24"/>
        <v>155.15500000000006</v>
      </c>
      <c r="AF103" s="69">
        <f t="shared" si="25"/>
        <v>93.093000000000032</v>
      </c>
      <c r="AG103" s="24">
        <v>0.6</v>
      </c>
      <c r="AH103" s="83">
        <v>2015</v>
      </c>
      <c r="AI103" s="58"/>
      <c r="AJ103" s="58"/>
      <c r="AK103" s="58"/>
      <c r="AL103" s="83" t="s">
        <v>105</v>
      </c>
      <c r="AM103" s="23" t="s">
        <v>262</v>
      </c>
      <c r="AN103" s="58"/>
      <c r="AO103" s="17" t="s">
        <v>106</v>
      </c>
      <c r="AP103" s="58"/>
      <c r="AQ103" s="45"/>
      <c r="AR103" s="45"/>
      <c r="AS103" s="45"/>
      <c r="AT103" s="45"/>
      <c r="AU103" s="45"/>
      <c r="AV103" s="58"/>
      <c r="AW103" s="94"/>
      <c r="AX103" t="str">
        <f t="shared" si="26"/>
        <v>S52629.83431.849</v>
      </c>
      <c r="AY103" s="6" t="str">
        <f>VLOOKUP(AX103,[1]Worksheet!$AI$1:$AI$65536,1,0)</f>
        <v>S52629.83431.849</v>
      </c>
      <c r="AZ103" s="6">
        <f>VLOOKUP(A103,[2]明细表1214!$A$7:$H$122,8,0)</f>
        <v>2.0150000000000001</v>
      </c>
      <c r="BA103" s="6">
        <f>VLOOKUP(A103,[2]明细表1214!$A$7:$CL$122,90,0)</f>
        <v>0</v>
      </c>
      <c r="BC103" s="34" t="s">
        <v>105</v>
      </c>
      <c r="BD103" s="34">
        <v>1911</v>
      </c>
      <c r="BE103" s="34">
        <v>2015</v>
      </c>
      <c r="BF103" s="34" t="s">
        <v>100</v>
      </c>
      <c r="BG103" s="34">
        <v>4.5</v>
      </c>
      <c r="BH103" s="34">
        <v>3.5</v>
      </c>
      <c r="BI103" s="33" t="s">
        <v>101</v>
      </c>
      <c r="BJ103" s="34" t="s">
        <v>105</v>
      </c>
      <c r="BK103" s="34" t="s">
        <v>105</v>
      </c>
      <c r="BL103" s="33" t="s">
        <v>262</v>
      </c>
    </row>
    <row r="104" spans="1:64" ht="33" customHeight="1" x14ac:dyDescent="0.15">
      <c r="A104" s="6" t="str">
        <f t="shared" si="21"/>
        <v>S52631.84938.1856.336</v>
      </c>
      <c r="B104" s="17">
        <v>98</v>
      </c>
      <c r="C104" s="23" t="s">
        <v>21</v>
      </c>
      <c r="D104" s="23" t="s">
        <v>253</v>
      </c>
      <c r="E104" s="23" t="s">
        <v>261</v>
      </c>
      <c r="F104" s="23">
        <v>31.849</v>
      </c>
      <c r="G104" s="23">
        <v>38.185000000000002</v>
      </c>
      <c r="H104" s="18">
        <f t="shared" si="22"/>
        <v>6.3360000000000021</v>
      </c>
      <c r="I104" s="17">
        <f t="shared" si="23"/>
        <v>6.3360000000000021</v>
      </c>
      <c r="J104" s="23" t="s">
        <v>261</v>
      </c>
      <c r="K104" s="23">
        <v>31.849</v>
      </c>
      <c r="L104" s="23">
        <v>38.185000000000002</v>
      </c>
      <c r="M104" s="23">
        <v>109.49125386999999</v>
      </c>
      <c r="N104" s="23">
        <v>29.691245540000001</v>
      </c>
      <c r="O104" s="23">
        <v>109.49358415</v>
      </c>
      <c r="P104" s="23">
        <v>29.698412569999999</v>
      </c>
      <c r="Q104" s="23" t="s">
        <v>100</v>
      </c>
      <c r="R104" s="23">
        <v>5.5</v>
      </c>
      <c r="S104" s="23">
        <v>6.5</v>
      </c>
      <c r="T104" s="23" t="s">
        <v>101</v>
      </c>
      <c r="U104" s="58"/>
      <c r="V104" s="58"/>
      <c r="W104" s="23">
        <v>5.5</v>
      </c>
      <c r="X104" s="58"/>
      <c r="Y104" s="23" t="s">
        <v>102</v>
      </c>
      <c r="Z104" s="17" t="s">
        <v>103</v>
      </c>
      <c r="AA104" s="17">
        <v>30</v>
      </c>
      <c r="AB104" s="17" t="s">
        <v>104</v>
      </c>
      <c r="AC104" s="17">
        <v>9</v>
      </c>
      <c r="AD104" s="23">
        <v>220</v>
      </c>
      <c r="AE104" s="69">
        <f t="shared" si="24"/>
        <v>766.6560000000004</v>
      </c>
      <c r="AF104" s="69">
        <f t="shared" si="25"/>
        <v>459.99360000000024</v>
      </c>
      <c r="AG104" s="24">
        <v>0.6</v>
      </c>
      <c r="AH104" s="83">
        <v>2011</v>
      </c>
      <c r="AI104" s="58"/>
      <c r="AJ104" s="58"/>
      <c r="AK104" s="58"/>
      <c r="AL104" s="83" t="s">
        <v>105</v>
      </c>
      <c r="AM104" s="23" t="s">
        <v>262</v>
      </c>
      <c r="AN104" s="58"/>
      <c r="AO104" s="17" t="s">
        <v>106</v>
      </c>
      <c r="AP104" s="58"/>
      <c r="AQ104" s="45"/>
      <c r="AR104" s="45"/>
      <c r="AS104" s="45"/>
      <c r="AT104" s="45"/>
      <c r="AU104" s="45"/>
      <c r="AV104" s="58"/>
      <c r="AW104" s="94"/>
      <c r="AX104" t="str">
        <f t="shared" si="26"/>
        <v>S52631.84938.185</v>
      </c>
      <c r="AY104" s="6" t="str">
        <f>VLOOKUP(AX104,[1]Worksheet!$AI$1:$AI$65536,1,0)</f>
        <v>S52631.84938.185</v>
      </c>
      <c r="AZ104" s="6">
        <f>VLOOKUP(A104,[2]明细表1214!$A$7:$H$122,8,0)</f>
        <v>6.3360000000000003</v>
      </c>
      <c r="BA104" s="6">
        <f>VLOOKUP(A104,[2]明细表1214!$A$7:$CL$122,90,0)</f>
        <v>0</v>
      </c>
      <c r="BC104" s="34" t="s">
        <v>105</v>
      </c>
      <c r="BD104" s="34">
        <v>1990</v>
      </c>
      <c r="BE104" s="34">
        <v>2011</v>
      </c>
      <c r="BF104" s="34" t="s">
        <v>100</v>
      </c>
      <c r="BG104" s="34">
        <v>6.5</v>
      </c>
      <c r="BH104" s="34">
        <v>5.5</v>
      </c>
      <c r="BI104" s="33" t="s">
        <v>101</v>
      </c>
      <c r="BJ104" s="34" t="s">
        <v>105</v>
      </c>
      <c r="BK104" s="34" t="s">
        <v>105</v>
      </c>
      <c r="BL104" s="33" t="s">
        <v>262</v>
      </c>
    </row>
    <row r="105" spans="1:64" ht="33" customHeight="1" x14ac:dyDescent="0.15">
      <c r="A105" s="6" t="str">
        <f t="shared" si="21"/>
        <v>S52641.03444.0713.037</v>
      </c>
      <c r="B105" s="17">
        <v>99</v>
      </c>
      <c r="C105" s="23" t="s">
        <v>21</v>
      </c>
      <c r="D105" s="23" t="s">
        <v>253</v>
      </c>
      <c r="E105" s="23" t="s">
        <v>261</v>
      </c>
      <c r="F105" s="23">
        <v>41.033999999999999</v>
      </c>
      <c r="G105" s="23">
        <v>44.070999999999998</v>
      </c>
      <c r="H105" s="18">
        <f t="shared" si="22"/>
        <v>3.036999999999999</v>
      </c>
      <c r="I105" s="17">
        <f t="shared" si="23"/>
        <v>3.036999999999999</v>
      </c>
      <c r="J105" s="23" t="s">
        <v>261</v>
      </c>
      <c r="K105" s="23">
        <v>41.033999999999999</v>
      </c>
      <c r="L105" s="23">
        <v>44.070999999999998</v>
      </c>
      <c r="M105" s="23">
        <v>109.68942514</v>
      </c>
      <c r="N105" s="23">
        <v>29.413584119999999</v>
      </c>
      <c r="O105" s="23">
        <v>109.66892145</v>
      </c>
      <c r="P105" s="23">
        <v>29.453687120000001</v>
      </c>
      <c r="Q105" s="23" t="s">
        <v>100</v>
      </c>
      <c r="R105" s="23">
        <v>6</v>
      </c>
      <c r="S105" s="23">
        <v>6.5</v>
      </c>
      <c r="T105" s="23" t="s">
        <v>110</v>
      </c>
      <c r="U105" s="45"/>
      <c r="V105" s="45"/>
      <c r="W105" s="23">
        <v>6.5</v>
      </c>
      <c r="X105" s="45"/>
      <c r="Y105" s="23" t="s">
        <v>111</v>
      </c>
      <c r="Z105" s="45"/>
      <c r="AA105" s="45"/>
      <c r="AB105" s="45"/>
      <c r="AC105" s="45"/>
      <c r="AD105" s="23">
        <v>215</v>
      </c>
      <c r="AE105" s="69">
        <f t="shared" si="24"/>
        <v>424.42074999999988</v>
      </c>
      <c r="AF105" s="69">
        <f t="shared" si="25"/>
        <v>339.53659999999991</v>
      </c>
      <c r="AG105" s="45">
        <v>0.8</v>
      </c>
      <c r="AH105" s="23">
        <v>2006</v>
      </c>
      <c r="AI105" s="45"/>
      <c r="AJ105" s="45"/>
      <c r="AK105" s="45"/>
      <c r="AL105" s="23" t="s">
        <v>105</v>
      </c>
      <c r="AM105" s="23" t="s">
        <v>105</v>
      </c>
      <c r="AN105" s="45"/>
      <c r="AO105" s="17" t="s">
        <v>106</v>
      </c>
      <c r="AP105" s="45"/>
      <c r="AQ105" s="45"/>
      <c r="AR105" s="45"/>
      <c r="AS105" s="45"/>
      <c r="AT105" s="45"/>
      <c r="AU105" s="45"/>
      <c r="AV105" s="45"/>
      <c r="AW105" s="45"/>
      <c r="AX105" t="str">
        <f t="shared" si="26"/>
        <v>S52641.03444.071</v>
      </c>
      <c r="AY105" s="6" t="str">
        <f>VLOOKUP(AX105,[1]Worksheet!$AI$1:$AI$65536,1,0)</f>
        <v>S52641.03444.071</v>
      </c>
      <c r="AZ105" s="6" t="e">
        <f>VLOOKUP(A105,[2]明细表1214!$A$7:$H$122,8,0)</f>
        <v>#N/A</v>
      </c>
      <c r="BA105" s="6" t="e">
        <f>VLOOKUP(A105,[2]明细表1214!$A$7:$CL$122,90,0)</f>
        <v>#N/A</v>
      </c>
      <c r="BC105" s="34" t="s">
        <v>105</v>
      </c>
      <c r="BD105" s="34">
        <v>1971</v>
      </c>
      <c r="BE105" s="34">
        <v>2006</v>
      </c>
      <c r="BF105" s="34" t="s">
        <v>100</v>
      </c>
      <c r="BG105" s="34">
        <v>6.5</v>
      </c>
      <c r="BH105" s="34">
        <v>6</v>
      </c>
      <c r="BI105" s="33" t="s">
        <v>110</v>
      </c>
      <c r="BJ105" s="34" t="s">
        <v>105</v>
      </c>
      <c r="BK105" s="34" t="s">
        <v>105</v>
      </c>
      <c r="BL105" s="33" t="s">
        <v>105</v>
      </c>
    </row>
    <row r="106" spans="1:64" ht="33" customHeight="1" x14ac:dyDescent="0.15">
      <c r="A106" s="6" t="str">
        <f t="shared" si="21"/>
        <v>S52644.07147.8693.798</v>
      </c>
      <c r="B106" s="17">
        <v>100</v>
      </c>
      <c r="C106" s="23" t="s">
        <v>21</v>
      </c>
      <c r="D106" s="23" t="s">
        <v>253</v>
      </c>
      <c r="E106" s="23" t="s">
        <v>261</v>
      </c>
      <c r="F106" s="23">
        <v>44.070999999999998</v>
      </c>
      <c r="G106" s="23">
        <v>47.869</v>
      </c>
      <c r="H106" s="18">
        <f t="shared" si="22"/>
        <v>3.7980000000000018</v>
      </c>
      <c r="I106" s="17">
        <f t="shared" si="23"/>
        <v>3.7980000000000018</v>
      </c>
      <c r="J106" s="23" t="s">
        <v>261</v>
      </c>
      <c r="K106" s="23">
        <v>44.070999999999998</v>
      </c>
      <c r="L106" s="23">
        <v>47.869</v>
      </c>
      <c r="M106" s="23">
        <v>109.68236145</v>
      </c>
      <c r="N106" s="23">
        <v>29.486352709999998</v>
      </c>
      <c r="O106" s="23">
        <v>109.68763714000001</v>
      </c>
      <c r="P106" s="23">
        <v>29.48745632</v>
      </c>
      <c r="Q106" s="23" t="s">
        <v>100</v>
      </c>
      <c r="R106" s="23">
        <v>5.5</v>
      </c>
      <c r="S106" s="23">
        <v>6.5</v>
      </c>
      <c r="T106" s="23" t="s">
        <v>110</v>
      </c>
      <c r="U106" s="45"/>
      <c r="V106" s="45"/>
      <c r="W106" s="23">
        <v>6.5</v>
      </c>
      <c r="X106" s="45"/>
      <c r="Y106" s="23" t="s">
        <v>111</v>
      </c>
      <c r="Z106" s="45"/>
      <c r="AA106" s="45"/>
      <c r="AB106" s="45"/>
      <c r="AC106" s="45"/>
      <c r="AD106" s="23">
        <v>215</v>
      </c>
      <c r="AE106" s="69">
        <f t="shared" si="24"/>
        <v>530.77050000000031</v>
      </c>
      <c r="AF106" s="69">
        <f t="shared" si="25"/>
        <v>424.61640000000028</v>
      </c>
      <c r="AG106" s="45">
        <v>0.8</v>
      </c>
      <c r="AH106" s="23">
        <v>2008</v>
      </c>
      <c r="AI106" s="45"/>
      <c r="AJ106" s="45"/>
      <c r="AK106" s="45"/>
      <c r="AL106" s="23" t="s">
        <v>105</v>
      </c>
      <c r="AM106" s="23" t="s">
        <v>105</v>
      </c>
      <c r="AN106" s="45"/>
      <c r="AO106" s="17" t="s">
        <v>106</v>
      </c>
      <c r="AP106" s="45"/>
      <c r="AQ106" s="45"/>
      <c r="AR106" s="45"/>
      <c r="AS106" s="45"/>
      <c r="AT106" s="45"/>
      <c r="AU106" s="45"/>
      <c r="AV106" s="45"/>
      <c r="AW106" s="45"/>
      <c r="AX106" t="str">
        <f t="shared" si="26"/>
        <v>S52644.07147.869</v>
      </c>
      <c r="AY106" s="6" t="str">
        <f>VLOOKUP(AX106,[1]Worksheet!$AI$1:$AI$65536,1,0)</f>
        <v>S52644.07147.869</v>
      </c>
      <c r="AZ106" s="6" t="e">
        <f>VLOOKUP(A106,[2]明细表1214!$A$7:$H$122,8,0)</f>
        <v>#N/A</v>
      </c>
      <c r="BA106" s="6" t="e">
        <f>VLOOKUP(A106,[2]明细表1214!$A$7:$CL$122,90,0)</f>
        <v>#N/A</v>
      </c>
      <c r="BC106" s="34" t="s">
        <v>105</v>
      </c>
      <c r="BD106" s="34">
        <v>1996</v>
      </c>
      <c r="BE106" s="34">
        <v>2008</v>
      </c>
      <c r="BF106" s="34" t="s">
        <v>100</v>
      </c>
      <c r="BG106" s="34">
        <v>6.5</v>
      </c>
      <c r="BH106" s="34">
        <v>5.5</v>
      </c>
      <c r="BI106" s="33" t="s">
        <v>110</v>
      </c>
      <c r="BJ106" s="34" t="s">
        <v>105</v>
      </c>
      <c r="BK106" s="34" t="s">
        <v>105</v>
      </c>
      <c r="BL106" s="33" t="s">
        <v>105</v>
      </c>
    </row>
    <row r="107" spans="1:64" ht="33" customHeight="1" x14ac:dyDescent="0.15">
      <c r="A107" s="6" t="str">
        <f t="shared" si="21"/>
        <v>S52647.86949.2751.406</v>
      </c>
      <c r="B107" s="17">
        <v>101</v>
      </c>
      <c r="C107" s="23" t="s">
        <v>21</v>
      </c>
      <c r="D107" s="23" t="s">
        <v>253</v>
      </c>
      <c r="E107" s="23" t="s">
        <v>261</v>
      </c>
      <c r="F107" s="23">
        <v>47.869</v>
      </c>
      <c r="G107" s="23">
        <v>49.274999999999999</v>
      </c>
      <c r="H107" s="18">
        <f t="shared" si="22"/>
        <v>1.4059999999999988</v>
      </c>
      <c r="I107" s="17">
        <f t="shared" si="23"/>
        <v>1.4059999999999988</v>
      </c>
      <c r="J107" s="23" t="s">
        <v>261</v>
      </c>
      <c r="K107" s="23">
        <v>47.869</v>
      </c>
      <c r="L107" s="23">
        <v>49.274999999999999</v>
      </c>
      <c r="M107" s="23">
        <v>109.68524321</v>
      </c>
      <c r="N107" s="23">
        <v>29.465791240000001</v>
      </c>
      <c r="O107" s="23">
        <v>109.68915742999999</v>
      </c>
      <c r="P107" s="23">
        <v>29.681274609999999</v>
      </c>
      <c r="Q107" s="23" t="s">
        <v>100</v>
      </c>
      <c r="R107" s="23">
        <v>3.5</v>
      </c>
      <c r="S107" s="23">
        <v>4.5</v>
      </c>
      <c r="T107" s="23" t="s">
        <v>101</v>
      </c>
      <c r="U107" s="45"/>
      <c r="V107" s="45"/>
      <c r="W107" s="23">
        <v>6.5</v>
      </c>
      <c r="X107" s="45"/>
      <c r="Y107" s="23" t="s">
        <v>102</v>
      </c>
      <c r="Z107" s="17" t="s">
        <v>103</v>
      </c>
      <c r="AA107" s="17">
        <v>30</v>
      </c>
      <c r="AB107" s="17" t="s">
        <v>104</v>
      </c>
      <c r="AC107" s="17">
        <v>9</v>
      </c>
      <c r="AD107" s="23">
        <v>220</v>
      </c>
      <c r="AE107" s="69">
        <f t="shared" si="24"/>
        <v>201.05799999999985</v>
      </c>
      <c r="AF107" s="69">
        <f t="shared" si="25"/>
        <v>160.8463999999999</v>
      </c>
      <c r="AG107" s="45">
        <v>0.8</v>
      </c>
      <c r="AH107" s="23">
        <v>2015</v>
      </c>
      <c r="AI107" s="45"/>
      <c r="AJ107" s="45"/>
      <c r="AK107" s="45"/>
      <c r="AL107" s="23" t="s">
        <v>105</v>
      </c>
      <c r="AM107" s="23" t="s">
        <v>105</v>
      </c>
      <c r="AN107" s="45"/>
      <c r="AO107" s="17" t="s">
        <v>106</v>
      </c>
      <c r="AP107" s="45"/>
      <c r="AQ107" s="45"/>
      <c r="AR107" s="45"/>
      <c r="AS107" s="45"/>
      <c r="AT107" s="45"/>
      <c r="AU107" s="45"/>
      <c r="AV107" s="45"/>
      <c r="AW107" s="45"/>
      <c r="AX107" t="str">
        <f t="shared" si="26"/>
        <v>S52647.86949.275</v>
      </c>
      <c r="AY107" s="6" t="str">
        <f>VLOOKUP(AX107,[1]Worksheet!$AI$1:$AI$65536,1,0)</f>
        <v>S52647.86949.275</v>
      </c>
      <c r="AZ107" s="6" t="e">
        <f>VLOOKUP(A107,[2]明细表1214!$A$7:$H$122,8,0)</f>
        <v>#N/A</v>
      </c>
      <c r="BA107" s="6" t="e">
        <f>VLOOKUP(A107,[2]明细表1214!$A$7:$CL$122,90,0)</f>
        <v>#N/A</v>
      </c>
      <c r="BC107" s="34" t="s">
        <v>105</v>
      </c>
      <c r="BD107" s="34">
        <v>1995</v>
      </c>
      <c r="BE107" s="34">
        <v>2015</v>
      </c>
      <c r="BF107" s="34" t="s">
        <v>100</v>
      </c>
      <c r="BG107" s="34">
        <v>4.5</v>
      </c>
      <c r="BH107" s="34">
        <v>3.5</v>
      </c>
      <c r="BI107" s="33" t="s">
        <v>101</v>
      </c>
      <c r="BJ107" s="34" t="s">
        <v>105</v>
      </c>
      <c r="BK107" s="34" t="s">
        <v>105</v>
      </c>
      <c r="BL107" s="33" t="s">
        <v>105</v>
      </c>
    </row>
    <row r="108" spans="1:64" ht="33" customHeight="1" x14ac:dyDescent="0.15">
      <c r="A108" s="6" t="str">
        <f t="shared" si="21"/>
        <v>S52649.27555.966.685</v>
      </c>
      <c r="B108" s="17">
        <v>102</v>
      </c>
      <c r="C108" s="23" t="s">
        <v>21</v>
      </c>
      <c r="D108" s="23" t="s">
        <v>253</v>
      </c>
      <c r="E108" s="23" t="s">
        <v>261</v>
      </c>
      <c r="F108" s="23">
        <v>49.274999999999999</v>
      </c>
      <c r="G108" s="23">
        <v>55.96</v>
      </c>
      <c r="H108" s="18">
        <f t="shared" si="22"/>
        <v>6.6850000000000023</v>
      </c>
      <c r="I108" s="17">
        <f t="shared" si="23"/>
        <v>6.6850000000000023</v>
      </c>
      <c r="J108" s="23" t="s">
        <v>261</v>
      </c>
      <c r="K108" s="23">
        <v>49.274999999999999</v>
      </c>
      <c r="L108" s="23">
        <v>55.96</v>
      </c>
      <c r="M108" s="23">
        <v>109.67542698</v>
      </c>
      <c r="N108" s="23">
        <v>29.46853724</v>
      </c>
      <c r="O108" s="23">
        <v>109.68412592999999</v>
      </c>
      <c r="P108" s="23">
        <v>29.462547310000001</v>
      </c>
      <c r="Q108" s="23" t="s">
        <v>100</v>
      </c>
      <c r="R108" s="23">
        <v>5.5</v>
      </c>
      <c r="S108" s="23">
        <v>6.5</v>
      </c>
      <c r="T108" s="23" t="s">
        <v>101</v>
      </c>
      <c r="U108" s="45"/>
      <c r="V108" s="45"/>
      <c r="W108" s="23">
        <v>6.5</v>
      </c>
      <c r="X108" s="45"/>
      <c r="Y108" s="23" t="s">
        <v>102</v>
      </c>
      <c r="Z108" s="17" t="s">
        <v>103</v>
      </c>
      <c r="AA108" s="17">
        <v>30</v>
      </c>
      <c r="AB108" s="17" t="s">
        <v>104</v>
      </c>
      <c r="AC108" s="17">
        <v>9</v>
      </c>
      <c r="AD108" s="23">
        <v>220</v>
      </c>
      <c r="AE108" s="69">
        <f t="shared" si="24"/>
        <v>955.95500000000038</v>
      </c>
      <c r="AF108" s="69">
        <f t="shared" si="25"/>
        <v>764.76400000000035</v>
      </c>
      <c r="AG108" s="45">
        <v>0.8</v>
      </c>
      <c r="AH108" s="23">
        <v>2013</v>
      </c>
      <c r="AI108" s="45"/>
      <c r="AJ108" s="45"/>
      <c r="AK108" s="45"/>
      <c r="AL108" s="23" t="s">
        <v>105</v>
      </c>
      <c r="AM108" s="23" t="s">
        <v>105</v>
      </c>
      <c r="AN108" s="45"/>
      <c r="AO108" s="17" t="s">
        <v>106</v>
      </c>
      <c r="AP108" s="45"/>
      <c r="AQ108" s="45"/>
      <c r="AR108" s="45"/>
      <c r="AS108" s="45"/>
      <c r="AT108" s="45"/>
      <c r="AU108" s="45"/>
      <c r="AV108" s="45"/>
      <c r="AW108" s="45"/>
      <c r="AX108" t="str">
        <f t="shared" si="26"/>
        <v>S52649.27555.96</v>
      </c>
      <c r="AY108" s="6" t="str">
        <f>VLOOKUP(AX108,[1]Worksheet!$AI$1:$AI$65536,1,0)</f>
        <v>S52649.27555.96</v>
      </c>
      <c r="AZ108" s="6" t="e">
        <f>VLOOKUP(A108,[2]明细表1214!$A$7:$H$122,8,0)</f>
        <v>#N/A</v>
      </c>
      <c r="BA108" s="6" t="e">
        <f>VLOOKUP(A108,[2]明细表1214!$A$7:$CL$122,90,0)</f>
        <v>#N/A</v>
      </c>
      <c r="BC108" s="34" t="s">
        <v>105</v>
      </c>
      <c r="BD108" s="34">
        <v>1995</v>
      </c>
      <c r="BE108" s="34">
        <v>2013</v>
      </c>
      <c r="BF108" s="34" t="s">
        <v>100</v>
      </c>
      <c r="BG108" s="34">
        <v>6.5</v>
      </c>
      <c r="BH108" s="34">
        <v>5.5</v>
      </c>
      <c r="BI108" s="33" t="s">
        <v>101</v>
      </c>
      <c r="BJ108" s="34" t="s">
        <v>105</v>
      </c>
      <c r="BK108" s="34" t="s">
        <v>105</v>
      </c>
      <c r="BL108" s="33" t="s">
        <v>105</v>
      </c>
    </row>
  </sheetData>
  <sortState ref="B7:CK136">
    <sortCondition ref="C7:C136" customList="长沙市,株洲市,湘潭市,衡阳市,邵阳市,岳阳市,常德市,张家界市,益阳市,郴州市,永州市,怀化市,娄底市,湘西州"/>
    <sortCondition ref="E7:E136"/>
    <sortCondition ref="F7:F136"/>
  </sortState>
  <mergeCells count="57">
    <mergeCell ref="M2:P3"/>
    <mergeCell ref="AV2:AV4"/>
    <mergeCell ref="AW2:AW4"/>
    <mergeCell ref="BB3:BB5"/>
    <mergeCell ref="BL4:BL5"/>
    <mergeCell ref="AL2:AL4"/>
    <mergeCell ref="AM2:AM4"/>
    <mergeCell ref="AN2:AN4"/>
    <mergeCell ref="AO2:AO4"/>
    <mergeCell ref="AP2:AP4"/>
    <mergeCell ref="AG2:AG4"/>
    <mergeCell ref="AH2:AH4"/>
    <mergeCell ref="AI2:AI4"/>
    <mergeCell ref="AJ2:AJ4"/>
    <mergeCell ref="AK2:AK4"/>
    <mergeCell ref="V2:V4"/>
    <mergeCell ref="AQ2:AQ4"/>
    <mergeCell ref="AR2:AR4"/>
    <mergeCell ref="AS2:AS4"/>
    <mergeCell ref="AT2:AT4"/>
    <mergeCell ref="AU2:AU4"/>
    <mergeCell ref="W3:W4"/>
    <mergeCell ref="AD3:AD4"/>
    <mergeCell ref="AE2:AE4"/>
    <mergeCell ref="AF2:AF4"/>
    <mergeCell ref="Q2:Q4"/>
    <mergeCell ref="R2:R4"/>
    <mergeCell ref="S2:S4"/>
    <mergeCell ref="T2:T4"/>
    <mergeCell ref="U2:U4"/>
    <mergeCell ref="BN3:BR3"/>
    <mergeCell ref="BS3:BW3"/>
    <mergeCell ref="BC4:BK4"/>
    <mergeCell ref="BS4:BW4"/>
    <mergeCell ref="BN4:BN5"/>
    <mergeCell ref="BO4:BO5"/>
    <mergeCell ref="BP4:BP5"/>
    <mergeCell ref="BQ4:BQ5"/>
    <mergeCell ref="BR4:BR5"/>
    <mergeCell ref="BM4:BM5"/>
    <mergeCell ref="BC3:BM3"/>
    <mergeCell ref="B1:AV1"/>
    <mergeCell ref="E2:G2"/>
    <mergeCell ref="J2:L2"/>
    <mergeCell ref="W2:AD2"/>
    <mergeCell ref="X3:AC3"/>
    <mergeCell ref="B2:B4"/>
    <mergeCell ref="C2:C4"/>
    <mergeCell ref="D2:D4"/>
    <mergeCell ref="E3:E4"/>
    <mergeCell ref="F3:F4"/>
    <mergeCell ref="G3:G4"/>
    <mergeCell ref="H2:H4"/>
    <mergeCell ref="I2:I4"/>
    <mergeCell ref="J3:J4"/>
    <mergeCell ref="K3:K4"/>
    <mergeCell ref="L3:L4"/>
  </mergeCells>
  <phoneticPr fontId="32" type="noConversion"/>
  <pageMargins left="0.23611111111111099" right="0.156944444444444" top="0.47222222222222199" bottom="0.43263888888888902" header="0.29861111111111099" footer="0.29861111111111099"/>
  <pageSetup paperSize="8" scale="50" fitToHeight="0" orientation="landscape"/>
  <headerFooter>
    <oddFooter>&amp;C第 &amp;P 页，共 &amp;N 页</oddFooter>
  </headerFooter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BE123"/>
  <sheetViews>
    <sheetView tabSelected="1" zoomScale="85" zoomScaleNormal="85" zoomScaleSheetLayoutView="100" workbookViewId="0">
      <pane ySplit="5" topLeftCell="A60" activePane="bottomLeft" state="frozen"/>
      <selection pane="bottomLeft" activeCell="BM76" sqref="BM76"/>
    </sheetView>
  </sheetViews>
  <sheetFormatPr defaultColWidth="9" defaultRowHeight="13.5" outlineLevelRow="2" x14ac:dyDescent="0.15"/>
  <cols>
    <col min="1" max="1" width="5.375" customWidth="1"/>
    <col min="2" max="2" width="15.375" customWidth="1"/>
    <col min="5" max="5" width="9.625"/>
    <col min="6" max="6" width="10.875" customWidth="1"/>
    <col min="7" max="9" width="9.375" customWidth="1"/>
    <col min="10" max="10" width="12.75" hidden="1" customWidth="1"/>
    <col min="11" max="11" width="11.625" customWidth="1"/>
    <col min="12" max="15" width="14.375" hidden="1" customWidth="1"/>
    <col min="17" max="17" width="10" customWidth="1"/>
    <col min="18" max="18" width="12.375" customWidth="1"/>
    <col min="19" max="21" width="9" hidden="1" customWidth="1"/>
    <col min="22" max="22" width="9.375" hidden="1" customWidth="1"/>
    <col min="23" max="34" width="9" hidden="1" customWidth="1"/>
    <col min="35" max="35" width="38.375" style="33" hidden="1" customWidth="1"/>
    <col min="36" max="44" width="9" style="34" hidden="1" customWidth="1"/>
    <col min="45" max="45" width="10.125" style="34" hidden="1" customWidth="1"/>
    <col min="46" max="50" width="9" style="34" hidden="1" customWidth="1"/>
    <col min="51" max="51" width="30.625" style="34" hidden="1" customWidth="1"/>
    <col min="52" max="56" width="9" style="34" hidden="1" customWidth="1"/>
    <col min="57" max="57" width="9" style="34" customWidth="1"/>
  </cols>
  <sheetData>
    <row r="1" spans="1:57" s="32" customFormat="1" ht="13.5" customHeight="1" x14ac:dyDescent="0.15">
      <c r="A1" s="122" t="s">
        <v>264</v>
      </c>
      <c r="B1" s="122"/>
      <c r="C1" s="122"/>
      <c r="G1" s="35"/>
      <c r="H1" s="36"/>
      <c r="I1" s="36"/>
      <c r="J1" s="36"/>
      <c r="K1" s="36"/>
      <c r="L1" s="36"/>
      <c r="M1" s="41"/>
      <c r="N1" s="35"/>
      <c r="O1" s="36"/>
      <c r="P1" s="42"/>
    </row>
    <row r="2" spans="1:57" ht="33" customHeight="1" x14ac:dyDescent="0.15">
      <c r="A2" s="127" t="s">
        <v>265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  <c r="S2" s="127"/>
      <c r="T2" s="127"/>
      <c r="U2" s="127"/>
      <c r="V2" s="127"/>
      <c r="W2" s="127"/>
      <c r="X2" s="127"/>
      <c r="Y2" s="127"/>
      <c r="Z2" s="127"/>
      <c r="AA2" s="127"/>
      <c r="AB2" s="127"/>
      <c r="AC2" s="127"/>
      <c r="AD2" s="127"/>
      <c r="AE2" s="127"/>
      <c r="AF2" s="127"/>
      <c r="AG2" s="127"/>
      <c r="AH2" s="127"/>
      <c r="AI2" s="127"/>
      <c r="AJ2" s="127"/>
      <c r="AK2" s="127"/>
      <c r="AL2" s="127"/>
      <c r="AM2" s="127"/>
      <c r="AN2" s="127"/>
      <c r="AO2" s="127"/>
      <c r="AP2" s="127"/>
      <c r="AQ2" s="127"/>
      <c r="AR2" s="127"/>
      <c r="AS2" s="127"/>
      <c r="AT2" s="127"/>
      <c r="AU2" s="127"/>
      <c r="AV2" s="127"/>
      <c r="AW2" s="127"/>
      <c r="AX2" s="127"/>
      <c r="AY2" s="127"/>
      <c r="AZ2" s="127"/>
      <c r="BA2" s="127"/>
      <c r="BB2" s="127"/>
      <c r="BC2" s="127"/>
      <c r="BD2" s="127"/>
      <c r="BE2" s="127"/>
    </row>
    <row r="3" spans="1:57" ht="30.95" customHeight="1" x14ac:dyDescent="0.15">
      <c r="A3" s="132" t="s">
        <v>2</v>
      </c>
      <c r="B3" s="132" t="s">
        <v>3</v>
      </c>
      <c r="C3" s="132" t="s">
        <v>23</v>
      </c>
      <c r="D3" s="129" t="s">
        <v>24</v>
      </c>
      <c r="E3" s="130"/>
      <c r="F3" s="130"/>
      <c r="G3" s="129" t="s">
        <v>27</v>
      </c>
      <c r="H3" s="129"/>
      <c r="I3" s="131"/>
      <c r="J3" s="133" t="s">
        <v>25</v>
      </c>
      <c r="K3" s="132" t="s">
        <v>26</v>
      </c>
      <c r="L3" s="144" t="s">
        <v>28</v>
      </c>
      <c r="M3" s="145"/>
      <c r="N3" s="145"/>
      <c r="O3" s="145"/>
      <c r="P3" s="132" t="s">
        <v>88</v>
      </c>
      <c r="Q3" s="132" t="s">
        <v>266</v>
      </c>
      <c r="R3" s="132" t="s">
        <v>267</v>
      </c>
      <c r="S3" s="142" t="s">
        <v>33</v>
      </c>
      <c r="T3" s="142" t="s">
        <v>34</v>
      </c>
      <c r="U3" s="132" t="s">
        <v>35</v>
      </c>
      <c r="V3" s="132"/>
      <c r="W3" s="132"/>
      <c r="X3" s="132"/>
      <c r="Y3" s="132"/>
      <c r="Z3" s="132"/>
      <c r="AA3" s="132"/>
      <c r="AB3" s="132"/>
      <c r="AC3" s="151" t="s">
        <v>46</v>
      </c>
      <c r="AD3" s="143" t="s">
        <v>47</v>
      </c>
      <c r="BE3" s="153" t="s">
        <v>312</v>
      </c>
    </row>
    <row r="4" spans="1:57" ht="23.1" customHeight="1" x14ac:dyDescent="0.15">
      <c r="A4" s="132"/>
      <c r="B4" s="132"/>
      <c r="C4" s="132"/>
      <c r="D4" s="129" t="s">
        <v>52</v>
      </c>
      <c r="E4" s="130" t="s">
        <v>53</v>
      </c>
      <c r="F4" s="130" t="s">
        <v>54</v>
      </c>
      <c r="G4" s="129" t="s">
        <v>52</v>
      </c>
      <c r="H4" s="129" t="s">
        <v>53</v>
      </c>
      <c r="I4" s="131" t="s">
        <v>54</v>
      </c>
      <c r="J4" s="133"/>
      <c r="K4" s="132"/>
      <c r="L4" s="145"/>
      <c r="M4" s="145"/>
      <c r="N4" s="145"/>
      <c r="O4" s="145"/>
      <c r="P4" s="132"/>
      <c r="Q4" s="132"/>
      <c r="R4" s="132"/>
      <c r="S4" s="142"/>
      <c r="T4" s="142"/>
      <c r="U4" s="132" t="s">
        <v>55</v>
      </c>
      <c r="V4" s="132" t="s">
        <v>56</v>
      </c>
      <c r="W4" s="132"/>
      <c r="X4" s="132"/>
      <c r="Y4" s="132"/>
      <c r="Z4" s="132"/>
      <c r="AA4" s="132"/>
      <c r="AB4" s="138" t="s">
        <v>57</v>
      </c>
      <c r="AC4" s="151"/>
      <c r="AD4" s="143"/>
      <c r="AI4" s="148" t="s">
        <v>58</v>
      </c>
      <c r="AJ4" s="137" t="s">
        <v>59</v>
      </c>
      <c r="AK4" s="137"/>
      <c r="AL4" s="137"/>
      <c r="AM4" s="137"/>
      <c r="AN4" s="137"/>
      <c r="AO4" s="137"/>
      <c r="AP4" s="137"/>
      <c r="AQ4" s="137"/>
      <c r="AR4" s="135"/>
      <c r="AS4" s="135"/>
      <c r="AT4" s="137"/>
      <c r="AU4" s="134" t="s">
        <v>60</v>
      </c>
      <c r="AV4" s="134"/>
      <c r="AW4" s="134"/>
      <c r="AX4" s="134"/>
      <c r="AY4" s="135"/>
      <c r="AZ4" s="135"/>
      <c r="BA4" s="136"/>
      <c r="BB4" s="136"/>
      <c r="BC4" s="136"/>
      <c r="BD4" s="155"/>
      <c r="BE4" s="154"/>
    </row>
    <row r="5" spans="1:57" ht="44.1" customHeight="1" x14ac:dyDescent="0.15">
      <c r="A5" s="132"/>
      <c r="B5" s="132"/>
      <c r="C5" s="132"/>
      <c r="D5" s="129"/>
      <c r="E5" s="130"/>
      <c r="F5" s="130"/>
      <c r="G5" s="129"/>
      <c r="H5" s="129"/>
      <c r="I5" s="131"/>
      <c r="J5" s="133"/>
      <c r="K5" s="132"/>
      <c r="L5" s="39" t="s">
        <v>61</v>
      </c>
      <c r="M5" s="39" t="s">
        <v>62</v>
      </c>
      <c r="N5" s="39" t="s">
        <v>63</v>
      </c>
      <c r="O5" s="39" t="s">
        <v>64</v>
      </c>
      <c r="P5" s="132"/>
      <c r="Q5" s="132"/>
      <c r="R5" s="132"/>
      <c r="S5" s="142"/>
      <c r="T5" s="142"/>
      <c r="U5" s="132"/>
      <c r="V5" s="37" t="s">
        <v>65</v>
      </c>
      <c r="W5" s="37" t="s">
        <v>66</v>
      </c>
      <c r="X5" s="37" t="s">
        <v>67</v>
      </c>
      <c r="Y5" s="37" t="s">
        <v>68</v>
      </c>
      <c r="Z5" s="37" t="s">
        <v>69</v>
      </c>
      <c r="AA5" s="37" t="s">
        <v>70</v>
      </c>
      <c r="AB5" s="138"/>
      <c r="AC5" s="151"/>
      <c r="AD5" s="143"/>
      <c r="AI5" s="148"/>
      <c r="AJ5" s="137" t="s">
        <v>71</v>
      </c>
      <c r="AK5" s="137"/>
      <c r="AL5" s="137"/>
      <c r="AM5" s="137"/>
      <c r="AN5" s="137"/>
      <c r="AO5" s="137"/>
      <c r="AP5" s="135"/>
      <c r="AQ5" s="134"/>
      <c r="AR5" s="136"/>
      <c r="AS5" s="56" t="s">
        <v>72</v>
      </c>
      <c r="AT5" s="56" t="s">
        <v>73</v>
      </c>
      <c r="AU5" s="56" t="s">
        <v>74</v>
      </c>
      <c r="AV5" s="56" t="s">
        <v>75</v>
      </c>
      <c r="AW5" s="55" t="s">
        <v>76</v>
      </c>
      <c r="AX5" s="55" t="s">
        <v>77</v>
      </c>
      <c r="AY5" s="54" t="s">
        <v>6</v>
      </c>
      <c r="AZ5" s="135" t="s">
        <v>78</v>
      </c>
      <c r="BA5" s="136"/>
      <c r="BB5" s="136"/>
      <c r="BC5" s="136"/>
      <c r="BD5" s="155"/>
      <c r="BE5" s="154"/>
    </row>
    <row r="6" spans="1:57" s="6" customFormat="1" ht="32.1" customHeight="1" x14ac:dyDescent="0.15">
      <c r="A6" s="17"/>
      <c r="B6" s="37" t="s">
        <v>97</v>
      </c>
      <c r="C6" s="17"/>
      <c r="D6" s="18"/>
      <c r="E6" s="18"/>
      <c r="F6" s="18"/>
      <c r="G6" s="19"/>
      <c r="H6" s="19"/>
      <c r="I6" s="19"/>
      <c r="J6" s="18"/>
      <c r="K6" s="43">
        <f>K7+K9+K19+K22+K39+K52+K57+K69+K89+K95+K97+K103</f>
        <v>347.32600000000019</v>
      </c>
      <c r="L6" s="19"/>
      <c r="M6" s="19"/>
      <c r="N6" s="19"/>
      <c r="O6" s="19"/>
      <c r="P6" s="20"/>
      <c r="Q6" s="20"/>
      <c r="R6" s="20"/>
      <c r="S6" s="17"/>
      <c r="T6" s="17"/>
      <c r="U6" s="20"/>
      <c r="V6" s="17"/>
      <c r="W6" s="20"/>
      <c r="X6" s="17"/>
      <c r="Y6" s="17"/>
      <c r="Z6" s="17"/>
      <c r="AA6" s="17"/>
      <c r="AB6" s="17"/>
      <c r="AC6" s="17"/>
      <c r="AD6" s="46"/>
      <c r="AE6"/>
      <c r="AI6" s="48"/>
      <c r="AJ6" s="49"/>
      <c r="AK6" s="49"/>
      <c r="AL6" s="49"/>
      <c r="AM6" s="49"/>
      <c r="AN6" s="49"/>
      <c r="AO6" s="49"/>
      <c r="AP6" s="48"/>
      <c r="AQ6" s="49"/>
      <c r="AR6" s="49"/>
      <c r="AS6" s="48"/>
      <c r="AT6" s="49"/>
      <c r="AU6" s="49"/>
      <c r="AV6" s="49"/>
      <c r="AW6" s="49"/>
      <c r="AX6" s="49"/>
      <c r="AY6" s="49"/>
      <c r="AZ6" s="49"/>
      <c r="BA6" s="49"/>
      <c r="BB6" s="49"/>
      <c r="BC6" s="49"/>
      <c r="BD6" s="49"/>
      <c r="BE6" s="114"/>
    </row>
    <row r="7" spans="1:57" s="6" customFormat="1" ht="24" customHeight="1" outlineLevel="1" x14ac:dyDescent="0.15">
      <c r="A7" s="17"/>
      <c r="B7" s="37" t="s">
        <v>268</v>
      </c>
      <c r="C7" s="17"/>
      <c r="D7" s="18"/>
      <c r="E7" s="18"/>
      <c r="F7" s="18"/>
      <c r="G7" s="19"/>
      <c r="H7" s="19"/>
      <c r="I7" s="19"/>
      <c r="J7" s="18"/>
      <c r="K7" s="37">
        <f>SUBTOTAL(9,K8)</f>
        <v>6.5730000000000004</v>
      </c>
      <c r="L7" s="19"/>
      <c r="M7" s="19"/>
      <c r="N7" s="19"/>
      <c r="O7" s="19"/>
      <c r="P7" s="20"/>
      <c r="Q7" s="20"/>
      <c r="R7" s="20"/>
      <c r="S7" s="17"/>
      <c r="T7" s="17"/>
      <c r="U7" s="20"/>
      <c r="V7" s="17"/>
      <c r="W7" s="20"/>
      <c r="X7" s="17"/>
      <c r="Y7" s="17"/>
      <c r="Z7" s="17"/>
      <c r="AA7" s="17"/>
      <c r="AB7" s="17"/>
      <c r="AC7" s="17"/>
      <c r="AD7" s="46"/>
      <c r="AE7"/>
      <c r="AI7" s="48"/>
      <c r="AJ7" s="49"/>
      <c r="AK7" s="49"/>
      <c r="AL7" s="49"/>
      <c r="AM7" s="49"/>
      <c r="AN7" s="49"/>
      <c r="AO7" s="49"/>
      <c r="AP7" s="48"/>
      <c r="AQ7" s="49"/>
      <c r="AR7" s="49"/>
      <c r="AS7" s="48"/>
      <c r="AT7" s="49"/>
      <c r="AU7" s="49"/>
      <c r="AV7" s="49"/>
      <c r="AW7" s="49"/>
      <c r="AX7" s="49"/>
      <c r="AY7" s="49"/>
      <c r="AZ7" s="49"/>
      <c r="BA7" s="49"/>
      <c r="BB7" s="49"/>
      <c r="BC7" s="49"/>
      <c r="BD7" s="49"/>
      <c r="BE7" s="114"/>
    </row>
    <row r="8" spans="1:57" s="6" customFormat="1" ht="24" customHeight="1" outlineLevel="2" x14ac:dyDescent="0.15">
      <c r="A8" s="17">
        <v>1</v>
      </c>
      <c r="B8" s="17" t="s">
        <v>8</v>
      </c>
      <c r="C8" s="17" t="s">
        <v>98</v>
      </c>
      <c r="D8" s="18" t="s">
        <v>99</v>
      </c>
      <c r="E8" s="18">
        <v>20.831</v>
      </c>
      <c r="F8" s="18">
        <v>27.404</v>
      </c>
      <c r="G8" s="19"/>
      <c r="H8" s="19"/>
      <c r="I8" s="19"/>
      <c r="J8" s="18">
        <f>F8-E8</f>
        <v>6.5730000000000004</v>
      </c>
      <c r="K8" s="17">
        <f>F8-E8</f>
        <v>6.5730000000000004</v>
      </c>
      <c r="L8" s="19"/>
      <c r="M8" s="19"/>
      <c r="N8" s="19"/>
      <c r="O8" s="19"/>
      <c r="P8" s="20" t="s">
        <v>100</v>
      </c>
      <c r="Q8" s="20">
        <v>6</v>
      </c>
      <c r="R8" s="20" t="s">
        <v>101</v>
      </c>
      <c r="S8" s="17"/>
      <c r="T8" s="17"/>
      <c r="U8" s="20">
        <v>7</v>
      </c>
      <c r="V8" s="17"/>
      <c r="W8" s="20" t="s">
        <v>102</v>
      </c>
      <c r="X8" s="17" t="s">
        <v>103</v>
      </c>
      <c r="Y8" s="17">
        <v>30</v>
      </c>
      <c r="Z8" s="17" t="s">
        <v>104</v>
      </c>
      <c r="AA8" s="17">
        <v>9</v>
      </c>
      <c r="AB8" s="17">
        <v>220</v>
      </c>
      <c r="AC8" s="17" t="s">
        <v>106</v>
      </c>
      <c r="AD8" s="46"/>
      <c r="AE8" t="str">
        <f>D8&amp;E8&amp;F8</f>
        <v>S52920.83127.404</v>
      </c>
      <c r="AF8" s="6" t="str">
        <f>VLOOKUP(AE8,[1]Worksheet!$AI$1:$AI$65536,1,0)</f>
        <v>S52920.83127.404</v>
      </c>
      <c r="AG8" s="6" t="e">
        <f>VLOOKUP(#REF!,[2]明细表1214!$A$7:$H$122,8,0)</f>
        <v>#REF!</v>
      </c>
      <c r="AH8" s="6" t="e">
        <f>VLOOKUP(#REF!,[2]明细表1214!$A$7:$CL$122,90,0)</f>
        <v>#REF!</v>
      </c>
      <c r="AI8" s="48"/>
      <c r="AJ8" s="49" t="s">
        <v>105</v>
      </c>
      <c r="AK8" s="49">
        <v>2005</v>
      </c>
      <c r="AL8" s="49">
        <v>2006</v>
      </c>
      <c r="AM8" s="49" t="s">
        <v>100</v>
      </c>
      <c r="AN8" s="49">
        <v>7</v>
      </c>
      <c r="AO8" s="49">
        <v>6</v>
      </c>
      <c r="AP8" s="48" t="s">
        <v>101</v>
      </c>
      <c r="AQ8" s="49" t="s">
        <v>105</v>
      </c>
      <c r="AR8" s="49" t="s">
        <v>105</v>
      </c>
      <c r="AS8" s="48" t="s">
        <v>105</v>
      </c>
      <c r="AT8" s="49"/>
      <c r="AU8" s="49"/>
      <c r="AV8" s="49"/>
      <c r="AW8" s="49"/>
      <c r="AX8" s="49"/>
      <c r="AY8" s="49"/>
      <c r="AZ8" s="49"/>
      <c r="BA8" s="49"/>
      <c r="BB8" s="49"/>
      <c r="BC8" s="49"/>
      <c r="BD8" s="49"/>
      <c r="BE8" s="114"/>
    </row>
    <row r="9" spans="1:57" s="7" customFormat="1" ht="24" customHeight="1" outlineLevel="1" x14ac:dyDescent="0.15">
      <c r="A9" s="17"/>
      <c r="B9" s="38" t="s">
        <v>269</v>
      </c>
      <c r="C9" s="20"/>
      <c r="D9" s="20"/>
      <c r="E9" s="20"/>
      <c r="F9" s="20"/>
      <c r="G9" s="20"/>
      <c r="H9" s="20"/>
      <c r="I9" s="20"/>
      <c r="J9" s="18"/>
      <c r="K9" s="37">
        <f>SUBTOTAL(9,K10:K18)</f>
        <v>19.58800000000009</v>
      </c>
      <c r="L9" s="20"/>
      <c r="M9" s="20"/>
      <c r="N9" s="20"/>
      <c r="O9" s="20"/>
      <c r="P9" s="20"/>
      <c r="Q9" s="20"/>
      <c r="R9" s="20"/>
      <c r="S9" s="24"/>
      <c r="T9" s="24"/>
      <c r="U9" s="20"/>
      <c r="V9" s="24"/>
      <c r="W9" s="20"/>
      <c r="X9" s="17"/>
      <c r="Y9" s="17"/>
      <c r="Z9" s="17"/>
      <c r="AA9" s="17"/>
      <c r="AB9" s="21"/>
      <c r="AC9" s="17"/>
      <c r="AD9" s="45"/>
      <c r="AE9"/>
      <c r="AF9" s="6"/>
      <c r="AG9" s="6"/>
      <c r="AH9" s="6"/>
      <c r="BE9" s="115"/>
    </row>
    <row r="10" spans="1:57" s="7" customFormat="1" ht="24" customHeight="1" outlineLevel="2" x14ac:dyDescent="0.15">
      <c r="A10" s="17">
        <v>2</v>
      </c>
      <c r="B10" s="20" t="s">
        <v>9</v>
      </c>
      <c r="C10" s="20" t="s">
        <v>107</v>
      </c>
      <c r="D10" s="20" t="s">
        <v>108</v>
      </c>
      <c r="E10" s="20">
        <v>1160.261</v>
      </c>
      <c r="F10" s="20">
        <v>1166.1610000000001</v>
      </c>
      <c r="G10" s="20"/>
      <c r="H10" s="20"/>
      <c r="I10" s="20"/>
      <c r="J10" s="18">
        <f t="shared" ref="J10:J18" si="0">F10-E10</f>
        <v>5.9000000000000909</v>
      </c>
      <c r="K10" s="17">
        <f t="shared" ref="K10:K18" si="1">F10-E10</f>
        <v>5.9000000000000909</v>
      </c>
      <c r="L10" s="20"/>
      <c r="M10" s="20"/>
      <c r="N10" s="20"/>
      <c r="O10" s="20"/>
      <c r="P10" s="20" t="s">
        <v>109</v>
      </c>
      <c r="Q10" s="20">
        <v>6</v>
      </c>
      <c r="R10" s="20" t="s">
        <v>110</v>
      </c>
      <c r="S10" s="24"/>
      <c r="T10" s="24"/>
      <c r="U10" s="20">
        <v>7.5</v>
      </c>
      <c r="V10" s="24"/>
      <c r="W10" s="20" t="s">
        <v>111</v>
      </c>
      <c r="X10" s="17" t="s">
        <v>103</v>
      </c>
      <c r="Y10" s="17">
        <v>30</v>
      </c>
      <c r="Z10" s="17" t="s">
        <v>104</v>
      </c>
      <c r="AA10" s="17">
        <v>9</v>
      </c>
      <c r="AB10" s="21">
        <v>215</v>
      </c>
      <c r="AC10" s="17" t="s">
        <v>106</v>
      </c>
      <c r="AD10" s="45"/>
      <c r="AE10" t="str">
        <f t="shared" ref="AE10:AE18" si="2">D10&amp;E10&amp;F10</f>
        <v>G3201160.2611166.161</v>
      </c>
      <c r="AF10" s="6" t="str">
        <f>VLOOKUP(AE10,[1]Worksheet!$AI$1:$AI$65536,1,0)</f>
        <v>G3201160.2611166.161</v>
      </c>
      <c r="AG10" s="6" t="e">
        <f>VLOOKUP(#REF!,[2]明细表1214!$A$7:$H$122,8,0)</f>
        <v>#REF!</v>
      </c>
      <c r="AH10" s="6" t="e">
        <f>VLOOKUP(#REF!,[2]明细表1214!$A$7:$CL$122,90,0)</f>
        <v>#REF!</v>
      </c>
      <c r="AJ10" s="7" t="s">
        <v>105</v>
      </c>
      <c r="AK10" s="7">
        <v>2000</v>
      </c>
      <c r="AM10" s="7" t="s">
        <v>109</v>
      </c>
      <c r="AN10" s="7">
        <v>6.5</v>
      </c>
      <c r="AO10" s="7">
        <v>6</v>
      </c>
      <c r="AP10" s="7" t="s">
        <v>110</v>
      </c>
      <c r="AQ10" s="7" t="s">
        <v>105</v>
      </c>
      <c r="AR10" s="7" t="s">
        <v>105</v>
      </c>
      <c r="AS10" s="7" t="s">
        <v>105</v>
      </c>
      <c r="BE10" s="115"/>
    </row>
    <row r="11" spans="1:57" s="7" customFormat="1" ht="24" customHeight="1" outlineLevel="2" x14ac:dyDescent="0.15">
      <c r="A11" s="17">
        <v>3</v>
      </c>
      <c r="B11" s="20" t="s">
        <v>9</v>
      </c>
      <c r="C11" s="20" t="s">
        <v>113</v>
      </c>
      <c r="D11" s="20" t="s">
        <v>114</v>
      </c>
      <c r="E11" s="20">
        <v>0</v>
      </c>
      <c r="F11" s="20">
        <v>1.5620000000000001</v>
      </c>
      <c r="G11" s="20" t="s">
        <v>114</v>
      </c>
      <c r="H11" s="20">
        <v>0</v>
      </c>
      <c r="I11" s="20">
        <v>1.5620000000000001</v>
      </c>
      <c r="J11" s="18">
        <f t="shared" si="0"/>
        <v>1.5620000000000001</v>
      </c>
      <c r="K11" s="17">
        <f t="shared" si="1"/>
        <v>1.5620000000000001</v>
      </c>
      <c r="L11" s="20"/>
      <c r="M11" s="20"/>
      <c r="N11" s="20"/>
      <c r="O11" s="20"/>
      <c r="P11" s="20" t="s">
        <v>100</v>
      </c>
      <c r="Q11" s="20">
        <v>6</v>
      </c>
      <c r="R11" s="20" t="s">
        <v>101</v>
      </c>
      <c r="S11" s="24"/>
      <c r="T11" s="24"/>
      <c r="U11" s="20">
        <v>6</v>
      </c>
      <c r="V11" s="24"/>
      <c r="W11" s="20" t="s">
        <v>102</v>
      </c>
      <c r="X11" s="17" t="s">
        <v>103</v>
      </c>
      <c r="Y11" s="17">
        <v>30</v>
      </c>
      <c r="Z11" s="17" t="s">
        <v>104</v>
      </c>
      <c r="AA11" s="17">
        <v>9</v>
      </c>
      <c r="AB11" s="17">
        <v>220</v>
      </c>
      <c r="AC11" s="17" t="s">
        <v>106</v>
      </c>
      <c r="AD11" s="45"/>
      <c r="AE11" t="str">
        <f t="shared" si="2"/>
        <v>S53201.562</v>
      </c>
      <c r="AF11" s="6" t="str">
        <f>VLOOKUP(AE11,[1]Worksheet!$AI$1:$AI$65536,1,0)</f>
        <v>S53201.562</v>
      </c>
      <c r="AG11" s="6" t="e">
        <f>VLOOKUP(#REF!,[2]明细表1214!$A$7:$H$122,8,0)</f>
        <v>#REF!</v>
      </c>
      <c r="AH11" s="6" t="e">
        <f>VLOOKUP(#REF!,[2]明细表1214!$A$7:$CL$122,90,0)</f>
        <v>#REF!</v>
      </c>
      <c r="AJ11" s="7" t="s">
        <v>105</v>
      </c>
      <c r="AK11" s="7">
        <v>1970</v>
      </c>
      <c r="AL11" s="7">
        <v>2013</v>
      </c>
      <c r="AM11" s="7" t="s">
        <v>100</v>
      </c>
      <c r="AN11" s="7">
        <v>7</v>
      </c>
      <c r="AO11" s="7">
        <v>6</v>
      </c>
      <c r="AP11" s="7" t="s">
        <v>101</v>
      </c>
      <c r="AQ11" s="7" t="s">
        <v>105</v>
      </c>
      <c r="AR11" s="7" t="s">
        <v>105</v>
      </c>
      <c r="AS11" s="7" t="s">
        <v>105</v>
      </c>
      <c r="BE11" s="115"/>
    </row>
    <row r="12" spans="1:57" s="7" customFormat="1" ht="24" customHeight="1" outlineLevel="2" x14ac:dyDescent="0.15">
      <c r="A12" s="17">
        <v>4</v>
      </c>
      <c r="B12" s="20" t="s">
        <v>9</v>
      </c>
      <c r="C12" s="20" t="s">
        <v>113</v>
      </c>
      <c r="D12" s="20" t="s">
        <v>114</v>
      </c>
      <c r="E12" s="20">
        <v>1.5620000000000001</v>
      </c>
      <c r="F12" s="20">
        <v>2.0779999999999998</v>
      </c>
      <c r="G12" s="20" t="s">
        <v>114</v>
      </c>
      <c r="H12" s="20">
        <v>1.5620000000000001</v>
      </c>
      <c r="I12" s="20">
        <v>2.0779999999999998</v>
      </c>
      <c r="J12" s="18">
        <f t="shared" si="0"/>
        <v>0.51599999999999979</v>
      </c>
      <c r="K12" s="17">
        <f t="shared" si="1"/>
        <v>0.51599999999999979</v>
      </c>
      <c r="L12" s="20"/>
      <c r="M12" s="20"/>
      <c r="N12" s="20"/>
      <c r="O12" s="20"/>
      <c r="P12" s="20" t="s">
        <v>100</v>
      </c>
      <c r="Q12" s="20">
        <v>5</v>
      </c>
      <c r="R12" s="20" t="s">
        <v>101</v>
      </c>
      <c r="S12" s="24"/>
      <c r="T12" s="24"/>
      <c r="U12" s="20">
        <v>6</v>
      </c>
      <c r="V12" s="24"/>
      <c r="W12" s="20" t="s">
        <v>102</v>
      </c>
      <c r="X12" s="17" t="s">
        <v>103</v>
      </c>
      <c r="Y12" s="17">
        <v>30</v>
      </c>
      <c r="Z12" s="17" t="s">
        <v>104</v>
      </c>
      <c r="AA12" s="17">
        <v>9</v>
      </c>
      <c r="AB12" s="17">
        <v>220</v>
      </c>
      <c r="AC12" s="17" t="s">
        <v>106</v>
      </c>
      <c r="AD12" s="45"/>
      <c r="AE12" t="str">
        <f t="shared" si="2"/>
        <v>S5321.5622.078</v>
      </c>
      <c r="AF12" s="6" t="str">
        <f>VLOOKUP(AE12,[1]Worksheet!$AI$1:$AI$65536,1,0)</f>
        <v>S5321.5622.078</v>
      </c>
      <c r="AG12" s="6" t="e">
        <f>VLOOKUP(#REF!,[2]明细表1214!$A$7:$H$122,8,0)</f>
        <v>#REF!</v>
      </c>
      <c r="AH12" s="6" t="e">
        <f>VLOOKUP(#REF!,[2]明细表1214!$A$7:$CL$122,90,0)</f>
        <v>#REF!</v>
      </c>
      <c r="AJ12" s="7" t="s">
        <v>105</v>
      </c>
      <c r="AK12" s="7">
        <v>1970</v>
      </c>
      <c r="AL12" s="7">
        <v>2007</v>
      </c>
      <c r="AM12" s="7" t="s">
        <v>100</v>
      </c>
      <c r="AN12" s="7">
        <v>7</v>
      </c>
      <c r="AO12" s="7">
        <v>5</v>
      </c>
      <c r="AP12" s="7" t="s">
        <v>101</v>
      </c>
      <c r="AQ12" s="7" t="s">
        <v>105</v>
      </c>
      <c r="AR12" s="7" t="s">
        <v>105</v>
      </c>
      <c r="AS12" s="7" t="s">
        <v>105</v>
      </c>
      <c r="BE12" s="115"/>
    </row>
    <row r="13" spans="1:57" s="7" customFormat="1" ht="24" customHeight="1" outlineLevel="2" x14ac:dyDescent="0.15">
      <c r="A13" s="17">
        <v>5</v>
      </c>
      <c r="B13" s="20" t="s">
        <v>9</v>
      </c>
      <c r="C13" s="20" t="s">
        <v>113</v>
      </c>
      <c r="D13" s="20" t="s">
        <v>114</v>
      </c>
      <c r="E13" s="20">
        <v>2.0779999999999998</v>
      </c>
      <c r="F13" s="20">
        <v>4.5739999999999998</v>
      </c>
      <c r="G13" s="20" t="s">
        <v>114</v>
      </c>
      <c r="H13" s="20">
        <v>2.0779999999999998</v>
      </c>
      <c r="I13" s="20">
        <v>4.5739999999999998</v>
      </c>
      <c r="J13" s="18">
        <f t="shared" si="0"/>
        <v>2.496</v>
      </c>
      <c r="K13" s="17">
        <f t="shared" si="1"/>
        <v>2.496</v>
      </c>
      <c r="L13" s="20"/>
      <c r="M13" s="20"/>
      <c r="N13" s="20"/>
      <c r="O13" s="20"/>
      <c r="P13" s="20" t="s">
        <v>100</v>
      </c>
      <c r="Q13" s="20">
        <v>5</v>
      </c>
      <c r="R13" s="20" t="s">
        <v>101</v>
      </c>
      <c r="S13" s="24"/>
      <c r="T13" s="24"/>
      <c r="U13" s="20">
        <v>6</v>
      </c>
      <c r="V13" s="24"/>
      <c r="W13" s="20" t="s">
        <v>102</v>
      </c>
      <c r="X13" s="17" t="s">
        <v>103</v>
      </c>
      <c r="Y13" s="17">
        <v>30</v>
      </c>
      <c r="Z13" s="17" t="s">
        <v>104</v>
      </c>
      <c r="AA13" s="17">
        <v>9</v>
      </c>
      <c r="AB13" s="17">
        <v>220</v>
      </c>
      <c r="AC13" s="17" t="s">
        <v>106</v>
      </c>
      <c r="AD13" s="45"/>
      <c r="AE13" t="str">
        <f t="shared" si="2"/>
        <v>S5322.0784.574</v>
      </c>
      <c r="AF13" s="6" t="str">
        <f>VLOOKUP(AE13,[1]Worksheet!$AI$1:$AI$65536,1,0)</f>
        <v>S5322.0784.574</v>
      </c>
      <c r="AG13" s="6" t="e">
        <f>VLOOKUP(#REF!,[2]明细表1214!$A$7:$H$122,8,0)</f>
        <v>#REF!</v>
      </c>
      <c r="AH13" s="6" t="e">
        <f>VLOOKUP(#REF!,[2]明细表1214!$A$7:$CL$122,90,0)</f>
        <v>#REF!</v>
      </c>
      <c r="AJ13" s="7" t="s">
        <v>105</v>
      </c>
      <c r="AK13" s="7" t="s">
        <v>115</v>
      </c>
      <c r="AL13" s="7">
        <v>2007</v>
      </c>
      <c r="AM13" s="7" t="s">
        <v>100</v>
      </c>
      <c r="AN13" s="7">
        <v>6</v>
      </c>
      <c r="AO13" s="7">
        <v>5</v>
      </c>
      <c r="AP13" s="7" t="s">
        <v>101</v>
      </c>
      <c r="AQ13" s="7" t="s">
        <v>105</v>
      </c>
      <c r="AR13" s="7" t="s">
        <v>105</v>
      </c>
      <c r="AS13" s="7" t="s">
        <v>105</v>
      </c>
      <c r="BE13" s="115"/>
    </row>
    <row r="14" spans="1:57" s="8" customFormat="1" ht="24" customHeight="1" outlineLevel="2" x14ac:dyDescent="0.15">
      <c r="A14" s="17">
        <v>6</v>
      </c>
      <c r="B14" s="20" t="s">
        <v>9</v>
      </c>
      <c r="C14" s="20" t="s">
        <v>113</v>
      </c>
      <c r="D14" s="20" t="s">
        <v>114</v>
      </c>
      <c r="E14" s="20">
        <v>4.5739999999999998</v>
      </c>
      <c r="F14" s="20">
        <v>5.8079999999999998</v>
      </c>
      <c r="G14" s="20" t="s">
        <v>114</v>
      </c>
      <c r="H14" s="20">
        <v>4.5739999999999998</v>
      </c>
      <c r="I14" s="20">
        <v>5.8079999999999998</v>
      </c>
      <c r="J14" s="18">
        <f t="shared" si="0"/>
        <v>1.234</v>
      </c>
      <c r="K14" s="17">
        <f t="shared" si="1"/>
        <v>1.234</v>
      </c>
      <c r="L14" s="20"/>
      <c r="M14" s="20"/>
      <c r="N14" s="20"/>
      <c r="O14" s="20"/>
      <c r="P14" s="20" t="s">
        <v>100</v>
      </c>
      <c r="Q14" s="20">
        <v>6</v>
      </c>
      <c r="R14" s="20" t="s">
        <v>110</v>
      </c>
      <c r="S14" s="24"/>
      <c r="T14" s="24"/>
      <c r="U14" s="20">
        <v>6</v>
      </c>
      <c r="V14" s="24"/>
      <c r="W14" s="20" t="s">
        <v>111</v>
      </c>
      <c r="X14" s="17" t="s">
        <v>103</v>
      </c>
      <c r="Y14" s="17">
        <v>30</v>
      </c>
      <c r="Z14" s="17" t="s">
        <v>104</v>
      </c>
      <c r="AA14" s="17">
        <v>9</v>
      </c>
      <c r="AB14" s="21">
        <v>215</v>
      </c>
      <c r="AC14" s="17" t="s">
        <v>106</v>
      </c>
      <c r="AD14" s="45"/>
      <c r="AE14" t="str">
        <f t="shared" si="2"/>
        <v>S5324.5745.808</v>
      </c>
      <c r="AF14" s="6" t="str">
        <f>VLOOKUP(AE14,[1]Worksheet!$AI$1:$AI$65536,1,0)</f>
        <v>S5324.5745.808</v>
      </c>
      <c r="AG14" s="6" t="e">
        <f>VLOOKUP(#REF!,[2]明细表1214!$A$7:$H$122,8,0)</f>
        <v>#REF!</v>
      </c>
      <c r="AH14" s="6" t="e">
        <f>VLOOKUP(#REF!,[2]明细表1214!$A$7:$CL$122,90,0)</f>
        <v>#REF!</v>
      </c>
      <c r="AJ14" s="8" t="s">
        <v>105</v>
      </c>
      <c r="AK14" s="8">
        <v>1970</v>
      </c>
      <c r="AL14" s="8" t="s">
        <v>117</v>
      </c>
      <c r="AM14" s="8" t="s">
        <v>100</v>
      </c>
      <c r="AN14" s="8">
        <v>7</v>
      </c>
      <c r="AO14" s="8">
        <v>6</v>
      </c>
      <c r="AP14" s="8" t="s">
        <v>110</v>
      </c>
      <c r="AQ14" s="8" t="s">
        <v>105</v>
      </c>
      <c r="AR14" s="8" t="s">
        <v>105</v>
      </c>
      <c r="AS14" s="8" t="s">
        <v>105</v>
      </c>
      <c r="BE14" s="116"/>
    </row>
    <row r="15" spans="1:57" s="8" customFormat="1" ht="24" customHeight="1" outlineLevel="2" x14ac:dyDescent="0.15">
      <c r="A15" s="17">
        <v>7</v>
      </c>
      <c r="B15" s="20" t="s">
        <v>9</v>
      </c>
      <c r="C15" s="20" t="s">
        <v>113</v>
      </c>
      <c r="D15" s="20" t="s">
        <v>114</v>
      </c>
      <c r="E15" s="20">
        <v>5.8079999999999998</v>
      </c>
      <c r="F15" s="20">
        <v>6.3680000000000003</v>
      </c>
      <c r="G15" s="20" t="s">
        <v>114</v>
      </c>
      <c r="H15" s="20">
        <v>5.8079999999999998</v>
      </c>
      <c r="I15" s="20">
        <v>6.3680000000000003</v>
      </c>
      <c r="J15" s="18">
        <f t="shared" si="0"/>
        <v>0.5600000000000005</v>
      </c>
      <c r="K15" s="17">
        <f t="shared" si="1"/>
        <v>0.5600000000000005</v>
      </c>
      <c r="L15" s="20"/>
      <c r="M15" s="20"/>
      <c r="N15" s="20"/>
      <c r="O15" s="20"/>
      <c r="P15" s="20" t="s">
        <v>100</v>
      </c>
      <c r="Q15" s="20">
        <v>6</v>
      </c>
      <c r="R15" s="20" t="s">
        <v>110</v>
      </c>
      <c r="S15" s="24"/>
      <c r="T15" s="24"/>
      <c r="U15" s="20">
        <v>6</v>
      </c>
      <c r="V15" s="24"/>
      <c r="W15" s="20" t="s">
        <v>111</v>
      </c>
      <c r="X15" s="17" t="s">
        <v>103</v>
      </c>
      <c r="Y15" s="17">
        <v>30</v>
      </c>
      <c r="Z15" s="17" t="s">
        <v>104</v>
      </c>
      <c r="AA15" s="17">
        <v>9</v>
      </c>
      <c r="AB15" s="21">
        <v>215</v>
      </c>
      <c r="AC15" s="17" t="s">
        <v>106</v>
      </c>
      <c r="AD15" s="45"/>
      <c r="AE15" t="str">
        <f t="shared" si="2"/>
        <v>S5325.8086.368</v>
      </c>
      <c r="AF15" s="6" t="str">
        <f>VLOOKUP(AE15,[1]Worksheet!$AI$1:$AI$65536,1,0)</f>
        <v>S5325.8086.368</v>
      </c>
      <c r="AG15" s="6" t="e">
        <f>VLOOKUP(#REF!,[2]明细表1214!$A$7:$H$122,8,0)</f>
        <v>#REF!</v>
      </c>
      <c r="AH15" s="6" t="e">
        <f>VLOOKUP(#REF!,[2]明细表1214!$A$7:$CL$122,90,0)</f>
        <v>#REF!</v>
      </c>
      <c r="AJ15" s="8" t="s">
        <v>105</v>
      </c>
      <c r="AK15" s="8">
        <v>1970</v>
      </c>
      <c r="AM15" s="8" t="s">
        <v>100</v>
      </c>
      <c r="AN15" s="8">
        <v>7</v>
      </c>
      <c r="AO15" s="8">
        <v>6</v>
      </c>
      <c r="AP15" s="8" t="s">
        <v>118</v>
      </c>
      <c r="AQ15" s="8" t="s">
        <v>105</v>
      </c>
      <c r="AR15" s="8" t="s">
        <v>105</v>
      </c>
      <c r="AS15" s="8" t="s">
        <v>105</v>
      </c>
      <c r="BE15" s="116"/>
    </row>
    <row r="16" spans="1:57" s="8" customFormat="1" ht="24" customHeight="1" outlineLevel="2" x14ac:dyDescent="0.15">
      <c r="A16" s="17">
        <v>8</v>
      </c>
      <c r="B16" s="20" t="s">
        <v>9</v>
      </c>
      <c r="C16" s="20" t="s">
        <v>113</v>
      </c>
      <c r="D16" s="20" t="s">
        <v>114</v>
      </c>
      <c r="E16" s="20">
        <v>6.3680000000000003</v>
      </c>
      <c r="F16" s="20">
        <v>7.6749999999999998</v>
      </c>
      <c r="G16" s="20" t="s">
        <v>114</v>
      </c>
      <c r="H16" s="20">
        <v>6.3680000000000003</v>
      </c>
      <c r="I16" s="20">
        <v>7.6749999999999998</v>
      </c>
      <c r="J16" s="18">
        <f t="shared" si="0"/>
        <v>1.3069999999999995</v>
      </c>
      <c r="K16" s="17">
        <f t="shared" si="1"/>
        <v>1.3069999999999995</v>
      </c>
      <c r="L16" s="20"/>
      <c r="M16" s="20"/>
      <c r="N16" s="20"/>
      <c r="O16" s="20"/>
      <c r="P16" s="20" t="s">
        <v>100</v>
      </c>
      <c r="Q16" s="20">
        <v>6</v>
      </c>
      <c r="R16" s="20" t="s">
        <v>110</v>
      </c>
      <c r="S16" s="24"/>
      <c r="T16" s="24"/>
      <c r="U16" s="20">
        <v>6</v>
      </c>
      <c r="V16" s="24"/>
      <c r="W16" s="20" t="s">
        <v>111</v>
      </c>
      <c r="X16" s="17" t="s">
        <v>103</v>
      </c>
      <c r="Y16" s="17">
        <v>30</v>
      </c>
      <c r="Z16" s="17" t="s">
        <v>104</v>
      </c>
      <c r="AA16" s="17">
        <v>9</v>
      </c>
      <c r="AB16" s="21">
        <v>215</v>
      </c>
      <c r="AC16" s="17" t="s">
        <v>106</v>
      </c>
      <c r="AD16" s="45"/>
      <c r="AE16" t="str">
        <f t="shared" si="2"/>
        <v>S5326.3687.675</v>
      </c>
      <c r="AF16" s="6" t="str">
        <f>VLOOKUP(AE16,[1]Worksheet!$AI$1:$AI$65536,1,0)</f>
        <v>S5326.3687.675</v>
      </c>
      <c r="AG16" s="6" t="e">
        <f>VLOOKUP(#REF!,[2]明细表1214!$A$7:$H$122,8,0)</f>
        <v>#REF!</v>
      </c>
      <c r="AH16" s="6" t="e">
        <f>VLOOKUP(#REF!,[2]明细表1214!$A$7:$CL$122,90,0)</f>
        <v>#REF!</v>
      </c>
      <c r="AJ16" s="8" t="s">
        <v>105</v>
      </c>
      <c r="AK16" s="8">
        <v>1970</v>
      </c>
      <c r="AM16" s="8" t="s">
        <v>100</v>
      </c>
      <c r="AN16" s="8">
        <v>7.5</v>
      </c>
      <c r="AO16" s="8">
        <v>6</v>
      </c>
      <c r="AP16" s="8" t="s">
        <v>110</v>
      </c>
      <c r="AQ16" s="8" t="s">
        <v>105</v>
      </c>
      <c r="AR16" s="8" t="s">
        <v>105</v>
      </c>
      <c r="AS16" s="8" t="s">
        <v>105</v>
      </c>
      <c r="BE16" s="116"/>
    </row>
    <row r="17" spans="1:57" s="7" customFormat="1" ht="24" customHeight="1" outlineLevel="2" x14ac:dyDescent="0.15">
      <c r="A17" s="17">
        <v>9</v>
      </c>
      <c r="B17" s="20" t="s">
        <v>9</v>
      </c>
      <c r="C17" s="20" t="s">
        <v>113</v>
      </c>
      <c r="D17" s="20" t="s">
        <v>114</v>
      </c>
      <c r="E17" s="20">
        <v>7.6749999999999998</v>
      </c>
      <c r="F17" s="20">
        <v>12.831</v>
      </c>
      <c r="G17" s="20" t="s">
        <v>114</v>
      </c>
      <c r="H17" s="20">
        <v>7.6749999999999998</v>
      </c>
      <c r="I17" s="20">
        <v>12.831</v>
      </c>
      <c r="J17" s="18">
        <f t="shared" si="0"/>
        <v>5.1559999999999997</v>
      </c>
      <c r="K17" s="17">
        <f t="shared" si="1"/>
        <v>5.1559999999999997</v>
      </c>
      <c r="L17" s="20"/>
      <c r="M17" s="20"/>
      <c r="N17" s="20"/>
      <c r="O17" s="20"/>
      <c r="P17" s="20" t="s">
        <v>100</v>
      </c>
      <c r="Q17" s="20">
        <v>5</v>
      </c>
      <c r="R17" s="20" t="s">
        <v>101</v>
      </c>
      <c r="S17" s="24"/>
      <c r="T17" s="24"/>
      <c r="U17" s="20">
        <v>6</v>
      </c>
      <c r="V17" s="24"/>
      <c r="W17" s="20" t="s">
        <v>102</v>
      </c>
      <c r="X17" s="17" t="s">
        <v>103</v>
      </c>
      <c r="Y17" s="17">
        <v>30</v>
      </c>
      <c r="Z17" s="17" t="s">
        <v>104</v>
      </c>
      <c r="AA17" s="17">
        <v>9</v>
      </c>
      <c r="AB17" s="17">
        <v>220</v>
      </c>
      <c r="AC17" s="17" t="s">
        <v>106</v>
      </c>
      <c r="AD17" s="45"/>
      <c r="AE17" t="str">
        <f t="shared" si="2"/>
        <v>S5327.67512.831</v>
      </c>
      <c r="AF17" s="6" t="str">
        <f>VLOOKUP(AE17,[1]Worksheet!$AI$1:$AI$65536,1,0)</f>
        <v>S5327.67512.831</v>
      </c>
      <c r="AG17" s="6" t="e">
        <f>VLOOKUP(#REF!,[2]明细表1214!$A$7:$H$122,8,0)</f>
        <v>#REF!</v>
      </c>
      <c r="AH17" s="6" t="e">
        <f>VLOOKUP(#REF!,[2]明细表1214!$A$7:$CL$122,90,0)</f>
        <v>#REF!</v>
      </c>
      <c r="AJ17" s="7" t="s">
        <v>105</v>
      </c>
      <c r="AK17" s="7">
        <v>1980</v>
      </c>
      <c r="AM17" s="7" t="s">
        <v>100</v>
      </c>
      <c r="AN17" s="7">
        <v>6</v>
      </c>
      <c r="AO17" s="7">
        <v>5</v>
      </c>
      <c r="AP17" s="7" t="s">
        <v>101</v>
      </c>
      <c r="AQ17" s="7" t="s">
        <v>105</v>
      </c>
      <c r="AR17" s="7" t="s">
        <v>105</v>
      </c>
      <c r="AS17" s="7" t="s">
        <v>105</v>
      </c>
      <c r="BE17" s="115"/>
    </row>
    <row r="18" spans="1:57" s="8" customFormat="1" ht="41.1" customHeight="1" outlineLevel="2" x14ac:dyDescent="0.15">
      <c r="A18" s="17">
        <v>10</v>
      </c>
      <c r="B18" s="21" t="s">
        <v>9</v>
      </c>
      <c r="C18" s="21" t="s">
        <v>119</v>
      </c>
      <c r="D18" s="21" t="s">
        <v>114</v>
      </c>
      <c r="E18" s="21">
        <v>60.393000000000001</v>
      </c>
      <c r="F18" s="21">
        <v>61.25</v>
      </c>
      <c r="G18" s="22" t="s">
        <v>114</v>
      </c>
      <c r="H18" s="22">
        <v>60.393000000000001</v>
      </c>
      <c r="I18" s="22">
        <v>61.256</v>
      </c>
      <c r="J18" s="18">
        <f t="shared" si="0"/>
        <v>0.85699999999999932</v>
      </c>
      <c r="K18" s="17">
        <f t="shared" si="1"/>
        <v>0.85699999999999932</v>
      </c>
      <c r="L18" s="22"/>
      <c r="M18" s="22"/>
      <c r="N18" s="22"/>
      <c r="O18" s="22"/>
      <c r="P18" s="21" t="s">
        <v>100</v>
      </c>
      <c r="Q18" s="21">
        <v>4.5</v>
      </c>
      <c r="R18" s="21" t="s">
        <v>101</v>
      </c>
      <c r="S18" s="25"/>
      <c r="T18" s="24" t="s">
        <v>120</v>
      </c>
      <c r="U18" s="21">
        <v>7</v>
      </c>
      <c r="V18" s="25"/>
      <c r="W18" s="21" t="s">
        <v>102</v>
      </c>
      <c r="X18" s="17" t="s">
        <v>103</v>
      </c>
      <c r="Y18" s="17">
        <v>30</v>
      </c>
      <c r="Z18" s="17" t="s">
        <v>104</v>
      </c>
      <c r="AA18" s="17">
        <v>9</v>
      </c>
      <c r="AB18" s="17">
        <v>220</v>
      </c>
      <c r="AC18" s="17" t="s">
        <v>106</v>
      </c>
      <c r="AD18" s="45" t="s">
        <v>122</v>
      </c>
      <c r="AE18" t="str">
        <f t="shared" si="2"/>
        <v>S53260.39361.25</v>
      </c>
      <c r="AF18" s="6" t="str">
        <f>VLOOKUP(AE18,[1]Worksheet!$AI$1:$AI$65536,1,0)</f>
        <v>S53260.39361.25</v>
      </c>
      <c r="AG18" s="6" t="e">
        <f>VLOOKUP(#REF!,[2]明细表1214!$A$7:$H$122,8,0)</f>
        <v>#REF!</v>
      </c>
      <c r="AH18" s="6" t="e">
        <f>VLOOKUP(#REF!,[2]明细表1214!$A$7:$CL$122,90,0)</f>
        <v>#REF!</v>
      </c>
      <c r="AI18" s="50" t="s">
        <v>126</v>
      </c>
      <c r="AJ18" s="8" t="s">
        <v>105</v>
      </c>
      <c r="AK18" s="8">
        <v>1991</v>
      </c>
      <c r="AL18" s="8">
        <v>2008</v>
      </c>
      <c r="AM18" s="8" t="s">
        <v>100</v>
      </c>
      <c r="AN18" s="8">
        <v>5.5</v>
      </c>
      <c r="AO18" s="8">
        <v>4.5</v>
      </c>
      <c r="AP18" s="8" t="s">
        <v>101</v>
      </c>
      <c r="AQ18" s="8" t="s">
        <v>105</v>
      </c>
      <c r="AR18" s="8" t="s">
        <v>105</v>
      </c>
      <c r="AS18" s="8" t="s">
        <v>121</v>
      </c>
      <c r="BE18" s="116"/>
    </row>
    <row r="19" spans="1:57" s="8" customFormat="1" ht="24" customHeight="1" outlineLevel="1" x14ac:dyDescent="0.15">
      <c r="A19" s="17"/>
      <c r="B19" s="39" t="s">
        <v>270</v>
      </c>
      <c r="C19" s="23"/>
      <c r="D19" s="23"/>
      <c r="E19" s="23"/>
      <c r="F19" s="23"/>
      <c r="G19" s="23"/>
      <c r="H19" s="23"/>
      <c r="I19" s="23"/>
      <c r="J19" s="18"/>
      <c r="K19" s="37">
        <f>SUBTOTAL(9,K20:K21)</f>
        <v>4.2340000000000089</v>
      </c>
      <c r="L19" s="23"/>
      <c r="M19" s="23"/>
      <c r="N19" s="23"/>
      <c r="O19" s="23"/>
      <c r="P19" s="23"/>
      <c r="Q19" s="23"/>
      <c r="R19" s="23"/>
      <c r="S19" s="45"/>
      <c r="T19" s="45"/>
      <c r="U19" s="23"/>
      <c r="V19" s="45"/>
      <c r="W19" s="23"/>
      <c r="X19" s="17"/>
      <c r="Y19" s="17"/>
      <c r="Z19" s="17"/>
      <c r="AA19" s="17"/>
      <c r="AB19" s="23"/>
      <c r="AC19" s="17"/>
      <c r="AD19" s="45"/>
      <c r="AE19"/>
      <c r="AF19" s="6"/>
      <c r="AG19" s="6"/>
      <c r="AH19" s="6"/>
      <c r="BE19" s="116"/>
    </row>
    <row r="20" spans="1:57" s="8" customFormat="1" ht="24" customHeight="1" outlineLevel="2" x14ac:dyDescent="0.15">
      <c r="A20" s="17">
        <v>11</v>
      </c>
      <c r="B20" s="23" t="s">
        <v>10</v>
      </c>
      <c r="C20" s="23" t="s">
        <v>127</v>
      </c>
      <c r="D20" s="23" t="s">
        <v>128</v>
      </c>
      <c r="E20" s="23">
        <v>191.77099999999999</v>
      </c>
      <c r="F20" s="23">
        <v>194.334</v>
      </c>
      <c r="G20" s="23"/>
      <c r="H20" s="23"/>
      <c r="I20" s="23"/>
      <c r="J20" s="18">
        <f>F20-E20</f>
        <v>2.5630000000000166</v>
      </c>
      <c r="K20" s="17">
        <f>F20-E20</f>
        <v>2.5630000000000166</v>
      </c>
      <c r="L20" s="23">
        <v>112.80933091</v>
      </c>
      <c r="M20" s="23">
        <v>28.05685764</v>
      </c>
      <c r="N20" s="23">
        <v>112.80592325000001</v>
      </c>
      <c r="O20" s="23">
        <v>28.040164180000001</v>
      </c>
      <c r="P20" s="23" t="s">
        <v>100</v>
      </c>
      <c r="Q20" s="23">
        <v>6</v>
      </c>
      <c r="R20" s="23" t="s">
        <v>101</v>
      </c>
      <c r="S20" s="45"/>
      <c r="T20" s="45"/>
      <c r="U20" s="23">
        <v>7</v>
      </c>
      <c r="V20" s="45"/>
      <c r="W20" s="23" t="s">
        <v>102</v>
      </c>
      <c r="X20" s="17" t="s">
        <v>103</v>
      </c>
      <c r="Y20" s="17">
        <v>30</v>
      </c>
      <c r="Z20" s="17" t="s">
        <v>104</v>
      </c>
      <c r="AA20" s="17">
        <v>9</v>
      </c>
      <c r="AB20" s="23">
        <v>220</v>
      </c>
      <c r="AC20" s="17" t="s">
        <v>106</v>
      </c>
      <c r="AD20" s="45"/>
      <c r="AE20" t="str">
        <f>D20&amp;E20&amp;F20</f>
        <v>S326191.771194.334</v>
      </c>
      <c r="AF20" s="6" t="str">
        <f>VLOOKUP(AE20,[1]Worksheet!$AI$1:$AI$65536,1,0)</f>
        <v>S326191.771194.334</v>
      </c>
      <c r="AG20" s="6" t="e">
        <f>VLOOKUP(#REF!,[2]明细表1214!$A$7:$H$122,8,0)</f>
        <v>#REF!</v>
      </c>
      <c r="AH20" s="6" t="e">
        <f>VLOOKUP(#REF!,[2]明细表1214!$A$7:$CL$122,90,0)</f>
        <v>#REF!</v>
      </c>
      <c r="AJ20" s="8" t="s">
        <v>105</v>
      </c>
      <c r="AK20" s="8">
        <v>1978</v>
      </c>
      <c r="AL20" s="8">
        <v>2014</v>
      </c>
      <c r="AM20" s="8" t="s">
        <v>100</v>
      </c>
      <c r="AN20" s="8">
        <v>6.5</v>
      </c>
      <c r="AO20" s="8">
        <v>6</v>
      </c>
      <c r="AP20" s="8" t="s">
        <v>101</v>
      </c>
      <c r="AQ20" s="8" t="s">
        <v>105</v>
      </c>
      <c r="AR20" s="8" t="s">
        <v>105</v>
      </c>
      <c r="AS20" s="8" t="s">
        <v>105</v>
      </c>
      <c r="BE20" s="116"/>
    </row>
    <row r="21" spans="1:57" s="8" customFormat="1" ht="24" customHeight="1" outlineLevel="2" x14ac:dyDescent="0.15">
      <c r="A21" s="17">
        <v>12</v>
      </c>
      <c r="B21" s="23" t="s">
        <v>10</v>
      </c>
      <c r="C21" s="23" t="s">
        <v>127</v>
      </c>
      <c r="D21" s="23" t="s">
        <v>128</v>
      </c>
      <c r="E21" s="23">
        <v>195.79400000000001</v>
      </c>
      <c r="F21" s="23">
        <v>197.465</v>
      </c>
      <c r="G21" s="23"/>
      <c r="H21" s="23"/>
      <c r="I21" s="23"/>
      <c r="J21" s="18">
        <f>F21-E21</f>
        <v>1.6709999999999923</v>
      </c>
      <c r="K21" s="17">
        <f>F21-E21</f>
        <v>1.6709999999999923</v>
      </c>
      <c r="L21" s="23">
        <v>112.79682622</v>
      </c>
      <c r="M21" s="23">
        <v>28.02756595</v>
      </c>
      <c r="N21" s="23">
        <v>112.77799374</v>
      </c>
      <c r="O21" s="23">
        <v>28.02377091</v>
      </c>
      <c r="P21" s="23" t="s">
        <v>100</v>
      </c>
      <c r="Q21" s="23">
        <v>5</v>
      </c>
      <c r="R21" s="23" t="s">
        <v>101</v>
      </c>
      <c r="S21" s="45"/>
      <c r="T21" s="45"/>
      <c r="U21" s="23">
        <v>7</v>
      </c>
      <c r="V21" s="45"/>
      <c r="W21" s="23" t="s">
        <v>102</v>
      </c>
      <c r="X21" s="17" t="s">
        <v>103</v>
      </c>
      <c r="Y21" s="17">
        <v>30</v>
      </c>
      <c r="Z21" s="17" t="s">
        <v>104</v>
      </c>
      <c r="AA21" s="17">
        <v>9</v>
      </c>
      <c r="AB21" s="23">
        <v>220</v>
      </c>
      <c r="AC21" s="17" t="s">
        <v>106</v>
      </c>
      <c r="AD21" s="45"/>
      <c r="AE21" t="str">
        <f>D21&amp;E21&amp;F21</f>
        <v>S326195.794197.465</v>
      </c>
      <c r="AF21" s="6" t="str">
        <f>VLOOKUP(AE21,[1]Worksheet!$AI$1:$AI$65536,1,0)</f>
        <v>S326195.794197.465</v>
      </c>
      <c r="AG21" s="6" t="e">
        <f>VLOOKUP(#REF!,[2]明细表1214!$A$7:$H$122,8,0)</f>
        <v>#REF!</v>
      </c>
      <c r="AH21" s="6" t="e">
        <f>VLOOKUP(#REF!,[2]明细表1214!$A$7:$CL$122,90,0)</f>
        <v>#REF!</v>
      </c>
      <c r="AJ21" s="8" t="s">
        <v>105</v>
      </c>
      <c r="AK21" s="8" t="s">
        <v>130</v>
      </c>
      <c r="AM21" s="8" t="s">
        <v>100</v>
      </c>
      <c r="AN21" s="8">
        <v>6</v>
      </c>
      <c r="AO21" s="8">
        <v>5</v>
      </c>
      <c r="AP21" s="8" t="s">
        <v>101</v>
      </c>
      <c r="AQ21" s="8" t="s">
        <v>105</v>
      </c>
      <c r="AR21" s="8" t="s">
        <v>105</v>
      </c>
      <c r="AS21" s="8" t="s">
        <v>105</v>
      </c>
      <c r="BE21" s="116"/>
    </row>
    <row r="22" spans="1:57" s="8" customFormat="1" ht="54" customHeight="1" outlineLevel="1" x14ac:dyDescent="0.15">
      <c r="A22" s="17"/>
      <c r="B22" s="39" t="s">
        <v>271</v>
      </c>
      <c r="C22" s="23"/>
      <c r="D22" s="23"/>
      <c r="E22" s="23"/>
      <c r="F22" s="23"/>
      <c r="G22" s="23"/>
      <c r="H22" s="23"/>
      <c r="I22" s="23"/>
      <c r="J22" s="18"/>
      <c r="K22" s="37">
        <f>SUBTOTAL(9,K23:K38)</f>
        <v>14.325000000000045</v>
      </c>
      <c r="L22" s="23"/>
      <c r="M22" s="23"/>
      <c r="N22" s="23"/>
      <c r="O22" s="23"/>
      <c r="P22" s="23"/>
      <c r="Q22" s="23"/>
      <c r="R22" s="23"/>
      <c r="S22" s="45"/>
      <c r="T22" s="45"/>
      <c r="U22" s="23"/>
      <c r="V22" s="45"/>
      <c r="W22" s="23"/>
      <c r="X22" s="17"/>
      <c r="Y22" s="17"/>
      <c r="Z22" s="17"/>
      <c r="AA22" s="17"/>
      <c r="AB22" s="23"/>
      <c r="AC22" s="17"/>
      <c r="AD22" s="45"/>
      <c r="AE22"/>
      <c r="AF22" s="6"/>
      <c r="AG22" s="6"/>
      <c r="AH22" s="6"/>
      <c r="AI22" s="51"/>
      <c r="BE22" s="116"/>
    </row>
    <row r="23" spans="1:57" s="8" customFormat="1" ht="54" customHeight="1" outlineLevel="2" x14ac:dyDescent="0.15">
      <c r="A23" s="17">
        <v>13</v>
      </c>
      <c r="B23" s="23" t="s">
        <v>12</v>
      </c>
      <c r="C23" s="23" t="s">
        <v>131</v>
      </c>
      <c r="D23" s="23" t="s">
        <v>132</v>
      </c>
      <c r="E23" s="23">
        <v>155.65899999999999</v>
      </c>
      <c r="F23" s="23">
        <v>160.215</v>
      </c>
      <c r="G23" s="23" t="s">
        <v>133</v>
      </c>
      <c r="H23" s="23">
        <v>32.024999999999999</v>
      </c>
      <c r="I23" s="23">
        <v>36.581000000000003</v>
      </c>
      <c r="J23" s="18">
        <f t="shared" ref="J23:J38" si="3">F23-E23</f>
        <v>4.5560000000000116</v>
      </c>
      <c r="K23" s="17"/>
      <c r="L23" s="23">
        <v>111.56699999999999</v>
      </c>
      <c r="M23" s="23">
        <v>27.568999999999999</v>
      </c>
      <c r="N23" s="23">
        <v>115.89700000000001</v>
      </c>
      <c r="O23" s="23">
        <v>31.547999999999998</v>
      </c>
      <c r="P23" s="23" t="s">
        <v>120</v>
      </c>
      <c r="Q23" s="23">
        <v>6.5</v>
      </c>
      <c r="R23" s="23" t="s">
        <v>101</v>
      </c>
      <c r="S23" s="45"/>
      <c r="T23" s="45"/>
      <c r="U23" s="23">
        <v>6.5</v>
      </c>
      <c r="V23" s="45"/>
      <c r="W23" s="23" t="s">
        <v>102</v>
      </c>
      <c r="X23" s="17" t="s">
        <v>103</v>
      </c>
      <c r="Y23" s="17">
        <v>30</v>
      </c>
      <c r="Z23" s="17" t="s">
        <v>104</v>
      </c>
      <c r="AA23" s="17">
        <v>9</v>
      </c>
      <c r="AB23" s="23">
        <v>220</v>
      </c>
      <c r="AC23" s="17" t="s">
        <v>106</v>
      </c>
      <c r="AD23" s="45"/>
      <c r="AE23" t="str">
        <f t="shared" ref="AE23:AE38" si="4">D23&amp;E23&amp;F23</f>
        <v>S240155.659160.215</v>
      </c>
      <c r="AF23" s="6" t="str">
        <f>VLOOKUP(AE23,[1]Worksheet!$AI$1:$AI$65536,1,0)</f>
        <v>S240155.659160.215</v>
      </c>
      <c r="AG23" s="6" t="e">
        <f>VLOOKUP(#REF!,[2]明细表1214!$A$7:$H$122,8,0)</f>
        <v>#REF!</v>
      </c>
      <c r="AH23" s="6" t="e">
        <f>VLOOKUP(#REF!,[2]明细表1214!$A$7:$CL$122,90,0)</f>
        <v>#REF!</v>
      </c>
      <c r="AI23" s="51" t="s">
        <v>135</v>
      </c>
      <c r="AJ23" s="8" t="s">
        <v>134</v>
      </c>
      <c r="AK23" s="8">
        <v>2007</v>
      </c>
      <c r="AM23" s="8" t="s">
        <v>120</v>
      </c>
      <c r="AN23" s="8">
        <v>7.5</v>
      </c>
      <c r="AO23" s="8">
        <v>6.5</v>
      </c>
      <c r="AP23" s="8" t="s">
        <v>101</v>
      </c>
      <c r="AQ23" s="8" t="s">
        <v>105</v>
      </c>
      <c r="AR23" s="8" t="s">
        <v>105</v>
      </c>
      <c r="AS23" s="8" t="s">
        <v>105</v>
      </c>
      <c r="AU23" s="8">
        <v>1.341</v>
      </c>
      <c r="AX23" s="8">
        <v>3.2149999999999999</v>
      </c>
      <c r="AY23" s="8" t="s">
        <v>136</v>
      </c>
      <c r="BE23" s="121" t="s">
        <v>314</v>
      </c>
    </row>
    <row r="24" spans="1:57" s="8" customFormat="1" ht="24" customHeight="1" outlineLevel="2" x14ac:dyDescent="0.15">
      <c r="A24" s="17">
        <v>14</v>
      </c>
      <c r="B24" s="20" t="s">
        <v>12</v>
      </c>
      <c r="C24" s="20" t="s">
        <v>137</v>
      </c>
      <c r="D24" s="20" t="s">
        <v>138</v>
      </c>
      <c r="E24" s="20">
        <v>279.36399999999998</v>
      </c>
      <c r="F24" s="20">
        <v>279.46100000000001</v>
      </c>
      <c r="G24" s="20"/>
      <c r="H24" s="20"/>
      <c r="I24" s="20"/>
      <c r="J24" s="18">
        <f t="shared" si="3"/>
        <v>9.7000000000036835E-2</v>
      </c>
      <c r="K24" s="17">
        <f t="shared" ref="K24:K38" si="5">F24-E24</f>
        <v>9.7000000000036835E-2</v>
      </c>
      <c r="L24" s="20"/>
      <c r="M24" s="20"/>
      <c r="N24" s="20"/>
      <c r="O24" s="20"/>
      <c r="P24" s="20" t="s">
        <v>100</v>
      </c>
      <c r="Q24" s="20">
        <v>6</v>
      </c>
      <c r="R24" s="20" t="s">
        <v>101</v>
      </c>
      <c r="S24" s="24"/>
      <c r="T24" s="24"/>
      <c r="U24" s="20">
        <v>6</v>
      </c>
      <c r="V24" s="24"/>
      <c r="W24" s="20" t="s">
        <v>102</v>
      </c>
      <c r="X24" s="17" t="s">
        <v>103</v>
      </c>
      <c r="Y24" s="17">
        <v>30</v>
      </c>
      <c r="Z24" s="17" t="s">
        <v>104</v>
      </c>
      <c r="AA24" s="17">
        <v>9</v>
      </c>
      <c r="AB24" s="17">
        <v>220</v>
      </c>
      <c r="AC24" s="17" t="s">
        <v>106</v>
      </c>
      <c r="AD24" s="45"/>
      <c r="AE24" t="str">
        <f t="shared" si="4"/>
        <v>S333279.364279.461</v>
      </c>
      <c r="AF24" s="6" t="str">
        <f>VLOOKUP(AE24,[1]Worksheet!$AI$1:$AI$65536,1,0)</f>
        <v>S333279.364279.461</v>
      </c>
      <c r="AG24" s="6" t="e">
        <f>VLOOKUP(#REF!,[2]明细表1214!$A$7:$H$122,8,0)</f>
        <v>#REF!</v>
      </c>
      <c r="AH24" s="6" t="e">
        <f>VLOOKUP(#REF!,[2]明细表1214!$A$7:$CL$122,90,0)</f>
        <v>#REF!</v>
      </c>
      <c r="AJ24" s="8" t="s">
        <v>105</v>
      </c>
      <c r="AK24" s="8">
        <v>1970</v>
      </c>
      <c r="AM24" s="8" t="s">
        <v>100</v>
      </c>
      <c r="AN24" s="8">
        <v>7</v>
      </c>
      <c r="AO24" s="8">
        <v>6</v>
      </c>
      <c r="AP24" s="8" t="s">
        <v>101</v>
      </c>
      <c r="AQ24" s="8" t="s">
        <v>105</v>
      </c>
      <c r="AR24" s="8" t="s">
        <v>105</v>
      </c>
      <c r="AS24" s="8" t="s">
        <v>105</v>
      </c>
      <c r="BE24" s="116"/>
    </row>
    <row r="25" spans="1:57" s="8" customFormat="1" ht="24" customHeight="1" outlineLevel="2" x14ac:dyDescent="0.15">
      <c r="A25" s="17">
        <v>15</v>
      </c>
      <c r="B25" s="20" t="s">
        <v>12</v>
      </c>
      <c r="C25" s="20" t="s">
        <v>137</v>
      </c>
      <c r="D25" s="20" t="s">
        <v>138</v>
      </c>
      <c r="E25" s="20">
        <v>279.46100000000001</v>
      </c>
      <c r="F25" s="20">
        <v>279.77300000000002</v>
      </c>
      <c r="G25" s="20"/>
      <c r="H25" s="20"/>
      <c r="I25" s="20"/>
      <c r="J25" s="18">
        <f t="shared" si="3"/>
        <v>0.31200000000001182</v>
      </c>
      <c r="K25" s="17">
        <f t="shared" si="5"/>
        <v>0.31200000000001182</v>
      </c>
      <c r="L25" s="20"/>
      <c r="M25" s="20"/>
      <c r="N25" s="20"/>
      <c r="O25" s="20"/>
      <c r="P25" s="20" t="s">
        <v>100</v>
      </c>
      <c r="Q25" s="20">
        <v>6</v>
      </c>
      <c r="R25" s="20" t="s">
        <v>101</v>
      </c>
      <c r="S25" s="24"/>
      <c r="T25" s="24"/>
      <c r="U25" s="20">
        <v>6</v>
      </c>
      <c r="V25" s="24"/>
      <c r="W25" s="20" t="s">
        <v>102</v>
      </c>
      <c r="X25" s="17" t="s">
        <v>103</v>
      </c>
      <c r="Y25" s="17">
        <v>30</v>
      </c>
      <c r="Z25" s="17" t="s">
        <v>104</v>
      </c>
      <c r="AA25" s="17">
        <v>9</v>
      </c>
      <c r="AB25" s="17">
        <v>220</v>
      </c>
      <c r="AC25" s="17" t="s">
        <v>106</v>
      </c>
      <c r="AD25" s="45"/>
      <c r="AE25" t="str">
        <f t="shared" si="4"/>
        <v>S333279.461279.773</v>
      </c>
      <c r="AF25" s="6" t="str">
        <f>VLOOKUP(AE25,[1]Worksheet!$AI$1:$AI$65536,1,0)</f>
        <v>S333279.461279.773</v>
      </c>
      <c r="AG25" s="6" t="e">
        <f>VLOOKUP(#REF!,[2]明细表1214!$A$7:$H$122,8,0)</f>
        <v>#REF!</v>
      </c>
      <c r="AH25" s="6" t="e">
        <f>VLOOKUP(#REF!,[2]明细表1214!$A$7:$CL$122,90,0)</f>
        <v>#REF!</v>
      </c>
      <c r="AJ25" s="8" t="s">
        <v>105</v>
      </c>
      <c r="AK25" s="8">
        <v>1958</v>
      </c>
      <c r="AL25" s="8">
        <v>2005</v>
      </c>
      <c r="AM25" s="8" t="s">
        <v>100</v>
      </c>
      <c r="AN25" s="8">
        <v>6.5</v>
      </c>
      <c r="AO25" s="8">
        <v>6</v>
      </c>
      <c r="AP25" s="8" t="s">
        <v>101</v>
      </c>
      <c r="AQ25" s="8" t="s">
        <v>105</v>
      </c>
      <c r="AR25" s="8" t="s">
        <v>105</v>
      </c>
      <c r="AS25" s="8" t="s">
        <v>105</v>
      </c>
      <c r="BE25" s="116"/>
    </row>
    <row r="26" spans="1:57" s="7" customFormat="1" ht="24" customHeight="1" outlineLevel="2" x14ac:dyDescent="0.15">
      <c r="A26" s="17">
        <v>16</v>
      </c>
      <c r="B26" s="20" t="s">
        <v>12</v>
      </c>
      <c r="C26" s="20" t="s">
        <v>137</v>
      </c>
      <c r="D26" s="20" t="s">
        <v>138</v>
      </c>
      <c r="E26" s="20">
        <v>279.77300000000002</v>
      </c>
      <c r="F26" s="20">
        <v>280.37200000000001</v>
      </c>
      <c r="G26" s="20"/>
      <c r="H26" s="20"/>
      <c r="I26" s="20"/>
      <c r="J26" s="18">
        <f t="shared" si="3"/>
        <v>0.59899999999998954</v>
      </c>
      <c r="K26" s="17">
        <f t="shared" si="5"/>
        <v>0.59899999999998954</v>
      </c>
      <c r="L26" s="20"/>
      <c r="M26" s="20"/>
      <c r="N26" s="20"/>
      <c r="O26" s="20"/>
      <c r="P26" s="20" t="s">
        <v>100</v>
      </c>
      <c r="Q26" s="20">
        <v>6</v>
      </c>
      <c r="R26" s="20" t="s">
        <v>110</v>
      </c>
      <c r="S26" s="24"/>
      <c r="T26" s="24"/>
      <c r="U26" s="20">
        <v>6</v>
      </c>
      <c r="V26" s="24"/>
      <c r="W26" s="20" t="s">
        <v>111</v>
      </c>
      <c r="X26" s="17" t="s">
        <v>103</v>
      </c>
      <c r="Y26" s="17">
        <v>30</v>
      </c>
      <c r="Z26" s="17" t="s">
        <v>104</v>
      </c>
      <c r="AA26" s="17">
        <v>9</v>
      </c>
      <c r="AB26" s="21">
        <v>215</v>
      </c>
      <c r="AC26" s="17" t="s">
        <v>106</v>
      </c>
      <c r="AD26" s="45"/>
      <c r="AE26" t="str">
        <f t="shared" si="4"/>
        <v>S333279.773280.372</v>
      </c>
      <c r="AF26" s="6" t="str">
        <f>VLOOKUP(AE26,[1]Worksheet!$AI$1:$AI$65536,1,0)</f>
        <v>S333279.773280.372</v>
      </c>
      <c r="AG26" s="6" t="e">
        <f>VLOOKUP(#REF!,[2]明细表1214!$A$7:$H$122,8,0)</f>
        <v>#REF!</v>
      </c>
      <c r="AH26" s="6" t="e">
        <f>VLOOKUP(#REF!,[2]明细表1214!$A$7:$CL$122,90,0)</f>
        <v>#REF!</v>
      </c>
      <c r="AJ26" s="7" t="s">
        <v>105</v>
      </c>
      <c r="AK26" s="7">
        <v>1958</v>
      </c>
      <c r="AL26" s="7">
        <v>2005</v>
      </c>
      <c r="AM26" s="7" t="s">
        <v>100</v>
      </c>
      <c r="AN26" s="7">
        <v>6.5</v>
      </c>
      <c r="AO26" s="7">
        <v>6</v>
      </c>
      <c r="AP26" s="7" t="s">
        <v>110</v>
      </c>
      <c r="AQ26" s="7" t="s">
        <v>105</v>
      </c>
      <c r="AR26" s="7" t="s">
        <v>105</v>
      </c>
      <c r="AS26" s="7" t="s">
        <v>105</v>
      </c>
      <c r="BE26" s="115"/>
    </row>
    <row r="27" spans="1:57" s="7" customFormat="1" ht="24" customHeight="1" outlineLevel="2" x14ac:dyDescent="0.15">
      <c r="A27" s="17">
        <v>17</v>
      </c>
      <c r="B27" s="20" t="s">
        <v>12</v>
      </c>
      <c r="C27" s="20" t="s">
        <v>137</v>
      </c>
      <c r="D27" s="20" t="s">
        <v>138</v>
      </c>
      <c r="E27" s="20">
        <v>280.37200000000001</v>
      </c>
      <c r="F27" s="20">
        <v>281.37200000000001</v>
      </c>
      <c r="G27" s="20"/>
      <c r="H27" s="20"/>
      <c r="I27" s="20"/>
      <c r="J27" s="18">
        <f t="shared" si="3"/>
        <v>1</v>
      </c>
      <c r="K27" s="17">
        <f t="shared" si="5"/>
        <v>1</v>
      </c>
      <c r="L27" s="20"/>
      <c r="M27" s="20"/>
      <c r="N27" s="20"/>
      <c r="O27" s="20"/>
      <c r="P27" s="20" t="s">
        <v>100</v>
      </c>
      <c r="Q27" s="20">
        <v>6</v>
      </c>
      <c r="R27" s="20" t="s">
        <v>110</v>
      </c>
      <c r="S27" s="24"/>
      <c r="T27" s="24"/>
      <c r="U27" s="20">
        <v>6</v>
      </c>
      <c r="V27" s="24"/>
      <c r="W27" s="20" t="s">
        <v>111</v>
      </c>
      <c r="X27" s="17" t="s">
        <v>103</v>
      </c>
      <c r="Y27" s="17">
        <v>30</v>
      </c>
      <c r="Z27" s="17" t="s">
        <v>104</v>
      </c>
      <c r="AA27" s="17">
        <v>9</v>
      </c>
      <c r="AB27" s="21">
        <v>215</v>
      </c>
      <c r="AC27" s="17" t="s">
        <v>106</v>
      </c>
      <c r="AD27" s="45"/>
      <c r="AE27" t="str">
        <f t="shared" si="4"/>
        <v>S333280.372281.372</v>
      </c>
      <c r="AF27" s="6" t="str">
        <f>VLOOKUP(AE27,[1]Worksheet!$AI$1:$AI$65536,1,0)</f>
        <v>S333280.372281.372</v>
      </c>
      <c r="AG27" s="6" t="e">
        <f>VLOOKUP(#REF!,[2]明细表1214!$A$7:$H$122,8,0)</f>
        <v>#REF!</v>
      </c>
      <c r="AH27" s="6" t="e">
        <f>VLOOKUP(#REF!,[2]明细表1214!$A$7:$CL$122,90,0)</f>
        <v>#REF!</v>
      </c>
      <c r="AJ27" s="7" t="s">
        <v>105</v>
      </c>
      <c r="AK27" s="7">
        <v>1958</v>
      </c>
      <c r="AL27" s="7">
        <v>2005</v>
      </c>
      <c r="AM27" s="7" t="s">
        <v>100</v>
      </c>
      <c r="AN27" s="7">
        <v>6.5</v>
      </c>
      <c r="AO27" s="7">
        <v>6</v>
      </c>
      <c r="AP27" s="7" t="s">
        <v>110</v>
      </c>
      <c r="AQ27" s="7" t="s">
        <v>105</v>
      </c>
      <c r="AR27" s="7" t="s">
        <v>105</v>
      </c>
      <c r="AS27" s="7" t="s">
        <v>105</v>
      </c>
      <c r="BE27" s="115"/>
    </row>
    <row r="28" spans="1:57" s="7" customFormat="1" ht="24" customHeight="1" outlineLevel="2" x14ac:dyDescent="0.15">
      <c r="A28" s="17">
        <v>18</v>
      </c>
      <c r="B28" s="20" t="s">
        <v>12</v>
      </c>
      <c r="C28" s="20" t="s">
        <v>137</v>
      </c>
      <c r="D28" s="20" t="s">
        <v>138</v>
      </c>
      <c r="E28" s="20">
        <v>281.37200000000001</v>
      </c>
      <c r="F28" s="20">
        <v>282.37099999999998</v>
      </c>
      <c r="G28" s="20"/>
      <c r="H28" s="20"/>
      <c r="I28" s="20"/>
      <c r="J28" s="18">
        <f t="shared" si="3"/>
        <v>0.9989999999999668</v>
      </c>
      <c r="K28" s="17">
        <f t="shared" si="5"/>
        <v>0.9989999999999668</v>
      </c>
      <c r="L28" s="20"/>
      <c r="M28" s="20"/>
      <c r="N28" s="20"/>
      <c r="O28" s="20"/>
      <c r="P28" s="20" t="s">
        <v>100</v>
      </c>
      <c r="Q28" s="20">
        <v>6</v>
      </c>
      <c r="R28" s="20" t="s">
        <v>110</v>
      </c>
      <c r="S28" s="24"/>
      <c r="T28" s="24"/>
      <c r="U28" s="20">
        <v>6</v>
      </c>
      <c r="V28" s="24"/>
      <c r="W28" s="20" t="s">
        <v>111</v>
      </c>
      <c r="X28" s="17" t="s">
        <v>103</v>
      </c>
      <c r="Y28" s="17">
        <v>30</v>
      </c>
      <c r="Z28" s="17" t="s">
        <v>104</v>
      </c>
      <c r="AA28" s="17">
        <v>9</v>
      </c>
      <c r="AB28" s="21">
        <v>215</v>
      </c>
      <c r="AC28" s="17" t="s">
        <v>106</v>
      </c>
      <c r="AD28" s="45"/>
      <c r="AE28" t="str">
        <f t="shared" si="4"/>
        <v>S333281.372282.371</v>
      </c>
      <c r="AF28" s="6" t="str">
        <f>VLOOKUP(AE28,[1]Worksheet!$AI$1:$AI$65536,1,0)</f>
        <v>S333281.372282.371</v>
      </c>
      <c r="AG28" s="6" t="e">
        <f>VLOOKUP(#REF!,[2]明细表1214!$A$7:$H$122,8,0)</f>
        <v>#REF!</v>
      </c>
      <c r="AH28" s="6" t="e">
        <f>VLOOKUP(#REF!,[2]明细表1214!$A$7:$CL$122,90,0)</f>
        <v>#REF!</v>
      </c>
      <c r="AJ28" s="7" t="s">
        <v>105</v>
      </c>
      <c r="AK28" s="7">
        <v>1958</v>
      </c>
      <c r="AL28" s="7">
        <v>2005</v>
      </c>
      <c r="AM28" s="7" t="s">
        <v>100</v>
      </c>
      <c r="AN28" s="7">
        <v>6.5</v>
      </c>
      <c r="AO28" s="7">
        <v>6</v>
      </c>
      <c r="AP28" s="7" t="s">
        <v>110</v>
      </c>
      <c r="AQ28" s="7" t="s">
        <v>105</v>
      </c>
      <c r="AR28" s="7" t="s">
        <v>105</v>
      </c>
      <c r="AS28" s="7" t="s">
        <v>105</v>
      </c>
      <c r="BE28" s="115"/>
    </row>
    <row r="29" spans="1:57" s="8" customFormat="1" ht="24" customHeight="1" outlineLevel="2" x14ac:dyDescent="0.15">
      <c r="A29" s="17">
        <v>19</v>
      </c>
      <c r="B29" s="20" t="s">
        <v>12</v>
      </c>
      <c r="C29" s="20" t="s">
        <v>137</v>
      </c>
      <c r="D29" s="20" t="s">
        <v>138</v>
      </c>
      <c r="E29" s="20">
        <v>282.37099999999998</v>
      </c>
      <c r="F29" s="20">
        <v>284.166</v>
      </c>
      <c r="G29" s="20"/>
      <c r="H29" s="20"/>
      <c r="I29" s="20"/>
      <c r="J29" s="18">
        <f t="shared" si="3"/>
        <v>1.7950000000000159</v>
      </c>
      <c r="K29" s="17">
        <f t="shared" si="5"/>
        <v>1.7950000000000159</v>
      </c>
      <c r="L29" s="20"/>
      <c r="M29" s="20"/>
      <c r="N29" s="20"/>
      <c r="O29" s="20"/>
      <c r="P29" s="20" t="s">
        <v>100</v>
      </c>
      <c r="Q29" s="20">
        <v>6</v>
      </c>
      <c r="R29" s="20" t="s">
        <v>110</v>
      </c>
      <c r="S29" s="24"/>
      <c r="T29" s="24"/>
      <c r="U29" s="20">
        <v>6</v>
      </c>
      <c r="V29" s="24"/>
      <c r="W29" s="20" t="s">
        <v>111</v>
      </c>
      <c r="X29" s="17" t="s">
        <v>103</v>
      </c>
      <c r="Y29" s="17">
        <v>30</v>
      </c>
      <c r="Z29" s="17" t="s">
        <v>104</v>
      </c>
      <c r="AA29" s="17">
        <v>9</v>
      </c>
      <c r="AB29" s="21">
        <v>215</v>
      </c>
      <c r="AC29" s="17" t="s">
        <v>106</v>
      </c>
      <c r="AD29" s="45"/>
      <c r="AE29" t="str">
        <f t="shared" si="4"/>
        <v>S333282.371284.166</v>
      </c>
      <c r="AF29" s="6" t="str">
        <f>VLOOKUP(AE29,[1]Worksheet!$AI$1:$AI$65536,1,0)</f>
        <v>S333282.371284.166</v>
      </c>
      <c r="AG29" s="6" t="e">
        <f>VLOOKUP(#REF!,[2]明细表1214!$A$7:$H$122,8,0)</f>
        <v>#REF!</v>
      </c>
      <c r="AH29" s="6" t="e">
        <f>VLOOKUP(#REF!,[2]明细表1214!$A$7:$CL$122,90,0)</f>
        <v>#REF!</v>
      </c>
      <c r="AJ29" s="8" t="s">
        <v>105</v>
      </c>
      <c r="AK29" s="8">
        <v>1958</v>
      </c>
      <c r="AL29" s="8">
        <v>2005</v>
      </c>
      <c r="AM29" s="8" t="s">
        <v>100</v>
      </c>
      <c r="AN29" s="8">
        <v>6.5</v>
      </c>
      <c r="AO29" s="8">
        <v>6</v>
      </c>
      <c r="AP29" s="8" t="s">
        <v>110</v>
      </c>
      <c r="AQ29" s="8" t="s">
        <v>105</v>
      </c>
      <c r="AR29" s="8" t="s">
        <v>105</v>
      </c>
      <c r="AS29" s="8" t="s">
        <v>105</v>
      </c>
      <c r="BE29" s="116"/>
    </row>
    <row r="30" spans="1:57" s="8" customFormat="1" ht="24" customHeight="1" outlineLevel="2" x14ac:dyDescent="0.15">
      <c r="A30" s="17">
        <v>20</v>
      </c>
      <c r="B30" s="20" t="s">
        <v>12</v>
      </c>
      <c r="C30" s="20" t="s">
        <v>137</v>
      </c>
      <c r="D30" s="20" t="s">
        <v>138</v>
      </c>
      <c r="E30" s="20">
        <v>284.166</v>
      </c>
      <c r="F30" s="20">
        <v>285.166</v>
      </c>
      <c r="G30" s="20"/>
      <c r="H30" s="20"/>
      <c r="I30" s="20"/>
      <c r="J30" s="18">
        <f t="shared" si="3"/>
        <v>1</v>
      </c>
      <c r="K30" s="17">
        <f t="shared" si="5"/>
        <v>1</v>
      </c>
      <c r="L30" s="20"/>
      <c r="M30" s="20"/>
      <c r="N30" s="20"/>
      <c r="O30" s="20"/>
      <c r="P30" s="20" t="s">
        <v>100</v>
      </c>
      <c r="Q30" s="20">
        <v>6</v>
      </c>
      <c r="R30" s="20" t="s">
        <v>110</v>
      </c>
      <c r="S30" s="24"/>
      <c r="T30" s="24"/>
      <c r="U30" s="20">
        <v>6</v>
      </c>
      <c r="V30" s="24"/>
      <c r="W30" s="20" t="s">
        <v>111</v>
      </c>
      <c r="X30" s="17" t="s">
        <v>103</v>
      </c>
      <c r="Y30" s="17">
        <v>30</v>
      </c>
      <c r="Z30" s="17" t="s">
        <v>104</v>
      </c>
      <c r="AA30" s="17">
        <v>9</v>
      </c>
      <c r="AB30" s="21">
        <v>215</v>
      </c>
      <c r="AC30" s="17" t="s">
        <v>106</v>
      </c>
      <c r="AD30" s="45"/>
      <c r="AE30" t="str">
        <f t="shared" si="4"/>
        <v>S333284.166285.166</v>
      </c>
      <c r="AF30" s="6" t="str">
        <f>VLOOKUP(AE30,[1]Worksheet!$AI$1:$AI$65536,1,0)</f>
        <v>S333284.166285.166</v>
      </c>
      <c r="AG30" s="6" t="e">
        <f>VLOOKUP(#REF!,[2]明细表1214!$A$7:$H$122,8,0)</f>
        <v>#REF!</v>
      </c>
      <c r="AH30" s="6" t="e">
        <f>VLOOKUP(#REF!,[2]明细表1214!$A$7:$CL$122,90,0)</f>
        <v>#REF!</v>
      </c>
      <c r="AJ30" s="8" t="s">
        <v>105</v>
      </c>
      <c r="AK30" s="8">
        <v>1958</v>
      </c>
      <c r="AL30" s="8">
        <v>2005</v>
      </c>
      <c r="AM30" s="8" t="s">
        <v>100</v>
      </c>
      <c r="AN30" s="8">
        <v>6.5</v>
      </c>
      <c r="AO30" s="8">
        <v>6</v>
      </c>
      <c r="AP30" s="8" t="s">
        <v>110</v>
      </c>
      <c r="AQ30" s="8" t="s">
        <v>105</v>
      </c>
      <c r="AR30" s="8" t="s">
        <v>105</v>
      </c>
      <c r="AS30" s="8" t="s">
        <v>105</v>
      </c>
      <c r="BE30" s="116"/>
    </row>
    <row r="31" spans="1:57" s="9" customFormat="1" ht="24" customHeight="1" outlineLevel="2" x14ac:dyDescent="0.15">
      <c r="A31" s="17">
        <v>21</v>
      </c>
      <c r="B31" s="20" t="s">
        <v>12</v>
      </c>
      <c r="C31" s="20" t="s">
        <v>137</v>
      </c>
      <c r="D31" s="20" t="s">
        <v>138</v>
      </c>
      <c r="E31" s="20">
        <v>285.166</v>
      </c>
      <c r="F31" s="20">
        <v>285.56599999999997</v>
      </c>
      <c r="G31" s="20"/>
      <c r="H31" s="20"/>
      <c r="I31" s="20"/>
      <c r="J31" s="18">
        <f t="shared" si="3"/>
        <v>0.39999999999997726</v>
      </c>
      <c r="K31" s="17">
        <f t="shared" si="5"/>
        <v>0.39999999999997726</v>
      </c>
      <c r="L31" s="20"/>
      <c r="M31" s="20"/>
      <c r="N31" s="20"/>
      <c r="O31" s="20"/>
      <c r="P31" s="20" t="s">
        <v>100</v>
      </c>
      <c r="Q31" s="20">
        <v>6</v>
      </c>
      <c r="R31" s="20" t="s">
        <v>101</v>
      </c>
      <c r="S31" s="24"/>
      <c r="T31" s="24"/>
      <c r="U31" s="20">
        <v>6</v>
      </c>
      <c r="V31" s="24"/>
      <c r="W31" s="20" t="s">
        <v>102</v>
      </c>
      <c r="X31" s="17" t="s">
        <v>103</v>
      </c>
      <c r="Y31" s="17">
        <v>30</v>
      </c>
      <c r="Z31" s="17" t="s">
        <v>104</v>
      </c>
      <c r="AA31" s="17">
        <v>9</v>
      </c>
      <c r="AB31" s="17">
        <v>220</v>
      </c>
      <c r="AC31" s="17" t="s">
        <v>106</v>
      </c>
      <c r="AD31" s="45"/>
      <c r="AE31" t="str">
        <f t="shared" si="4"/>
        <v>S333285.166285.566</v>
      </c>
      <c r="AF31" s="6" t="str">
        <f>VLOOKUP(AE31,[1]Worksheet!$AI$1:$AI$65536,1,0)</f>
        <v>S333285.166285.566</v>
      </c>
      <c r="AG31" s="6" t="e">
        <f>VLOOKUP(#REF!,[2]明细表1214!$A$7:$H$122,8,0)</f>
        <v>#REF!</v>
      </c>
      <c r="AH31" s="6" t="e">
        <f>VLOOKUP(#REF!,[2]明细表1214!$A$7:$CL$122,90,0)</f>
        <v>#REF!</v>
      </c>
      <c r="AJ31" s="9" t="s">
        <v>105</v>
      </c>
      <c r="AK31" s="9">
        <v>1958</v>
      </c>
      <c r="AL31" s="9">
        <v>2005</v>
      </c>
      <c r="AM31" s="9" t="s">
        <v>100</v>
      </c>
      <c r="AN31" s="9">
        <v>6.5</v>
      </c>
      <c r="AO31" s="9">
        <v>6</v>
      </c>
      <c r="AP31" s="9" t="s">
        <v>101</v>
      </c>
      <c r="AQ31" s="9" t="s">
        <v>105</v>
      </c>
      <c r="AR31" s="9" t="s">
        <v>105</v>
      </c>
      <c r="AS31" s="9" t="s">
        <v>105</v>
      </c>
      <c r="BE31" s="117"/>
    </row>
    <row r="32" spans="1:57" s="7" customFormat="1" ht="24" customHeight="1" outlineLevel="2" x14ac:dyDescent="0.15">
      <c r="A32" s="17">
        <v>22</v>
      </c>
      <c r="B32" s="20" t="s">
        <v>12</v>
      </c>
      <c r="C32" s="20" t="s">
        <v>137</v>
      </c>
      <c r="D32" s="20" t="s">
        <v>138</v>
      </c>
      <c r="E32" s="20">
        <v>285.56599999999997</v>
      </c>
      <c r="F32" s="20">
        <v>286.26499999999999</v>
      </c>
      <c r="G32" s="20"/>
      <c r="H32" s="20"/>
      <c r="I32" s="20"/>
      <c r="J32" s="18">
        <f t="shared" si="3"/>
        <v>0.69900000000001228</v>
      </c>
      <c r="K32" s="17">
        <f t="shared" si="5"/>
        <v>0.69900000000001228</v>
      </c>
      <c r="L32" s="20"/>
      <c r="M32" s="20"/>
      <c r="N32" s="20"/>
      <c r="O32" s="20"/>
      <c r="P32" s="20" t="s">
        <v>100</v>
      </c>
      <c r="Q32" s="20">
        <v>6</v>
      </c>
      <c r="R32" s="20" t="s">
        <v>101</v>
      </c>
      <c r="S32" s="24"/>
      <c r="T32" s="24"/>
      <c r="U32" s="20">
        <v>6</v>
      </c>
      <c r="V32" s="24"/>
      <c r="W32" s="20" t="s">
        <v>102</v>
      </c>
      <c r="X32" s="17" t="s">
        <v>103</v>
      </c>
      <c r="Y32" s="17">
        <v>30</v>
      </c>
      <c r="Z32" s="17" t="s">
        <v>104</v>
      </c>
      <c r="AA32" s="17">
        <v>9</v>
      </c>
      <c r="AB32" s="17">
        <v>220</v>
      </c>
      <c r="AC32" s="17" t="s">
        <v>106</v>
      </c>
      <c r="AD32" s="45"/>
      <c r="AE32" t="str">
        <f t="shared" si="4"/>
        <v>S333285.566286.265</v>
      </c>
      <c r="AF32" s="6" t="str">
        <f>VLOOKUP(AE32,[1]Worksheet!$AI$1:$AI$65536,1,0)</f>
        <v>S333285.566286.265</v>
      </c>
      <c r="AG32" s="6" t="e">
        <f>VLOOKUP(#REF!,[2]明细表1214!$A$7:$H$122,8,0)</f>
        <v>#REF!</v>
      </c>
      <c r="AH32" s="6" t="e">
        <f>VLOOKUP(#REF!,[2]明细表1214!$A$7:$CL$122,90,0)</f>
        <v>#REF!</v>
      </c>
      <c r="AJ32" s="7" t="s">
        <v>105</v>
      </c>
      <c r="AK32" s="7">
        <v>1958</v>
      </c>
      <c r="AL32" s="7">
        <v>2005</v>
      </c>
      <c r="AM32" s="7" t="s">
        <v>100</v>
      </c>
      <c r="AN32" s="7">
        <v>6.5</v>
      </c>
      <c r="AO32" s="7">
        <v>6</v>
      </c>
      <c r="AP32" s="7" t="s">
        <v>101</v>
      </c>
      <c r="AQ32" s="7" t="s">
        <v>105</v>
      </c>
      <c r="AR32" s="7" t="s">
        <v>105</v>
      </c>
      <c r="AS32" s="7" t="s">
        <v>105</v>
      </c>
      <c r="BE32" s="115"/>
    </row>
    <row r="33" spans="1:57" s="7" customFormat="1" ht="24" customHeight="1" outlineLevel="2" x14ac:dyDescent="0.15">
      <c r="A33" s="17">
        <v>23</v>
      </c>
      <c r="B33" s="20" t="s">
        <v>12</v>
      </c>
      <c r="C33" s="20" t="s">
        <v>137</v>
      </c>
      <c r="D33" s="20" t="s">
        <v>138</v>
      </c>
      <c r="E33" s="20">
        <v>286.26499999999999</v>
      </c>
      <c r="F33" s="20">
        <v>288.46300000000002</v>
      </c>
      <c r="G33" s="20"/>
      <c r="H33" s="20"/>
      <c r="I33" s="20"/>
      <c r="J33" s="18">
        <f t="shared" si="3"/>
        <v>2.1980000000000359</v>
      </c>
      <c r="K33" s="17">
        <f t="shared" si="5"/>
        <v>2.1980000000000359</v>
      </c>
      <c r="L33" s="20"/>
      <c r="M33" s="20"/>
      <c r="N33" s="20"/>
      <c r="O33" s="20"/>
      <c r="P33" s="20" t="s">
        <v>100</v>
      </c>
      <c r="Q33" s="20">
        <v>6</v>
      </c>
      <c r="R33" s="20" t="s">
        <v>101</v>
      </c>
      <c r="S33" s="24"/>
      <c r="T33" s="24"/>
      <c r="U33" s="20">
        <v>6</v>
      </c>
      <c r="V33" s="24"/>
      <c r="W33" s="20" t="s">
        <v>102</v>
      </c>
      <c r="X33" s="17" t="s">
        <v>103</v>
      </c>
      <c r="Y33" s="17">
        <v>30</v>
      </c>
      <c r="Z33" s="17" t="s">
        <v>104</v>
      </c>
      <c r="AA33" s="17">
        <v>9</v>
      </c>
      <c r="AB33" s="17">
        <v>220</v>
      </c>
      <c r="AC33" s="17" t="s">
        <v>106</v>
      </c>
      <c r="AD33" s="45"/>
      <c r="AE33" t="str">
        <f t="shared" si="4"/>
        <v>S333286.265288.463</v>
      </c>
      <c r="AF33" s="6" t="str">
        <f>VLOOKUP(AE33,[1]Worksheet!$AI$1:$AI$65536,1,0)</f>
        <v>S333286.265288.463</v>
      </c>
      <c r="AG33" s="6" t="e">
        <f>VLOOKUP(#REF!,[2]明细表1214!$A$7:$H$122,8,0)</f>
        <v>#REF!</v>
      </c>
      <c r="AH33" s="6" t="e">
        <f>VLOOKUP(#REF!,[2]明细表1214!$A$7:$CL$122,90,0)</f>
        <v>#REF!</v>
      </c>
      <c r="AJ33" s="7" t="s">
        <v>105</v>
      </c>
      <c r="AK33" s="7">
        <v>1958</v>
      </c>
      <c r="AL33" s="7">
        <v>2005</v>
      </c>
      <c r="AM33" s="7" t="s">
        <v>100</v>
      </c>
      <c r="AN33" s="7">
        <v>6.5</v>
      </c>
      <c r="AO33" s="7">
        <v>6</v>
      </c>
      <c r="AP33" s="7" t="s">
        <v>101</v>
      </c>
      <c r="AQ33" s="7" t="s">
        <v>105</v>
      </c>
      <c r="AR33" s="7" t="s">
        <v>105</v>
      </c>
      <c r="AS33" s="7" t="s">
        <v>105</v>
      </c>
      <c r="BE33" s="115"/>
    </row>
    <row r="34" spans="1:57" s="7" customFormat="1" ht="24" customHeight="1" outlineLevel="2" x14ac:dyDescent="0.15">
      <c r="A34" s="17">
        <v>24</v>
      </c>
      <c r="B34" s="20" t="s">
        <v>12</v>
      </c>
      <c r="C34" s="20" t="s">
        <v>137</v>
      </c>
      <c r="D34" s="20" t="s">
        <v>138</v>
      </c>
      <c r="E34" s="20">
        <v>288.46300000000002</v>
      </c>
      <c r="F34" s="20">
        <v>289.762</v>
      </c>
      <c r="G34" s="20"/>
      <c r="H34" s="20"/>
      <c r="I34" s="20"/>
      <c r="J34" s="18">
        <f t="shared" si="3"/>
        <v>1.2989999999999782</v>
      </c>
      <c r="K34" s="17">
        <f t="shared" si="5"/>
        <v>1.2989999999999782</v>
      </c>
      <c r="L34" s="20"/>
      <c r="M34" s="20"/>
      <c r="N34" s="20"/>
      <c r="O34" s="20"/>
      <c r="P34" s="20" t="s">
        <v>100</v>
      </c>
      <c r="Q34" s="20">
        <v>6</v>
      </c>
      <c r="R34" s="20" t="s">
        <v>101</v>
      </c>
      <c r="S34" s="24"/>
      <c r="T34" s="24"/>
      <c r="U34" s="20">
        <v>6</v>
      </c>
      <c r="V34" s="24"/>
      <c r="W34" s="20" t="s">
        <v>102</v>
      </c>
      <c r="X34" s="17" t="s">
        <v>103</v>
      </c>
      <c r="Y34" s="17">
        <v>30</v>
      </c>
      <c r="Z34" s="17" t="s">
        <v>104</v>
      </c>
      <c r="AA34" s="17">
        <v>9</v>
      </c>
      <c r="AB34" s="17">
        <v>220</v>
      </c>
      <c r="AC34" s="17" t="s">
        <v>106</v>
      </c>
      <c r="AD34" s="45"/>
      <c r="AE34" t="str">
        <f t="shared" si="4"/>
        <v>S333288.463289.762</v>
      </c>
      <c r="AF34" s="6" t="str">
        <f>VLOOKUP(AE34,[1]Worksheet!$AI$1:$AI$65536,1,0)</f>
        <v>S333288.463289.762</v>
      </c>
      <c r="AG34" s="6" t="e">
        <f>VLOOKUP(#REF!,[2]明细表1214!$A$7:$H$122,8,0)</f>
        <v>#REF!</v>
      </c>
      <c r="AH34" s="6" t="e">
        <f>VLOOKUP(#REF!,[2]明细表1214!$A$7:$CL$122,90,0)</f>
        <v>#REF!</v>
      </c>
      <c r="AJ34" s="7" t="s">
        <v>105</v>
      </c>
      <c r="AK34" s="7">
        <v>1958</v>
      </c>
      <c r="AL34" s="7">
        <v>2005</v>
      </c>
      <c r="AM34" s="7" t="s">
        <v>100</v>
      </c>
      <c r="AN34" s="7">
        <v>6.5</v>
      </c>
      <c r="AO34" s="7">
        <v>6</v>
      </c>
      <c r="AP34" s="7" t="s">
        <v>101</v>
      </c>
      <c r="AQ34" s="7" t="s">
        <v>105</v>
      </c>
      <c r="AR34" s="7" t="s">
        <v>105</v>
      </c>
      <c r="AS34" s="7" t="s">
        <v>105</v>
      </c>
      <c r="BE34" s="115"/>
    </row>
    <row r="35" spans="1:57" s="7" customFormat="1" ht="24" customHeight="1" outlineLevel="2" x14ac:dyDescent="0.15">
      <c r="A35" s="17">
        <v>25</v>
      </c>
      <c r="B35" s="20" t="s">
        <v>12</v>
      </c>
      <c r="C35" s="20" t="s">
        <v>137</v>
      </c>
      <c r="D35" s="20" t="s">
        <v>138</v>
      </c>
      <c r="E35" s="20">
        <v>289.762</v>
      </c>
      <c r="F35" s="20">
        <v>292.26100000000002</v>
      </c>
      <c r="G35" s="20"/>
      <c r="H35" s="20"/>
      <c r="I35" s="20"/>
      <c r="J35" s="18">
        <f t="shared" si="3"/>
        <v>2.4990000000000236</v>
      </c>
      <c r="K35" s="17">
        <f t="shared" si="5"/>
        <v>2.4990000000000236</v>
      </c>
      <c r="L35" s="20"/>
      <c r="M35" s="20"/>
      <c r="N35" s="20"/>
      <c r="O35" s="20"/>
      <c r="P35" s="20" t="s">
        <v>100</v>
      </c>
      <c r="Q35" s="20">
        <v>6</v>
      </c>
      <c r="R35" s="20" t="s">
        <v>101</v>
      </c>
      <c r="S35" s="24"/>
      <c r="T35" s="24"/>
      <c r="U35" s="20">
        <v>6</v>
      </c>
      <c r="V35" s="24"/>
      <c r="W35" s="20" t="s">
        <v>102</v>
      </c>
      <c r="X35" s="17" t="s">
        <v>103</v>
      </c>
      <c r="Y35" s="17">
        <v>30</v>
      </c>
      <c r="Z35" s="17" t="s">
        <v>104</v>
      </c>
      <c r="AA35" s="17">
        <v>9</v>
      </c>
      <c r="AB35" s="17">
        <v>220</v>
      </c>
      <c r="AC35" s="17" t="s">
        <v>106</v>
      </c>
      <c r="AD35" s="45"/>
      <c r="AE35" t="str">
        <f t="shared" si="4"/>
        <v>S333289.762292.261</v>
      </c>
      <c r="AF35" s="6" t="str">
        <f>VLOOKUP(AE35,[1]Worksheet!$AI$1:$AI$65536,1,0)</f>
        <v>S333289.762292.261</v>
      </c>
      <c r="AG35" s="6" t="e">
        <f>VLOOKUP(#REF!,[2]明细表1214!$A$7:$H$122,8,0)</f>
        <v>#REF!</v>
      </c>
      <c r="AH35" s="6" t="e">
        <f>VLOOKUP(#REF!,[2]明细表1214!$A$7:$CL$122,90,0)</f>
        <v>#REF!</v>
      </c>
      <c r="AJ35" s="7" t="s">
        <v>105</v>
      </c>
      <c r="AK35" s="7">
        <v>1958</v>
      </c>
      <c r="AL35" s="7">
        <v>2005</v>
      </c>
      <c r="AM35" s="7" t="s">
        <v>100</v>
      </c>
      <c r="AN35" s="7">
        <v>6.5</v>
      </c>
      <c r="AO35" s="7">
        <v>6</v>
      </c>
      <c r="AP35" s="7" t="s">
        <v>101</v>
      </c>
      <c r="AQ35" s="7" t="s">
        <v>105</v>
      </c>
      <c r="AR35" s="7" t="s">
        <v>105</v>
      </c>
      <c r="AS35" s="7" t="s">
        <v>105</v>
      </c>
      <c r="BE35" s="115"/>
    </row>
    <row r="36" spans="1:57" s="7" customFormat="1" ht="24" customHeight="1" outlineLevel="2" x14ac:dyDescent="0.15">
      <c r="A36" s="17">
        <v>26</v>
      </c>
      <c r="B36" s="20" t="s">
        <v>12</v>
      </c>
      <c r="C36" s="20" t="s">
        <v>137</v>
      </c>
      <c r="D36" s="20" t="s">
        <v>138</v>
      </c>
      <c r="E36" s="20">
        <v>292.26100000000002</v>
      </c>
      <c r="F36" s="20">
        <v>293.161</v>
      </c>
      <c r="G36" s="20"/>
      <c r="H36" s="20"/>
      <c r="I36" s="20"/>
      <c r="J36" s="18">
        <f t="shared" si="3"/>
        <v>0.89999999999997726</v>
      </c>
      <c r="K36" s="17">
        <f t="shared" si="5"/>
        <v>0.89999999999997726</v>
      </c>
      <c r="L36" s="20"/>
      <c r="M36" s="20"/>
      <c r="N36" s="20"/>
      <c r="O36" s="20"/>
      <c r="P36" s="20" t="s">
        <v>100</v>
      </c>
      <c r="Q36" s="20">
        <v>6</v>
      </c>
      <c r="R36" s="20" t="s">
        <v>101</v>
      </c>
      <c r="S36" s="24"/>
      <c r="T36" s="24"/>
      <c r="U36" s="20">
        <v>6</v>
      </c>
      <c r="V36" s="24"/>
      <c r="W36" s="20" t="s">
        <v>102</v>
      </c>
      <c r="X36" s="17" t="s">
        <v>103</v>
      </c>
      <c r="Y36" s="17">
        <v>30</v>
      </c>
      <c r="Z36" s="17" t="s">
        <v>104</v>
      </c>
      <c r="AA36" s="17">
        <v>9</v>
      </c>
      <c r="AB36" s="17">
        <v>220</v>
      </c>
      <c r="AC36" s="17" t="s">
        <v>106</v>
      </c>
      <c r="AD36" s="45"/>
      <c r="AE36" t="str">
        <f t="shared" si="4"/>
        <v>S333292.261293.161</v>
      </c>
      <c r="AF36" s="6" t="str">
        <f>VLOOKUP(AE36,[1]Worksheet!$AI$1:$AI$65536,1,0)</f>
        <v>S333292.261293.161</v>
      </c>
      <c r="AG36" s="6" t="e">
        <f>VLOOKUP(#REF!,[2]明细表1214!$A$7:$H$122,8,0)</f>
        <v>#REF!</v>
      </c>
      <c r="AH36" s="6" t="e">
        <f>VLOOKUP(#REF!,[2]明细表1214!$A$7:$CL$122,90,0)</f>
        <v>#REF!</v>
      </c>
      <c r="AJ36" s="7" t="s">
        <v>105</v>
      </c>
      <c r="AK36" s="7">
        <v>1958</v>
      </c>
      <c r="AL36" s="7">
        <v>2005</v>
      </c>
      <c r="AM36" s="7" t="s">
        <v>100</v>
      </c>
      <c r="AN36" s="7">
        <v>6.5</v>
      </c>
      <c r="AO36" s="7">
        <v>6</v>
      </c>
      <c r="AP36" s="7" t="s">
        <v>101</v>
      </c>
      <c r="AQ36" s="7" t="s">
        <v>105</v>
      </c>
      <c r="AR36" s="7" t="s">
        <v>105</v>
      </c>
      <c r="AS36" s="7" t="s">
        <v>105</v>
      </c>
      <c r="BE36" s="115"/>
    </row>
    <row r="37" spans="1:57" s="8" customFormat="1" ht="24" customHeight="1" outlineLevel="2" x14ac:dyDescent="0.15">
      <c r="A37" s="17">
        <v>27</v>
      </c>
      <c r="B37" s="20" t="s">
        <v>12</v>
      </c>
      <c r="C37" s="20" t="s">
        <v>137</v>
      </c>
      <c r="D37" s="20" t="s">
        <v>138</v>
      </c>
      <c r="E37" s="20">
        <v>293.161</v>
      </c>
      <c r="F37" s="20">
        <v>293.56</v>
      </c>
      <c r="G37" s="20"/>
      <c r="H37" s="20"/>
      <c r="I37" s="20"/>
      <c r="J37" s="18">
        <f t="shared" si="3"/>
        <v>0.39900000000000091</v>
      </c>
      <c r="K37" s="17">
        <f t="shared" si="5"/>
        <v>0.39900000000000091</v>
      </c>
      <c r="L37" s="20"/>
      <c r="M37" s="20"/>
      <c r="N37" s="20"/>
      <c r="O37" s="20"/>
      <c r="P37" s="20" t="s">
        <v>100</v>
      </c>
      <c r="Q37" s="20">
        <v>6</v>
      </c>
      <c r="R37" s="20" t="s">
        <v>101</v>
      </c>
      <c r="S37" s="24"/>
      <c r="T37" s="24"/>
      <c r="U37" s="20">
        <v>6</v>
      </c>
      <c r="V37" s="24"/>
      <c r="W37" s="20" t="s">
        <v>102</v>
      </c>
      <c r="X37" s="17" t="s">
        <v>103</v>
      </c>
      <c r="Y37" s="17">
        <v>30</v>
      </c>
      <c r="Z37" s="17" t="s">
        <v>104</v>
      </c>
      <c r="AA37" s="17">
        <v>9</v>
      </c>
      <c r="AB37" s="17">
        <v>220</v>
      </c>
      <c r="AC37" s="17" t="s">
        <v>106</v>
      </c>
      <c r="AD37" s="45"/>
      <c r="AE37" t="str">
        <f t="shared" si="4"/>
        <v>S333293.161293.56</v>
      </c>
      <c r="AF37" s="6" t="str">
        <f>VLOOKUP(AE37,[1]Worksheet!$AI$1:$AI$65536,1,0)</f>
        <v>S333293.161293.56</v>
      </c>
      <c r="AG37" s="6" t="e">
        <f>VLOOKUP(#REF!,[2]明细表1214!$A$7:$H$122,8,0)</f>
        <v>#REF!</v>
      </c>
      <c r="AH37" s="6" t="e">
        <f>VLOOKUP(#REF!,[2]明细表1214!$A$7:$CL$122,90,0)</f>
        <v>#REF!</v>
      </c>
      <c r="AJ37" s="8" t="s">
        <v>105</v>
      </c>
      <c r="AK37" s="8">
        <v>1958</v>
      </c>
      <c r="AL37" s="8">
        <v>2005</v>
      </c>
      <c r="AM37" s="8" t="s">
        <v>100</v>
      </c>
      <c r="AN37" s="8">
        <v>6.5</v>
      </c>
      <c r="AO37" s="8">
        <v>6</v>
      </c>
      <c r="AP37" s="8" t="s">
        <v>101</v>
      </c>
      <c r="AQ37" s="8" t="s">
        <v>105</v>
      </c>
      <c r="AR37" s="8" t="s">
        <v>105</v>
      </c>
      <c r="AS37" s="8" t="s">
        <v>105</v>
      </c>
      <c r="BE37" s="116"/>
    </row>
    <row r="38" spans="1:57" s="10" customFormat="1" ht="24" customHeight="1" outlineLevel="2" x14ac:dyDescent="0.15">
      <c r="A38" s="17">
        <v>28</v>
      </c>
      <c r="B38" s="20" t="s">
        <v>12</v>
      </c>
      <c r="C38" s="20" t="s">
        <v>137</v>
      </c>
      <c r="D38" s="20" t="s">
        <v>138</v>
      </c>
      <c r="E38" s="20">
        <v>293.56</v>
      </c>
      <c r="F38" s="20">
        <v>293.68900000000002</v>
      </c>
      <c r="G38" s="20"/>
      <c r="H38" s="20"/>
      <c r="I38" s="20"/>
      <c r="J38" s="18">
        <f t="shared" si="3"/>
        <v>0.1290000000000191</v>
      </c>
      <c r="K38" s="17">
        <f t="shared" si="5"/>
        <v>0.1290000000000191</v>
      </c>
      <c r="L38" s="20"/>
      <c r="M38" s="20"/>
      <c r="N38" s="20"/>
      <c r="O38" s="20"/>
      <c r="P38" s="20" t="s">
        <v>100</v>
      </c>
      <c r="Q38" s="20">
        <v>6</v>
      </c>
      <c r="R38" s="20" t="s">
        <v>110</v>
      </c>
      <c r="S38" s="24"/>
      <c r="T38" s="24"/>
      <c r="U38" s="20">
        <v>6</v>
      </c>
      <c r="V38" s="24"/>
      <c r="W38" s="20" t="s">
        <v>111</v>
      </c>
      <c r="X38" s="17" t="s">
        <v>103</v>
      </c>
      <c r="Y38" s="17">
        <v>30</v>
      </c>
      <c r="Z38" s="17" t="s">
        <v>104</v>
      </c>
      <c r="AA38" s="17">
        <v>9</v>
      </c>
      <c r="AB38" s="21">
        <v>215</v>
      </c>
      <c r="AC38" s="17" t="s">
        <v>106</v>
      </c>
      <c r="AD38" s="45"/>
      <c r="AE38" t="str">
        <f t="shared" si="4"/>
        <v>S333293.56293.689</v>
      </c>
      <c r="AF38" s="6" t="str">
        <f>VLOOKUP(AE38,[1]Worksheet!$AI$1:$AI$65536,1,0)</f>
        <v>S333293.56293.689</v>
      </c>
      <c r="AG38" s="6" t="e">
        <f>VLOOKUP(#REF!,[2]明细表1214!$A$7:$H$122,8,0)</f>
        <v>#REF!</v>
      </c>
      <c r="AH38" s="6" t="e">
        <f>VLOOKUP(#REF!,[2]明细表1214!$A$7:$CL$122,90,0)</f>
        <v>#REF!</v>
      </c>
      <c r="AJ38" s="10" t="s">
        <v>105</v>
      </c>
      <c r="AK38" s="10">
        <v>1958</v>
      </c>
      <c r="AL38" s="10">
        <v>2010</v>
      </c>
      <c r="AM38" s="10" t="s">
        <v>100</v>
      </c>
      <c r="AN38" s="10">
        <v>7</v>
      </c>
      <c r="AO38" s="10">
        <v>6</v>
      </c>
      <c r="AP38" s="10" t="s">
        <v>118</v>
      </c>
      <c r="AQ38" s="10" t="s">
        <v>105</v>
      </c>
      <c r="AR38" s="10" t="s">
        <v>105</v>
      </c>
      <c r="AS38" s="10" t="s">
        <v>105</v>
      </c>
      <c r="BE38" s="118"/>
    </row>
    <row r="39" spans="1:57" s="10" customFormat="1" ht="24" customHeight="1" outlineLevel="1" x14ac:dyDescent="0.15">
      <c r="A39" s="17"/>
      <c r="B39" s="40" t="s">
        <v>272</v>
      </c>
      <c r="C39" s="21"/>
      <c r="D39" s="21"/>
      <c r="E39" s="21"/>
      <c r="F39" s="21"/>
      <c r="G39" s="24"/>
      <c r="H39" s="24"/>
      <c r="I39" s="24"/>
      <c r="J39" s="18"/>
      <c r="K39" s="37">
        <f>SUBTOTAL(9,K40:K51)</f>
        <v>55.216000000000015</v>
      </c>
      <c r="L39" s="24"/>
      <c r="M39" s="24"/>
      <c r="N39" s="24"/>
      <c r="O39" s="24"/>
      <c r="P39" s="21"/>
      <c r="Q39" s="21"/>
      <c r="R39" s="21"/>
      <c r="S39" s="24"/>
      <c r="T39" s="24"/>
      <c r="U39" s="21"/>
      <c r="V39" s="24"/>
      <c r="W39" s="21"/>
      <c r="X39" s="17"/>
      <c r="Y39" s="17"/>
      <c r="Z39" s="17"/>
      <c r="AA39" s="17"/>
      <c r="AB39" s="17"/>
      <c r="AC39" s="17"/>
      <c r="AD39" s="45"/>
      <c r="AE39"/>
      <c r="AF39" s="6"/>
      <c r="AG39" s="6"/>
      <c r="AH39" s="6"/>
      <c r="BE39" s="118"/>
    </row>
    <row r="40" spans="1:57" s="10" customFormat="1" ht="24" customHeight="1" outlineLevel="2" x14ac:dyDescent="0.15">
      <c r="A40" s="17">
        <v>29</v>
      </c>
      <c r="B40" s="21" t="s">
        <v>13</v>
      </c>
      <c r="C40" s="21" t="s">
        <v>140</v>
      </c>
      <c r="D40" s="21" t="s">
        <v>141</v>
      </c>
      <c r="E40" s="21">
        <v>95.015000000000001</v>
      </c>
      <c r="F40" s="21">
        <v>98.986000000000004</v>
      </c>
      <c r="G40" s="24"/>
      <c r="H40" s="24"/>
      <c r="I40" s="24"/>
      <c r="J40" s="18">
        <f t="shared" ref="J40:J51" si="6">F40-E40</f>
        <v>3.9710000000000036</v>
      </c>
      <c r="K40" s="17">
        <f t="shared" ref="K40:K51" si="7">F40-E40</f>
        <v>3.9710000000000036</v>
      </c>
      <c r="L40" s="24"/>
      <c r="M40" s="24"/>
      <c r="N40" s="24"/>
      <c r="O40" s="24"/>
      <c r="P40" s="21" t="s">
        <v>100</v>
      </c>
      <c r="Q40" s="21">
        <v>5</v>
      </c>
      <c r="R40" s="21" t="s">
        <v>101</v>
      </c>
      <c r="S40" s="24"/>
      <c r="T40" s="24" t="s">
        <v>120</v>
      </c>
      <c r="U40" s="21">
        <v>7</v>
      </c>
      <c r="V40" s="24"/>
      <c r="W40" s="21" t="s">
        <v>142</v>
      </c>
      <c r="X40" s="17" t="s">
        <v>103</v>
      </c>
      <c r="Y40" s="17">
        <v>30</v>
      </c>
      <c r="Z40" s="17" t="s">
        <v>104</v>
      </c>
      <c r="AA40" s="17">
        <v>9</v>
      </c>
      <c r="AB40" s="17">
        <v>220</v>
      </c>
      <c r="AC40" s="17" t="s">
        <v>106</v>
      </c>
      <c r="AD40" s="45" t="s">
        <v>122</v>
      </c>
      <c r="AE40" t="str">
        <f t="shared" ref="AE40:AE51" si="8">D40&amp;E40&amp;F40</f>
        <v>S20695.01598.986</v>
      </c>
      <c r="AF40" s="6" t="str">
        <f>VLOOKUP(AE40,[1]Worksheet!$AI$1:$AI$65536,1,0)</f>
        <v>S20695.01598.986</v>
      </c>
      <c r="AG40" s="6" t="e">
        <f>VLOOKUP(#REF!,[2]明细表1214!$A$7:$H$122,8,0)</f>
        <v>#REF!</v>
      </c>
      <c r="AH40" s="6" t="e">
        <f>VLOOKUP(#REF!,[2]明细表1214!$A$7:$CL$122,90,0)</f>
        <v>#REF!</v>
      </c>
      <c r="AJ40" s="10" t="s">
        <v>105</v>
      </c>
      <c r="AK40" s="10" t="s">
        <v>146</v>
      </c>
      <c r="AL40" s="10" t="s">
        <v>147</v>
      </c>
      <c r="AM40" s="10" t="s">
        <v>100</v>
      </c>
      <c r="AN40" s="10">
        <v>8.5</v>
      </c>
      <c r="AO40" s="10">
        <v>5</v>
      </c>
      <c r="AP40" s="10" t="s">
        <v>101</v>
      </c>
      <c r="AQ40" s="10" t="s">
        <v>105</v>
      </c>
      <c r="AR40" s="10" t="s">
        <v>105</v>
      </c>
      <c r="AS40" s="10" t="s">
        <v>144</v>
      </c>
      <c r="BE40" s="118"/>
    </row>
    <row r="41" spans="1:57" s="8" customFormat="1" ht="24" customHeight="1" outlineLevel="2" x14ac:dyDescent="0.15">
      <c r="A41" s="17">
        <v>30</v>
      </c>
      <c r="B41" s="21" t="s">
        <v>13</v>
      </c>
      <c r="C41" s="21" t="s">
        <v>148</v>
      </c>
      <c r="D41" s="21" t="s">
        <v>141</v>
      </c>
      <c r="E41" s="21">
        <v>201.85</v>
      </c>
      <c r="F41" s="21">
        <v>207.66499999999999</v>
      </c>
      <c r="G41" s="25"/>
      <c r="H41" s="25"/>
      <c r="I41" s="25"/>
      <c r="J41" s="18">
        <f t="shared" si="6"/>
        <v>5.8149999999999977</v>
      </c>
      <c r="K41" s="17">
        <f t="shared" si="7"/>
        <v>5.8149999999999977</v>
      </c>
      <c r="L41" s="25"/>
      <c r="M41" s="25"/>
      <c r="N41" s="25"/>
      <c r="O41" s="25"/>
      <c r="P41" s="21" t="s">
        <v>100</v>
      </c>
      <c r="Q41" s="21">
        <v>4.5</v>
      </c>
      <c r="R41" s="21" t="s">
        <v>101</v>
      </c>
      <c r="S41" s="25" t="s">
        <v>149</v>
      </c>
      <c r="T41" s="25" t="s">
        <v>100</v>
      </c>
      <c r="U41" s="21">
        <v>6</v>
      </c>
      <c r="V41" s="25"/>
      <c r="W41" s="21" t="s">
        <v>102</v>
      </c>
      <c r="X41" s="17" t="s">
        <v>103</v>
      </c>
      <c r="Y41" s="17">
        <v>30</v>
      </c>
      <c r="Z41" s="17" t="s">
        <v>104</v>
      </c>
      <c r="AA41" s="17">
        <v>9</v>
      </c>
      <c r="AB41" s="21">
        <v>220</v>
      </c>
      <c r="AC41" s="17" t="s">
        <v>106</v>
      </c>
      <c r="AD41" s="47" t="s">
        <v>122</v>
      </c>
      <c r="AE41" t="str">
        <f t="shared" si="8"/>
        <v>S206201.85207.665</v>
      </c>
      <c r="AF41" s="6" t="str">
        <f>VLOOKUP(AE41,[1]Worksheet!$AI$1:$AI$65536,1,0)</f>
        <v>S206201.85207.665</v>
      </c>
      <c r="AG41" s="6" t="e">
        <f>VLOOKUP(#REF!,[2]明细表1214!$A$7:$H$122,8,0)</f>
        <v>#REF!</v>
      </c>
      <c r="AH41" s="6" t="e">
        <f>VLOOKUP(#REF!,[2]明细表1214!$A$7:$CL$122,90,0)</f>
        <v>#REF!</v>
      </c>
      <c r="AJ41" s="8" t="s">
        <v>105</v>
      </c>
      <c r="AK41" s="8">
        <v>2000</v>
      </c>
      <c r="AL41" s="8">
        <v>2011</v>
      </c>
      <c r="AM41" s="8" t="s">
        <v>100</v>
      </c>
      <c r="AN41" s="8">
        <v>7</v>
      </c>
      <c r="AO41" s="8">
        <v>4.5</v>
      </c>
      <c r="AP41" s="8" t="s">
        <v>101</v>
      </c>
      <c r="AQ41" s="8" t="s">
        <v>105</v>
      </c>
      <c r="AR41" s="8" t="s">
        <v>105</v>
      </c>
      <c r="AS41" s="8" t="s">
        <v>105</v>
      </c>
      <c r="BE41" s="116"/>
    </row>
    <row r="42" spans="1:57" s="8" customFormat="1" ht="24" customHeight="1" outlineLevel="2" x14ac:dyDescent="0.15">
      <c r="A42" s="17">
        <v>31</v>
      </c>
      <c r="B42" s="21" t="s">
        <v>13</v>
      </c>
      <c r="C42" s="21" t="s">
        <v>140</v>
      </c>
      <c r="D42" s="21" t="s">
        <v>151</v>
      </c>
      <c r="E42" s="21">
        <v>78.691999999999993</v>
      </c>
      <c r="F42" s="21">
        <v>84.537999999999997</v>
      </c>
      <c r="G42" s="24"/>
      <c r="H42" s="24"/>
      <c r="I42" s="24"/>
      <c r="J42" s="44">
        <f t="shared" si="6"/>
        <v>5.8460000000000036</v>
      </c>
      <c r="K42" s="17">
        <f t="shared" si="7"/>
        <v>5.8460000000000036</v>
      </c>
      <c r="L42" s="24"/>
      <c r="M42" s="24"/>
      <c r="N42" s="24"/>
      <c r="O42" s="24"/>
      <c r="P42" s="21" t="s">
        <v>100</v>
      </c>
      <c r="Q42" s="21">
        <v>5.5</v>
      </c>
      <c r="R42" s="21" t="s">
        <v>101</v>
      </c>
      <c r="S42" s="21" t="s">
        <v>101</v>
      </c>
      <c r="T42" s="24" t="s">
        <v>120</v>
      </c>
      <c r="U42" s="21">
        <v>7</v>
      </c>
      <c r="V42" s="24"/>
      <c r="W42" s="21" t="s">
        <v>102</v>
      </c>
      <c r="X42" s="17" t="s">
        <v>103</v>
      </c>
      <c r="Y42" s="17">
        <v>30</v>
      </c>
      <c r="Z42" s="17" t="s">
        <v>104</v>
      </c>
      <c r="AA42" s="17">
        <v>9</v>
      </c>
      <c r="AB42" s="21">
        <v>220</v>
      </c>
      <c r="AC42" s="17" t="s">
        <v>106</v>
      </c>
      <c r="AD42" s="45" t="s">
        <v>122</v>
      </c>
      <c r="AE42" t="str">
        <f t="shared" si="8"/>
        <v>S20978.69284.538</v>
      </c>
      <c r="AF42" s="6" t="str">
        <f>VLOOKUP(AE42,[1]Worksheet!$AI$1:$AI$65536,1,0)</f>
        <v>S20978.69284.538</v>
      </c>
      <c r="AG42" s="6" t="e">
        <f>VLOOKUP(#REF!,[2]明细表1214!$A$7:$H$122,8,0)</f>
        <v>#REF!</v>
      </c>
      <c r="AH42" s="6" t="e">
        <f>VLOOKUP(#REF!,[2]明细表1214!$A$7:$CL$122,90,0)</f>
        <v>#REF!</v>
      </c>
      <c r="AJ42" s="8" t="s">
        <v>105</v>
      </c>
      <c r="AK42" s="8">
        <v>1979</v>
      </c>
      <c r="AL42" s="8" t="s">
        <v>153</v>
      </c>
      <c r="AM42" s="8" t="s">
        <v>100</v>
      </c>
      <c r="AN42" s="8">
        <v>7</v>
      </c>
      <c r="AO42" s="8">
        <v>5.5</v>
      </c>
      <c r="AP42" s="8" t="s">
        <v>101</v>
      </c>
      <c r="AQ42" s="8" t="s">
        <v>105</v>
      </c>
      <c r="AR42" s="8" t="s">
        <v>105</v>
      </c>
      <c r="AS42" s="8" t="s">
        <v>105</v>
      </c>
      <c r="BE42" s="116"/>
    </row>
    <row r="43" spans="1:57" s="8" customFormat="1" ht="24" customHeight="1" outlineLevel="2" x14ac:dyDescent="0.15">
      <c r="A43" s="17">
        <v>32</v>
      </c>
      <c r="B43" s="21" t="s">
        <v>13</v>
      </c>
      <c r="C43" s="21" t="s">
        <v>140</v>
      </c>
      <c r="D43" s="21" t="s">
        <v>151</v>
      </c>
      <c r="E43" s="21">
        <v>84.537999999999997</v>
      </c>
      <c r="F43" s="21">
        <v>85.192999999999998</v>
      </c>
      <c r="G43" s="24"/>
      <c r="H43" s="24"/>
      <c r="I43" s="24"/>
      <c r="J43" s="18">
        <f t="shared" si="6"/>
        <v>0.65500000000000114</v>
      </c>
      <c r="K43" s="17">
        <f t="shared" si="7"/>
        <v>0.65500000000000114</v>
      </c>
      <c r="L43" s="24"/>
      <c r="M43" s="24"/>
      <c r="N43" s="24"/>
      <c r="O43" s="24"/>
      <c r="P43" s="21" t="s">
        <v>100</v>
      </c>
      <c r="Q43" s="21">
        <v>5</v>
      </c>
      <c r="R43" s="21" t="s">
        <v>110</v>
      </c>
      <c r="S43" s="24"/>
      <c r="T43" s="24" t="s">
        <v>120</v>
      </c>
      <c r="U43" s="21">
        <v>7</v>
      </c>
      <c r="V43" s="24"/>
      <c r="W43" s="21" t="s">
        <v>154</v>
      </c>
      <c r="X43" s="17" t="s">
        <v>103</v>
      </c>
      <c r="Y43" s="17">
        <v>30</v>
      </c>
      <c r="Z43" s="17" t="s">
        <v>104</v>
      </c>
      <c r="AA43" s="17">
        <v>9</v>
      </c>
      <c r="AB43" s="21">
        <v>215</v>
      </c>
      <c r="AC43" s="17" t="s">
        <v>106</v>
      </c>
      <c r="AD43" s="45" t="s">
        <v>122</v>
      </c>
      <c r="AE43" t="str">
        <f t="shared" si="8"/>
        <v>S20984.53885.193</v>
      </c>
      <c r="AF43" s="6" t="str">
        <f>VLOOKUP(AE43,[1]Worksheet!$AI$1:$AI$65536,1,0)</f>
        <v>S20984.53885.193</v>
      </c>
      <c r="AG43" s="6" t="e">
        <f>VLOOKUP(#REF!,[2]明细表1214!$A$7:$H$122,8,0)</f>
        <v>#REF!</v>
      </c>
      <c r="AH43" s="6" t="e">
        <f>VLOOKUP(#REF!,[2]明细表1214!$A$7:$CL$122,90,0)</f>
        <v>#REF!</v>
      </c>
      <c r="AJ43" s="8" t="s">
        <v>105</v>
      </c>
      <c r="AK43" s="8">
        <v>1964</v>
      </c>
      <c r="AL43" s="8">
        <v>2010</v>
      </c>
      <c r="AM43" s="8" t="s">
        <v>100</v>
      </c>
      <c r="AN43" s="8">
        <v>6</v>
      </c>
      <c r="AO43" s="8">
        <v>5</v>
      </c>
      <c r="AP43" s="8" t="s">
        <v>110</v>
      </c>
      <c r="AQ43" s="8" t="s">
        <v>105</v>
      </c>
      <c r="AR43" s="8" t="s">
        <v>105</v>
      </c>
      <c r="AS43" s="8" t="s">
        <v>105</v>
      </c>
      <c r="BE43" s="116"/>
    </row>
    <row r="44" spans="1:57" s="8" customFormat="1" ht="24" customHeight="1" outlineLevel="2" x14ac:dyDescent="0.15">
      <c r="A44" s="17">
        <v>33</v>
      </c>
      <c r="B44" s="21" t="s">
        <v>13</v>
      </c>
      <c r="C44" s="21" t="s">
        <v>140</v>
      </c>
      <c r="D44" s="21" t="s">
        <v>151</v>
      </c>
      <c r="E44" s="21">
        <v>85.192999999999998</v>
      </c>
      <c r="F44" s="21">
        <v>94.328000000000003</v>
      </c>
      <c r="G44" s="25"/>
      <c r="H44" s="25"/>
      <c r="I44" s="25"/>
      <c r="J44" s="18">
        <f t="shared" si="6"/>
        <v>9.1350000000000051</v>
      </c>
      <c r="K44" s="17">
        <f t="shared" si="7"/>
        <v>9.1350000000000051</v>
      </c>
      <c r="L44" s="25"/>
      <c r="M44" s="25"/>
      <c r="N44" s="25"/>
      <c r="O44" s="25"/>
      <c r="P44" s="21" t="s">
        <v>100</v>
      </c>
      <c r="Q44" s="21">
        <v>5</v>
      </c>
      <c r="R44" s="21" t="s">
        <v>101</v>
      </c>
      <c r="S44" s="25"/>
      <c r="T44" s="25" t="s">
        <v>120</v>
      </c>
      <c r="U44" s="21">
        <v>7</v>
      </c>
      <c r="V44" s="25"/>
      <c r="W44" s="21" t="s">
        <v>154</v>
      </c>
      <c r="X44" s="17" t="s">
        <v>103</v>
      </c>
      <c r="Y44" s="17">
        <v>30</v>
      </c>
      <c r="Z44" s="17" t="s">
        <v>104</v>
      </c>
      <c r="AA44" s="17">
        <v>9</v>
      </c>
      <c r="AB44" s="21">
        <v>220</v>
      </c>
      <c r="AC44" s="17" t="s">
        <v>106</v>
      </c>
      <c r="AD44" s="47" t="s">
        <v>122</v>
      </c>
      <c r="AE44" t="str">
        <f t="shared" si="8"/>
        <v>S20985.19394.328</v>
      </c>
      <c r="AF44" s="6" t="str">
        <f>VLOOKUP(AE44,[1]Worksheet!$AI$1:$AI$65536,1,0)</f>
        <v>S20985.19394.328</v>
      </c>
      <c r="AG44" s="6" t="e">
        <f>VLOOKUP(#REF!,[2]明细表1214!$A$7:$H$122,8,0)</f>
        <v>#REF!</v>
      </c>
      <c r="AH44" s="6" t="e">
        <f>VLOOKUP(#REF!,[2]明细表1214!$A$7:$CL$122,90,0)</f>
        <v>#REF!</v>
      </c>
      <c r="AJ44" s="8" t="s">
        <v>105</v>
      </c>
      <c r="AK44" s="8" t="s">
        <v>156</v>
      </c>
      <c r="AL44" s="8">
        <v>2010</v>
      </c>
      <c r="AM44" s="8" t="s">
        <v>100</v>
      </c>
      <c r="AN44" s="52" t="s">
        <v>273</v>
      </c>
      <c r="AO44" s="8">
        <v>5</v>
      </c>
      <c r="AP44" s="8" t="s">
        <v>101</v>
      </c>
      <c r="AQ44" s="8" t="s">
        <v>105</v>
      </c>
      <c r="AR44" s="8" t="s">
        <v>105</v>
      </c>
      <c r="AS44" s="8" t="s">
        <v>105</v>
      </c>
      <c r="BE44" s="116"/>
    </row>
    <row r="45" spans="1:57" s="7" customFormat="1" ht="24" customHeight="1" outlineLevel="2" x14ac:dyDescent="0.15">
      <c r="A45" s="17">
        <v>34</v>
      </c>
      <c r="B45" s="23" t="s">
        <v>13</v>
      </c>
      <c r="C45" s="23" t="s">
        <v>158</v>
      </c>
      <c r="D45" s="23" t="s">
        <v>159</v>
      </c>
      <c r="E45" s="23">
        <v>35.927</v>
      </c>
      <c r="F45" s="23">
        <v>44.927</v>
      </c>
      <c r="G45" s="23"/>
      <c r="H45" s="23"/>
      <c r="I45" s="23"/>
      <c r="J45" s="18">
        <f t="shared" si="6"/>
        <v>9</v>
      </c>
      <c r="K45" s="17">
        <f t="shared" si="7"/>
        <v>9</v>
      </c>
      <c r="L45" s="23">
        <v>112.96259791</v>
      </c>
      <c r="M45" s="23">
        <v>28.991105449999999</v>
      </c>
      <c r="N45" s="23">
        <v>112.89666250000001</v>
      </c>
      <c r="O45" s="23">
        <v>28.948326940000001</v>
      </c>
      <c r="P45" s="23" t="s">
        <v>100</v>
      </c>
      <c r="Q45" s="23">
        <v>5.5</v>
      </c>
      <c r="R45" s="23" t="s">
        <v>101</v>
      </c>
      <c r="S45" s="45"/>
      <c r="T45" s="45"/>
      <c r="U45" s="23">
        <v>6</v>
      </c>
      <c r="V45" s="45"/>
      <c r="W45" s="23" t="s">
        <v>102</v>
      </c>
      <c r="X45" s="17" t="s">
        <v>103</v>
      </c>
      <c r="Y45" s="17">
        <v>30</v>
      </c>
      <c r="Z45" s="17" t="s">
        <v>104</v>
      </c>
      <c r="AA45" s="17">
        <v>9</v>
      </c>
      <c r="AB45" s="23">
        <v>220</v>
      </c>
      <c r="AC45" s="17" t="s">
        <v>106</v>
      </c>
      <c r="AD45" s="45"/>
      <c r="AE45" t="str">
        <f t="shared" si="8"/>
        <v>S21035.92744.927</v>
      </c>
      <c r="AF45" s="6" t="str">
        <f>VLOOKUP(AE45,[1]Worksheet!$AI$1:$AI$65536,1,0)</f>
        <v>S21035.92744.927</v>
      </c>
      <c r="AG45" s="6" t="e">
        <f>VLOOKUP(#REF!,[2]明细表1214!$A$7:$H$122,8,0)</f>
        <v>#REF!</v>
      </c>
      <c r="AH45" s="6" t="e">
        <f>VLOOKUP(#REF!,[2]明细表1214!$A$7:$CL$122,90,0)</f>
        <v>#REF!</v>
      </c>
      <c r="AJ45" s="7" t="s">
        <v>105</v>
      </c>
      <c r="AK45" s="7">
        <v>1966</v>
      </c>
      <c r="AL45" s="7">
        <v>2004</v>
      </c>
      <c r="AM45" s="7" t="s">
        <v>100</v>
      </c>
      <c r="AN45" s="7">
        <v>7</v>
      </c>
      <c r="AO45" s="7">
        <v>5.5</v>
      </c>
      <c r="AP45" s="7" t="s">
        <v>101</v>
      </c>
      <c r="AQ45" s="7" t="s">
        <v>105</v>
      </c>
      <c r="AR45" s="7" t="s">
        <v>105</v>
      </c>
      <c r="AS45" s="7" t="s">
        <v>160</v>
      </c>
      <c r="BE45" s="115"/>
    </row>
    <row r="46" spans="1:57" s="7" customFormat="1" ht="24" customHeight="1" outlineLevel="2" x14ac:dyDescent="0.15">
      <c r="A46" s="17">
        <v>35</v>
      </c>
      <c r="B46" s="21" t="s">
        <v>13</v>
      </c>
      <c r="C46" s="21" t="s">
        <v>161</v>
      </c>
      <c r="D46" s="21" t="s">
        <v>162</v>
      </c>
      <c r="E46" s="21">
        <v>94.497</v>
      </c>
      <c r="F46" s="21">
        <v>95.994</v>
      </c>
      <c r="G46" s="25"/>
      <c r="H46" s="25"/>
      <c r="I46" s="25"/>
      <c r="J46" s="18">
        <f t="shared" si="6"/>
        <v>1.4969999999999999</v>
      </c>
      <c r="K46" s="17">
        <f t="shared" si="7"/>
        <v>1.4969999999999999</v>
      </c>
      <c r="L46" s="25"/>
      <c r="M46" s="25"/>
      <c r="N46" s="25"/>
      <c r="O46" s="25"/>
      <c r="P46" s="21" t="s">
        <v>100</v>
      </c>
      <c r="Q46" s="21">
        <v>6</v>
      </c>
      <c r="R46" s="21" t="s">
        <v>163</v>
      </c>
      <c r="S46" s="25" t="s">
        <v>101</v>
      </c>
      <c r="T46" s="25" t="s">
        <v>100</v>
      </c>
      <c r="U46" s="21">
        <v>6</v>
      </c>
      <c r="V46" s="25"/>
      <c r="W46" s="21" t="s">
        <v>164</v>
      </c>
      <c r="X46" s="17" t="s">
        <v>103</v>
      </c>
      <c r="Y46" s="17">
        <v>30</v>
      </c>
      <c r="Z46" s="17" t="s">
        <v>104</v>
      </c>
      <c r="AA46" s="17">
        <v>9</v>
      </c>
      <c r="AB46" s="21">
        <v>220</v>
      </c>
      <c r="AC46" s="17" t="s">
        <v>106</v>
      </c>
      <c r="AD46" s="47" t="s">
        <v>122</v>
      </c>
      <c r="AE46" t="str">
        <f t="shared" si="8"/>
        <v>S31994.49795.994</v>
      </c>
      <c r="AF46" s="6" t="str">
        <f>VLOOKUP(AE46,[1]Worksheet!$AI$1:$AI$65536,1,0)</f>
        <v>S31994.49795.994</v>
      </c>
      <c r="AG46" s="6" t="e">
        <f>VLOOKUP(#REF!,[2]明细表1214!$A$7:$H$122,8,0)</f>
        <v>#REF!</v>
      </c>
      <c r="AH46" s="6" t="e">
        <f>VLOOKUP(#REF!,[2]明细表1214!$A$7:$CL$122,90,0)</f>
        <v>#REF!</v>
      </c>
      <c r="AJ46" s="7" t="s">
        <v>105</v>
      </c>
      <c r="AK46" s="7">
        <v>2007</v>
      </c>
      <c r="AL46" s="7">
        <v>2008</v>
      </c>
      <c r="AM46" s="7" t="s">
        <v>100</v>
      </c>
      <c r="AN46" s="7">
        <v>7</v>
      </c>
      <c r="AO46" s="7">
        <v>6</v>
      </c>
      <c r="AP46" s="7" t="s">
        <v>163</v>
      </c>
      <c r="AQ46" s="7" t="s">
        <v>105</v>
      </c>
      <c r="AR46" s="7" t="s">
        <v>105</v>
      </c>
      <c r="AS46" s="7" t="s">
        <v>105</v>
      </c>
      <c r="BE46" s="115"/>
    </row>
    <row r="47" spans="1:57" s="8" customFormat="1" ht="24" customHeight="1" outlineLevel="2" x14ac:dyDescent="0.15">
      <c r="A47" s="17">
        <v>36</v>
      </c>
      <c r="B47" s="21" t="s">
        <v>13</v>
      </c>
      <c r="C47" s="21" t="s">
        <v>161</v>
      </c>
      <c r="D47" s="21" t="s">
        <v>162</v>
      </c>
      <c r="E47" s="21">
        <v>95.994</v>
      </c>
      <c r="F47" s="21">
        <v>99.991</v>
      </c>
      <c r="G47" s="25"/>
      <c r="H47" s="25"/>
      <c r="I47" s="25"/>
      <c r="J47" s="18">
        <f t="shared" si="6"/>
        <v>3.9969999999999999</v>
      </c>
      <c r="K47" s="17">
        <f t="shared" si="7"/>
        <v>3.9969999999999999</v>
      </c>
      <c r="L47" s="25"/>
      <c r="M47" s="25"/>
      <c r="N47" s="25"/>
      <c r="O47" s="25"/>
      <c r="P47" s="21" t="s">
        <v>100</v>
      </c>
      <c r="Q47" s="21">
        <v>6</v>
      </c>
      <c r="R47" s="21" t="s">
        <v>101</v>
      </c>
      <c r="S47" s="25" t="s">
        <v>101</v>
      </c>
      <c r="T47" s="25" t="s">
        <v>100</v>
      </c>
      <c r="U47" s="21">
        <v>6</v>
      </c>
      <c r="V47" s="25"/>
      <c r="W47" s="21" t="s">
        <v>164</v>
      </c>
      <c r="X47" s="17" t="s">
        <v>103</v>
      </c>
      <c r="Y47" s="17">
        <v>30</v>
      </c>
      <c r="Z47" s="17" t="s">
        <v>104</v>
      </c>
      <c r="AA47" s="17">
        <v>9</v>
      </c>
      <c r="AB47" s="21">
        <v>220</v>
      </c>
      <c r="AC47" s="17" t="s">
        <v>106</v>
      </c>
      <c r="AD47" s="47" t="s">
        <v>122</v>
      </c>
      <c r="AE47" t="str">
        <f t="shared" si="8"/>
        <v>S31995.99499.991</v>
      </c>
      <c r="AF47" s="6" t="str">
        <f>VLOOKUP(AE47,[1]Worksheet!$AI$1:$AI$65536,1,0)</f>
        <v>S31995.99499.991</v>
      </c>
      <c r="AG47" s="6" t="e">
        <f>VLOOKUP(#REF!,[2]明细表1214!$A$7:$H$122,8,0)</f>
        <v>#REF!</v>
      </c>
      <c r="AH47" s="6" t="e">
        <f>VLOOKUP(#REF!,[2]明细表1214!$A$7:$CL$122,90,0)</f>
        <v>#REF!</v>
      </c>
      <c r="AJ47" s="8" t="s">
        <v>105</v>
      </c>
      <c r="AK47" s="8">
        <v>2007</v>
      </c>
      <c r="AL47" s="8">
        <v>2008</v>
      </c>
      <c r="AM47" s="8" t="s">
        <v>100</v>
      </c>
      <c r="AN47" s="8">
        <v>7</v>
      </c>
      <c r="AO47" s="8">
        <v>6</v>
      </c>
      <c r="AP47" s="8" t="s">
        <v>101</v>
      </c>
      <c r="AQ47" s="8" t="s">
        <v>105</v>
      </c>
      <c r="AR47" s="8" t="s">
        <v>105</v>
      </c>
      <c r="AS47" s="8" t="s">
        <v>105</v>
      </c>
      <c r="BE47" s="116"/>
    </row>
    <row r="48" spans="1:57" s="7" customFormat="1" ht="24" customHeight="1" outlineLevel="2" x14ac:dyDescent="0.15">
      <c r="A48" s="17">
        <v>37</v>
      </c>
      <c r="B48" s="21" t="s">
        <v>13</v>
      </c>
      <c r="C48" s="21" t="s">
        <v>161</v>
      </c>
      <c r="D48" s="21" t="s">
        <v>162</v>
      </c>
      <c r="E48" s="21">
        <v>99.991</v>
      </c>
      <c r="F48" s="21">
        <v>100.69</v>
      </c>
      <c r="G48" s="25"/>
      <c r="H48" s="25"/>
      <c r="I48" s="25"/>
      <c r="J48" s="18">
        <f t="shared" si="6"/>
        <v>0.69899999999999807</v>
      </c>
      <c r="K48" s="17">
        <f t="shared" si="7"/>
        <v>0.69899999999999807</v>
      </c>
      <c r="L48" s="25"/>
      <c r="M48" s="25"/>
      <c r="N48" s="25"/>
      <c r="O48" s="25"/>
      <c r="P48" s="21" t="s">
        <v>120</v>
      </c>
      <c r="Q48" s="21">
        <v>6.5</v>
      </c>
      <c r="R48" s="21" t="s">
        <v>101</v>
      </c>
      <c r="S48" s="25" t="s">
        <v>101</v>
      </c>
      <c r="T48" s="25" t="s">
        <v>120</v>
      </c>
      <c r="U48" s="21">
        <v>7</v>
      </c>
      <c r="V48" s="25"/>
      <c r="W48" s="21" t="s">
        <v>164</v>
      </c>
      <c r="X48" s="17" t="s">
        <v>103</v>
      </c>
      <c r="Y48" s="17">
        <v>30</v>
      </c>
      <c r="Z48" s="17" t="s">
        <v>104</v>
      </c>
      <c r="AA48" s="17">
        <v>9</v>
      </c>
      <c r="AB48" s="21">
        <v>220</v>
      </c>
      <c r="AC48" s="17" t="s">
        <v>106</v>
      </c>
      <c r="AD48" s="47" t="s">
        <v>122</v>
      </c>
      <c r="AE48" t="str">
        <f t="shared" si="8"/>
        <v>S31999.991100.69</v>
      </c>
      <c r="AF48" s="6" t="str">
        <f>VLOOKUP(AE48,[1]Worksheet!$AI$1:$AI$65536,1,0)</f>
        <v>S31999.991100.69</v>
      </c>
      <c r="AG48" s="6" t="e">
        <f>VLOOKUP(#REF!,[2]明细表1214!$A$7:$H$122,8,0)</f>
        <v>#REF!</v>
      </c>
      <c r="AH48" s="6" t="e">
        <f>VLOOKUP(#REF!,[2]明细表1214!$A$7:$CL$122,90,0)</f>
        <v>#REF!</v>
      </c>
      <c r="AJ48" s="7" t="s">
        <v>105</v>
      </c>
      <c r="AK48" s="7">
        <v>2007</v>
      </c>
      <c r="AL48" s="7">
        <v>2010</v>
      </c>
      <c r="AM48" s="7" t="s">
        <v>120</v>
      </c>
      <c r="AN48" s="7">
        <v>7</v>
      </c>
      <c r="AO48" s="7">
        <v>6.5</v>
      </c>
      <c r="AP48" s="7" t="s">
        <v>101</v>
      </c>
      <c r="AQ48" s="7" t="s">
        <v>105</v>
      </c>
      <c r="AR48" s="7" t="s">
        <v>105</v>
      </c>
      <c r="AS48" s="7" t="s">
        <v>105</v>
      </c>
      <c r="BE48" s="115"/>
    </row>
    <row r="49" spans="1:57" s="8" customFormat="1" ht="24" customHeight="1" outlineLevel="2" x14ac:dyDescent="0.15">
      <c r="A49" s="17">
        <v>38</v>
      </c>
      <c r="B49" s="21" t="s">
        <v>13</v>
      </c>
      <c r="C49" s="21" t="s">
        <v>161</v>
      </c>
      <c r="D49" s="21" t="s">
        <v>162</v>
      </c>
      <c r="E49" s="21">
        <v>100.69</v>
      </c>
      <c r="F49" s="21">
        <v>104.027</v>
      </c>
      <c r="G49" s="25"/>
      <c r="H49" s="25"/>
      <c r="I49" s="25"/>
      <c r="J49" s="18">
        <f t="shared" si="6"/>
        <v>3.3370000000000033</v>
      </c>
      <c r="K49" s="17">
        <f t="shared" si="7"/>
        <v>3.3370000000000033</v>
      </c>
      <c r="L49" s="25"/>
      <c r="M49" s="25"/>
      <c r="N49" s="25"/>
      <c r="O49" s="25"/>
      <c r="P49" s="21" t="s">
        <v>100</v>
      </c>
      <c r="Q49" s="21">
        <v>6</v>
      </c>
      <c r="R49" s="21" t="s">
        <v>101</v>
      </c>
      <c r="S49" s="25" t="s">
        <v>101</v>
      </c>
      <c r="T49" s="25" t="s">
        <v>100</v>
      </c>
      <c r="U49" s="21">
        <v>6.5</v>
      </c>
      <c r="V49" s="25"/>
      <c r="W49" s="21" t="s">
        <v>164</v>
      </c>
      <c r="X49" s="17" t="s">
        <v>103</v>
      </c>
      <c r="Y49" s="17">
        <v>30</v>
      </c>
      <c r="Z49" s="17" t="s">
        <v>104</v>
      </c>
      <c r="AA49" s="17">
        <v>9</v>
      </c>
      <c r="AB49" s="21">
        <v>220</v>
      </c>
      <c r="AC49" s="17" t="s">
        <v>106</v>
      </c>
      <c r="AD49" s="47" t="s">
        <v>122</v>
      </c>
      <c r="AE49" t="str">
        <f t="shared" si="8"/>
        <v>S319100.69104.027</v>
      </c>
      <c r="AF49" s="6" t="str">
        <f>VLOOKUP(AE49,[1]Worksheet!$AI$1:$AI$65536,1,0)</f>
        <v>S319100.69104.027</v>
      </c>
      <c r="AG49" s="6" t="e">
        <f>VLOOKUP(#REF!,[2]明细表1214!$A$7:$H$122,8,0)</f>
        <v>#REF!</v>
      </c>
      <c r="AH49" s="6" t="e">
        <f>VLOOKUP(#REF!,[2]明细表1214!$A$7:$CL$122,90,0)</f>
        <v>#REF!</v>
      </c>
      <c r="AJ49" s="8" t="s">
        <v>105</v>
      </c>
      <c r="AK49" s="8" t="s">
        <v>117</v>
      </c>
      <c r="AL49" s="8" t="s">
        <v>167</v>
      </c>
      <c r="AM49" s="8" t="s">
        <v>100</v>
      </c>
      <c r="AN49" s="8">
        <v>7</v>
      </c>
      <c r="AO49" s="8">
        <v>6</v>
      </c>
      <c r="AP49" s="8" t="s">
        <v>101</v>
      </c>
      <c r="AQ49" s="8" t="s">
        <v>105</v>
      </c>
      <c r="AR49" s="8" t="s">
        <v>105</v>
      </c>
      <c r="AS49" s="8" t="s">
        <v>105</v>
      </c>
      <c r="BE49" s="116"/>
    </row>
    <row r="50" spans="1:57" s="7" customFormat="1" ht="24" customHeight="1" outlineLevel="2" x14ac:dyDescent="0.15">
      <c r="A50" s="17">
        <v>39</v>
      </c>
      <c r="B50" s="21" t="s">
        <v>13</v>
      </c>
      <c r="C50" s="21" t="s">
        <v>161</v>
      </c>
      <c r="D50" s="21" t="s">
        <v>162</v>
      </c>
      <c r="E50" s="21">
        <v>122.658</v>
      </c>
      <c r="F50" s="21">
        <v>127.352</v>
      </c>
      <c r="G50" s="25"/>
      <c r="H50" s="25"/>
      <c r="I50" s="25"/>
      <c r="J50" s="18">
        <f t="shared" si="6"/>
        <v>4.6940000000000026</v>
      </c>
      <c r="K50" s="17">
        <f t="shared" si="7"/>
        <v>4.6940000000000026</v>
      </c>
      <c r="L50" s="25"/>
      <c r="M50" s="25"/>
      <c r="N50" s="25"/>
      <c r="O50" s="25"/>
      <c r="P50" s="21" t="s">
        <v>100</v>
      </c>
      <c r="Q50" s="21">
        <v>6</v>
      </c>
      <c r="R50" s="21" t="s">
        <v>101</v>
      </c>
      <c r="S50" s="25" t="s">
        <v>168</v>
      </c>
      <c r="T50" s="25" t="s">
        <v>100</v>
      </c>
      <c r="U50" s="21">
        <v>6.5</v>
      </c>
      <c r="V50" s="25"/>
      <c r="W50" s="21" t="s">
        <v>102</v>
      </c>
      <c r="X50" s="17" t="s">
        <v>103</v>
      </c>
      <c r="Y50" s="17">
        <v>30</v>
      </c>
      <c r="Z50" s="17" t="s">
        <v>104</v>
      </c>
      <c r="AA50" s="17">
        <v>9</v>
      </c>
      <c r="AB50" s="21">
        <v>220</v>
      </c>
      <c r="AC50" s="17" t="s">
        <v>106</v>
      </c>
      <c r="AD50" s="47" t="s">
        <v>122</v>
      </c>
      <c r="AE50" t="str">
        <f t="shared" si="8"/>
        <v>S319122.658127.352</v>
      </c>
      <c r="AF50" s="6" t="str">
        <f>VLOOKUP(AE50,[1]Worksheet!$AI$1:$AI$65536,1,0)</f>
        <v>S319122.658127.352</v>
      </c>
      <c r="AG50" s="6" t="e">
        <f>VLOOKUP(#REF!,[2]明细表1214!$A$7:$H$122,8,0)</f>
        <v>#REF!</v>
      </c>
      <c r="AH50" s="6" t="e">
        <f>VLOOKUP(#REF!,[2]明细表1214!$A$7:$CL$122,90,0)</f>
        <v>#REF!</v>
      </c>
      <c r="AJ50" s="7" t="s">
        <v>105</v>
      </c>
      <c r="AK50" s="7">
        <v>1999</v>
      </c>
      <c r="AM50" s="7" t="s">
        <v>100</v>
      </c>
      <c r="AN50" s="7">
        <v>7</v>
      </c>
      <c r="AO50" s="7">
        <v>6</v>
      </c>
      <c r="AP50" s="7" t="s">
        <v>101</v>
      </c>
      <c r="AQ50" s="7" t="s">
        <v>105</v>
      </c>
      <c r="AR50" s="7" t="s">
        <v>105</v>
      </c>
      <c r="AS50" s="7" t="s">
        <v>105</v>
      </c>
      <c r="BE50" s="115"/>
    </row>
    <row r="51" spans="1:57" s="7" customFormat="1" ht="24" customHeight="1" outlineLevel="2" x14ac:dyDescent="0.15">
      <c r="A51" s="17">
        <v>40</v>
      </c>
      <c r="B51" s="21" t="s">
        <v>13</v>
      </c>
      <c r="C51" s="21" t="s">
        <v>171</v>
      </c>
      <c r="D51" s="21" t="s">
        <v>172</v>
      </c>
      <c r="E51" s="21">
        <v>22.6</v>
      </c>
      <c r="F51" s="21">
        <v>29.17</v>
      </c>
      <c r="G51" s="25"/>
      <c r="H51" s="25"/>
      <c r="I51" s="25"/>
      <c r="J51" s="18">
        <f t="shared" si="6"/>
        <v>6.57</v>
      </c>
      <c r="K51" s="17">
        <f t="shared" si="7"/>
        <v>6.57</v>
      </c>
      <c r="L51" s="25"/>
      <c r="M51" s="25"/>
      <c r="N51" s="25"/>
      <c r="O51" s="25"/>
      <c r="P51" s="21" t="s">
        <v>100</v>
      </c>
      <c r="Q51" s="21">
        <v>4.5</v>
      </c>
      <c r="R51" s="21" t="s">
        <v>101</v>
      </c>
      <c r="S51" s="25" t="s">
        <v>101</v>
      </c>
      <c r="T51" s="25" t="s">
        <v>100</v>
      </c>
      <c r="U51" s="21">
        <v>6.5</v>
      </c>
      <c r="V51" s="25"/>
      <c r="W51" s="21" t="s">
        <v>102</v>
      </c>
      <c r="X51" s="17" t="s">
        <v>103</v>
      </c>
      <c r="Y51" s="17">
        <v>30</v>
      </c>
      <c r="Z51" s="17" t="s">
        <v>104</v>
      </c>
      <c r="AA51" s="17">
        <v>9</v>
      </c>
      <c r="AB51" s="21">
        <v>220</v>
      </c>
      <c r="AC51" s="17" t="s">
        <v>106</v>
      </c>
      <c r="AD51" s="47" t="s">
        <v>122</v>
      </c>
      <c r="AE51" t="str">
        <f t="shared" si="8"/>
        <v>S50222.629.17</v>
      </c>
      <c r="AF51" s="6" t="str">
        <f>VLOOKUP(AE51,[1]Worksheet!$AI$1:$AI$65536,1,0)</f>
        <v>S50222.629.17</v>
      </c>
      <c r="AG51" s="6" t="e">
        <f>VLOOKUP(#REF!,[2]明细表1214!$A$7:$H$122,8,0)</f>
        <v>#REF!</v>
      </c>
      <c r="AH51" s="6" t="e">
        <f>VLOOKUP(#REF!,[2]明细表1214!$A$7:$CL$122,90,0)</f>
        <v>#REF!</v>
      </c>
      <c r="AJ51" s="7" t="s">
        <v>105</v>
      </c>
      <c r="AK51" s="7">
        <v>2007</v>
      </c>
      <c r="AL51" s="7">
        <v>2008</v>
      </c>
      <c r="AM51" s="7" t="s">
        <v>100</v>
      </c>
      <c r="AN51" s="7">
        <v>6</v>
      </c>
      <c r="AO51" s="7">
        <v>4.5</v>
      </c>
      <c r="AP51" s="7" t="s">
        <v>101</v>
      </c>
      <c r="AQ51" s="7" t="s">
        <v>105</v>
      </c>
      <c r="AR51" s="7" t="s">
        <v>105</v>
      </c>
      <c r="AS51" s="7" t="s">
        <v>105</v>
      </c>
      <c r="BE51" s="115"/>
    </row>
    <row r="52" spans="1:57" s="8" customFormat="1" ht="24" customHeight="1" outlineLevel="1" x14ac:dyDescent="0.15">
      <c r="A52" s="17"/>
      <c r="B52" s="40" t="s">
        <v>274</v>
      </c>
      <c r="C52" s="21"/>
      <c r="D52" s="21"/>
      <c r="E52" s="21"/>
      <c r="F52" s="21"/>
      <c r="G52" s="25"/>
      <c r="H52" s="25"/>
      <c r="I52" s="25"/>
      <c r="J52" s="18"/>
      <c r="K52" s="37">
        <f>SUBTOTAL(9,K53:K56)</f>
        <v>10.300000000000026</v>
      </c>
      <c r="L52" s="25"/>
      <c r="M52" s="25"/>
      <c r="N52" s="25"/>
      <c r="O52" s="25"/>
      <c r="P52" s="21"/>
      <c r="Q52" s="21"/>
      <c r="R52" s="21"/>
      <c r="S52" s="21"/>
      <c r="T52" s="25"/>
      <c r="U52" s="21"/>
      <c r="V52" s="25"/>
      <c r="W52" s="21"/>
      <c r="X52" s="17"/>
      <c r="Y52" s="17"/>
      <c r="Z52" s="17"/>
      <c r="AA52" s="17"/>
      <c r="AB52" s="21"/>
      <c r="AC52" s="17"/>
      <c r="AD52" s="47"/>
      <c r="AE52"/>
      <c r="AF52" s="6"/>
      <c r="AG52" s="6"/>
      <c r="AH52" s="6"/>
      <c r="BE52" s="116"/>
    </row>
    <row r="53" spans="1:57" s="8" customFormat="1" ht="24" customHeight="1" outlineLevel="2" x14ac:dyDescent="0.15">
      <c r="A53" s="17">
        <v>41</v>
      </c>
      <c r="B53" s="21" t="s">
        <v>14</v>
      </c>
      <c r="C53" s="21" t="s">
        <v>174</v>
      </c>
      <c r="D53" s="21" t="s">
        <v>175</v>
      </c>
      <c r="E53" s="21">
        <v>255.67</v>
      </c>
      <c r="F53" s="21">
        <v>260.24</v>
      </c>
      <c r="G53" s="25"/>
      <c r="H53" s="25"/>
      <c r="I53" s="25"/>
      <c r="J53" s="18">
        <f>F53-E53</f>
        <v>4.5700000000000216</v>
      </c>
      <c r="K53" s="17">
        <f>F53-E53</f>
        <v>4.5700000000000216</v>
      </c>
      <c r="L53" s="25"/>
      <c r="M53" s="25"/>
      <c r="N53" s="25"/>
      <c r="O53" s="25"/>
      <c r="P53" s="21" t="s">
        <v>100</v>
      </c>
      <c r="Q53" s="21">
        <v>4.5</v>
      </c>
      <c r="R53" s="21" t="s">
        <v>101</v>
      </c>
      <c r="S53" s="21" t="s">
        <v>101</v>
      </c>
      <c r="T53" s="25"/>
      <c r="U53" s="21">
        <v>6.5</v>
      </c>
      <c r="V53" s="25"/>
      <c r="W53" s="21" t="s">
        <v>102</v>
      </c>
      <c r="X53" s="17" t="s">
        <v>103</v>
      </c>
      <c r="Y53" s="17">
        <v>30</v>
      </c>
      <c r="Z53" s="17" t="s">
        <v>104</v>
      </c>
      <c r="AA53" s="17">
        <v>9</v>
      </c>
      <c r="AB53" s="21">
        <v>220</v>
      </c>
      <c r="AC53" s="17" t="s">
        <v>106</v>
      </c>
      <c r="AD53" s="47" t="s">
        <v>122</v>
      </c>
      <c r="AE53" t="str">
        <f>D53&amp;E53&amp;F53</f>
        <v>S241255.67260.24</v>
      </c>
      <c r="AF53" s="6" t="str">
        <f>VLOOKUP(AE53,[1]Worksheet!$AI$1:$AI$65536,1,0)</f>
        <v>S241255.67260.24</v>
      </c>
      <c r="AG53" s="6" t="e">
        <f>VLOOKUP(#REF!,[2]明细表1214!$A$7:$H$122,8,0)</f>
        <v>#REF!</v>
      </c>
      <c r="AH53" s="6" t="e">
        <f>VLOOKUP(#REF!,[2]明细表1214!$A$7:$CL$122,90,0)</f>
        <v>#REF!</v>
      </c>
      <c r="AJ53" s="8" t="s">
        <v>105</v>
      </c>
      <c r="AK53" s="8">
        <v>1911</v>
      </c>
      <c r="AL53" s="8">
        <v>2007</v>
      </c>
      <c r="AM53" s="8" t="s">
        <v>100</v>
      </c>
      <c r="AN53" s="8">
        <v>5.5</v>
      </c>
      <c r="AO53" s="8">
        <v>4.5</v>
      </c>
      <c r="AP53" s="8" t="s">
        <v>101</v>
      </c>
      <c r="AQ53" s="8" t="s">
        <v>105</v>
      </c>
      <c r="AR53" s="8" t="s">
        <v>105</v>
      </c>
      <c r="AS53" s="8" t="s">
        <v>105</v>
      </c>
      <c r="BE53" s="116"/>
    </row>
    <row r="54" spans="1:57" s="7" customFormat="1" ht="24" customHeight="1" outlineLevel="2" x14ac:dyDescent="0.15">
      <c r="A54" s="17">
        <v>42</v>
      </c>
      <c r="B54" s="21" t="s">
        <v>14</v>
      </c>
      <c r="C54" s="21" t="s">
        <v>177</v>
      </c>
      <c r="D54" s="21" t="s">
        <v>178</v>
      </c>
      <c r="E54" s="21">
        <v>66.628</v>
      </c>
      <c r="F54" s="21">
        <v>70.120999999999995</v>
      </c>
      <c r="G54" s="21" t="s">
        <v>178</v>
      </c>
      <c r="H54" s="21">
        <v>66.628</v>
      </c>
      <c r="I54" s="21">
        <v>70.120999999999995</v>
      </c>
      <c r="J54" s="18">
        <f>F54-E54</f>
        <v>3.492999999999995</v>
      </c>
      <c r="K54" s="17">
        <f>F54-E54</f>
        <v>3.492999999999995</v>
      </c>
      <c r="L54" s="21"/>
      <c r="M54" s="21"/>
      <c r="N54" s="21"/>
      <c r="O54" s="21"/>
      <c r="P54" s="21" t="s">
        <v>100</v>
      </c>
      <c r="Q54" s="21">
        <v>5</v>
      </c>
      <c r="R54" s="21" t="s">
        <v>101</v>
      </c>
      <c r="S54" s="24"/>
      <c r="T54" s="24"/>
      <c r="U54" s="21">
        <v>5</v>
      </c>
      <c r="V54" s="24"/>
      <c r="W54" s="21" t="s">
        <v>102</v>
      </c>
      <c r="X54" s="17" t="s">
        <v>103</v>
      </c>
      <c r="Y54" s="17">
        <v>30</v>
      </c>
      <c r="Z54" s="17" t="s">
        <v>104</v>
      </c>
      <c r="AA54" s="17">
        <v>9</v>
      </c>
      <c r="AB54" s="21">
        <v>220</v>
      </c>
      <c r="AC54" s="17" t="s">
        <v>106</v>
      </c>
      <c r="AD54" s="45" t="s">
        <v>122</v>
      </c>
      <c r="AE54" t="str">
        <f>D54&amp;E54&amp;F54</f>
        <v>S31766.62870.121</v>
      </c>
      <c r="AF54" s="6" t="str">
        <f>VLOOKUP(AE54,[1]Worksheet!$AI$1:$AI$65536,1,0)</f>
        <v>S31766.62870.121</v>
      </c>
      <c r="AG54" s="6" t="e">
        <f>VLOOKUP(#REF!,[2]明细表1214!$A$7:$H$122,8,0)</f>
        <v>#REF!</v>
      </c>
      <c r="AH54" s="6" t="e">
        <f>VLOOKUP(#REF!,[2]明细表1214!$A$7:$CL$122,90,0)</f>
        <v>#REF!</v>
      </c>
      <c r="AI54" s="50" t="s">
        <v>180</v>
      </c>
      <c r="AJ54" s="7" t="s">
        <v>105</v>
      </c>
      <c r="AK54" s="7">
        <v>1970</v>
      </c>
      <c r="AL54" s="7">
        <v>2003</v>
      </c>
      <c r="AM54" s="7" t="s">
        <v>100</v>
      </c>
      <c r="AN54" s="7">
        <v>6</v>
      </c>
      <c r="AO54" s="7">
        <v>5</v>
      </c>
      <c r="AP54" s="7" t="s">
        <v>101</v>
      </c>
      <c r="AQ54" s="7" t="s">
        <v>105</v>
      </c>
      <c r="AR54" s="7" t="s">
        <v>105</v>
      </c>
      <c r="AS54" s="7" t="s">
        <v>105</v>
      </c>
      <c r="BE54" s="115"/>
    </row>
    <row r="55" spans="1:57" s="7" customFormat="1" ht="24" customHeight="1" outlineLevel="2" x14ac:dyDescent="0.15">
      <c r="A55" s="17">
        <v>43</v>
      </c>
      <c r="B55" s="21" t="s">
        <v>14</v>
      </c>
      <c r="C55" s="21" t="s">
        <v>177</v>
      </c>
      <c r="D55" s="21" t="s">
        <v>178</v>
      </c>
      <c r="E55" s="21">
        <v>76.093999999999994</v>
      </c>
      <c r="F55" s="21">
        <v>77.287000000000006</v>
      </c>
      <c r="G55" s="21" t="s">
        <v>178</v>
      </c>
      <c r="H55" s="21">
        <v>76.093999999999994</v>
      </c>
      <c r="I55" s="21">
        <v>77.287000000000006</v>
      </c>
      <c r="J55" s="18">
        <f>F55-E55</f>
        <v>1.1930000000000121</v>
      </c>
      <c r="K55" s="17">
        <f>F55-E55</f>
        <v>1.1930000000000121</v>
      </c>
      <c r="L55" s="21"/>
      <c r="M55" s="21"/>
      <c r="N55" s="21"/>
      <c r="O55" s="21"/>
      <c r="P55" s="21" t="s">
        <v>100</v>
      </c>
      <c r="Q55" s="21">
        <v>5</v>
      </c>
      <c r="R55" s="21" t="s">
        <v>101</v>
      </c>
      <c r="S55" s="24"/>
      <c r="T55" s="24"/>
      <c r="U55" s="21">
        <v>5</v>
      </c>
      <c r="V55" s="24"/>
      <c r="W55" s="21" t="s">
        <v>102</v>
      </c>
      <c r="X55" s="17" t="s">
        <v>103</v>
      </c>
      <c r="Y55" s="17">
        <v>30</v>
      </c>
      <c r="Z55" s="17" t="s">
        <v>104</v>
      </c>
      <c r="AA55" s="17">
        <v>9</v>
      </c>
      <c r="AB55" s="21">
        <v>220</v>
      </c>
      <c r="AC55" s="17" t="s">
        <v>106</v>
      </c>
      <c r="AD55" s="45" t="s">
        <v>122</v>
      </c>
      <c r="AE55" t="str">
        <f>D55&amp;E55&amp;F55</f>
        <v>S31776.09477.287</v>
      </c>
      <c r="AF55" s="6" t="str">
        <f>VLOOKUP(AE55,[1]Worksheet!$AI$1:$AI$65536,1,0)</f>
        <v>S31776.09477.287</v>
      </c>
      <c r="AG55" s="6" t="e">
        <f>VLOOKUP(#REF!,[2]明细表1214!$A$7:$H$122,8,0)</f>
        <v>#REF!</v>
      </c>
      <c r="AH55" s="6" t="e">
        <f>VLOOKUP(#REF!,[2]明细表1214!$A$7:$CL$122,90,0)</f>
        <v>#REF!</v>
      </c>
      <c r="AI55" s="50" t="s">
        <v>180</v>
      </c>
      <c r="AJ55" s="7" t="s">
        <v>105</v>
      </c>
      <c r="AK55" s="7">
        <v>1970</v>
      </c>
      <c r="AL55" s="7" t="s">
        <v>181</v>
      </c>
      <c r="AM55" s="7" t="s">
        <v>100</v>
      </c>
      <c r="AN55" s="7">
        <v>6</v>
      </c>
      <c r="AO55" s="7">
        <v>5</v>
      </c>
      <c r="AP55" s="7" t="s">
        <v>101</v>
      </c>
      <c r="AQ55" s="7" t="s">
        <v>105</v>
      </c>
      <c r="AR55" s="7" t="s">
        <v>105</v>
      </c>
      <c r="AS55" s="7" t="s">
        <v>105</v>
      </c>
      <c r="BE55" s="115"/>
    </row>
    <row r="56" spans="1:57" s="7" customFormat="1" ht="24" customHeight="1" outlineLevel="2" x14ac:dyDescent="0.15">
      <c r="A56" s="17">
        <v>44</v>
      </c>
      <c r="B56" s="21" t="s">
        <v>14</v>
      </c>
      <c r="C56" s="21" t="s">
        <v>177</v>
      </c>
      <c r="D56" s="21" t="s">
        <v>178</v>
      </c>
      <c r="E56" s="21">
        <v>79.085999999999999</v>
      </c>
      <c r="F56" s="21">
        <v>80.13</v>
      </c>
      <c r="G56" s="21" t="s">
        <v>178</v>
      </c>
      <c r="H56" s="21">
        <v>79.085999999999999</v>
      </c>
      <c r="I56" s="21">
        <v>80.13</v>
      </c>
      <c r="J56" s="18">
        <f>F56-E56</f>
        <v>1.0439999999999969</v>
      </c>
      <c r="K56" s="17">
        <f>F56-E56</f>
        <v>1.0439999999999969</v>
      </c>
      <c r="L56" s="21"/>
      <c r="M56" s="21"/>
      <c r="N56" s="21"/>
      <c r="O56" s="21"/>
      <c r="P56" s="21" t="s">
        <v>100</v>
      </c>
      <c r="Q56" s="21">
        <v>5</v>
      </c>
      <c r="R56" s="21" t="s">
        <v>101</v>
      </c>
      <c r="S56" s="24"/>
      <c r="T56" s="24"/>
      <c r="U56" s="21">
        <v>5</v>
      </c>
      <c r="V56" s="24"/>
      <c r="W56" s="21" t="s">
        <v>102</v>
      </c>
      <c r="X56" s="17" t="s">
        <v>103</v>
      </c>
      <c r="Y56" s="17">
        <v>30</v>
      </c>
      <c r="Z56" s="17" t="s">
        <v>104</v>
      </c>
      <c r="AA56" s="17">
        <v>9</v>
      </c>
      <c r="AB56" s="21">
        <v>220</v>
      </c>
      <c r="AC56" s="17" t="s">
        <v>106</v>
      </c>
      <c r="AD56" s="45" t="s">
        <v>122</v>
      </c>
      <c r="AE56" t="str">
        <f>D56&amp;E56&amp;F56</f>
        <v>S31779.08680.13</v>
      </c>
      <c r="AF56" s="6" t="str">
        <f>VLOOKUP(AE56,[1]Worksheet!$AI$1:$AI$65536,1,0)</f>
        <v>S31779.08680.13</v>
      </c>
      <c r="AG56" s="6" t="e">
        <f>VLOOKUP(#REF!,[2]明细表1214!$A$7:$H$122,8,0)</f>
        <v>#REF!</v>
      </c>
      <c r="AH56" s="6" t="e">
        <f>VLOOKUP(#REF!,[2]明细表1214!$A$7:$CL$122,90,0)</f>
        <v>#REF!</v>
      </c>
      <c r="AI56" s="50" t="s">
        <v>180</v>
      </c>
      <c r="AJ56" s="7" t="s">
        <v>105</v>
      </c>
      <c r="AK56" s="7">
        <v>1970</v>
      </c>
      <c r="AL56" s="7">
        <v>2010</v>
      </c>
      <c r="AM56" s="7" t="s">
        <v>100</v>
      </c>
      <c r="AN56" s="7">
        <v>6</v>
      </c>
      <c r="AO56" s="7">
        <v>5</v>
      </c>
      <c r="AP56" s="7" t="s">
        <v>101</v>
      </c>
      <c r="AQ56" s="7" t="s">
        <v>105</v>
      </c>
      <c r="AR56" s="7" t="s">
        <v>105</v>
      </c>
      <c r="AS56" s="7" t="s">
        <v>105</v>
      </c>
      <c r="BE56" s="115"/>
    </row>
    <row r="57" spans="1:57" s="7" customFormat="1" ht="24" customHeight="1" outlineLevel="1" x14ac:dyDescent="0.15">
      <c r="A57" s="17"/>
      <c r="B57" s="40" t="s">
        <v>275</v>
      </c>
      <c r="C57" s="21"/>
      <c r="D57" s="21"/>
      <c r="E57" s="21"/>
      <c r="F57" s="21"/>
      <c r="G57" s="25"/>
      <c r="H57" s="25"/>
      <c r="I57" s="25"/>
      <c r="J57" s="18"/>
      <c r="K57" s="37">
        <f>SUBTOTAL(9,K58:K68)</f>
        <v>60.02200000000002</v>
      </c>
      <c r="L57" s="25"/>
      <c r="M57" s="25"/>
      <c r="N57" s="25"/>
      <c r="O57" s="25"/>
      <c r="P57" s="21"/>
      <c r="Q57" s="21"/>
      <c r="R57" s="21"/>
      <c r="S57" s="21"/>
      <c r="T57" s="25"/>
      <c r="U57" s="21"/>
      <c r="V57" s="25"/>
      <c r="W57" s="21"/>
      <c r="X57" s="17"/>
      <c r="Y57" s="17"/>
      <c r="Z57" s="17"/>
      <c r="AA57" s="17"/>
      <c r="AB57" s="21"/>
      <c r="AC57" s="17"/>
      <c r="AD57" s="47"/>
      <c r="AE57"/>
      <c r="AF57" s="6"/>
      <c r="AG57" s="6"/>
      <c r="AH57" s="6"/>
      <c r="BE57" s="115"/>
    </row>
    <row r="58" spans="1:57" s="7" customFormat="1" ht="24" customHeight="1" outlineLevel="2" x14ac:dyDescent="0.15">
      <c r="A58" s="17">
        <v>45</v>
      </c>
      <c r="B58" s="21" t="s">
        <v>15</v>
      </c>
      <c r="C58" s="21" t="s">
        <v>182</v>
      </c>
      <c r="D58" s="21" t="s">
        <v>183</v>
      </c>
      <c r="E58" s="21">
        <v>90.012</v>
      </c>
      <c r="F58" s="21">
        <v>106.38</v>
      </c>
      <c r="G58" s="25"/>
      <c r="H58" s="25"/>
      <c r="I58" s="25"/>
      <c r="J58" s="18">
        <f t="shared" ref="J58:J68" si="9">F58-E58</f>
        <v>16.367999999999995</v>
      </c>
      <c r="K58" s="17">
        <f t="shared" ref="K58:K68" si="10">F58-E58</f>
        <v>16.367999999999995</v>
      </c>
      <c r="L58" s="25"/>
      <c r="M58" s="25"/>
      <c r="N58" s="25"/>
      <c r="O58" s="25"/>
      <c r="P58" s="21" t="s">
        <v>100</v>
      </c>
      <c r="Q58" s="21">
        <v>5.5</v>
      </c>
      <c r="R58" s="21" t="s">
        <v>101</v>
      </c>
      <c r="S58" s="21" t="s">
        <v>101</v>
      </c>
      <c r="T58" s="25" t="s">
        <v>120</v>
      </c>
      <c r="U58" s="21">
        <v>7</v>
      </c>
      <c r="V58" s="25"/>
      <c r="W58" s="21" t="s">
        <v>102</v>
      </c>
      <c r="X58" s="17" t="s">
        <v>103</v>
      </c>
      <c r="Y58" s="17">
        <v>30</v>
      </c>
      <c r="Z58" s="17" t="s">
        <v>104</v>
      </c>
      <c r="AA58" s="17">
        <v>9</v>
      </c>
      <c r="AB58" s="21">
        <v>220</v>
      </c>
      <c r="AC58" s="17" t="s">
        <v>106</v>
      </c>
      <c r="AD58" s="47" t="s">
        <v>122</v>
      </c>
      <c r="AE58" t="str">
        <f t="shared" ref="AE58:AE68" si="11">D58&amp;E58&amp;F58</f>
        <v>S24690.012106.38</v>
      </c>
      <c r="AF58" s="6" t="str">
        <f>VLOOKUP(AE58,[1]Worksheet!$AI$1:$AI$65536,1,0)</f>
        <v>S24690.012106.38</v>
      </c>
      <c r="AG58" s="6" t="e">
        <f>VLOOKUP(#REF!,[2]明细表1214!$A$7:$H$122,8,0)</f>
        <v>#REF!</v>
      </c>
      <c r="AH58" s="6" t="e">
        <f>VLOOKUP(#REF!,[2]明细表1214!$A$7:$CL$122,90,0)</f>
        <v>#REF!</v>
      </c>
      <c r="AJ58" s="7" t="s">
        <v>105</v>
      </c>
      <c r="AK58" s="7">
        <v>1985</v>
      </c>
      <c r="AL58" s="7" t="s">
        <v>187</v>
      </c>
      <c r="AM58" s="7" t="s">
        <v>100</v>
      </c>
      <c r="AN58" s="7">
        <v>6.5</v>
      </c>
      <c r="AO58" s="7">
        <v>5.5</v>
      </c>
      <c r="AP58" s="7" t="s">
        <v>101</v>
      </c>
      <c r="AQ58" s="7" t="s">
        <v>105</v>
      </c>
      <c r="AR58" s="7" t="s">
        <v>105</v>
      </c>
      <c r="AS58" s="7" t="s">
        <v>184</v>
      </c>
      <c r="BE58" s="115"/>
    </row>
    <row r="59" spans="1:57" s="7" customFormat="1" ht="24" customHeight="1" outlineLevel="2" x14ac:dyDescent="0.15">
      <c r="A59" s="17">
        <v>46</v>
      </c>
      <c r="B59" s="21" t="s">
        <v>15</v>
      </c>
      <c r="C59" s="21" t="s">
        <v>182</v>
      </c>
      <c r="D59" s="21" t="s">
        <v>183</v>
      </c>
      <c r="E59" s="21">
        <v>112.485</v>
      </c>
      <c r="F59" s="21">
        <v>113.191</v>
      </c>
      <c r="G59" s="25"/>
      <c r="H59" s="25"/>
      <c r="I59" s="25"/>
      <c r="J59" s="18">
        <f t="shared" si="9"/>
        <v>0.70600000000000307</v>
      </c>
      <c r="K59" s="17">
        <f t="shared" si="10"/>
        <v>0.70600000000000307</v>
      </c>
      <c r="L59" s="25"/>
      <c r="M59" s="25"/>
      <c r="N59" s="25"/>
      <c r="O59" s="25"/>
      <c r="P59" s="21" t="s">
        <v>100</v>
      </c>
      <c r="Q59" s="21">
        <v>5.5</v>
      </c>
      <c r="R59" s="21" t="s">
        <v>101</v>
      </c>
      <c r="S59" s="21" t="s">
        <v>101</v>
      </c>
      <c r="T59" s="25" t="s">
        <v>120</v>
      </c>
      <c r="U59" s="21">
        <v>7</v>
      </c>
      <c r="V59" s="25"/>
      <c r="W59" s="21" t="s">
        <v>102</v>
      </c>
      <c r="X59" s="17" t="s">
        <v>103</v>
      </c>
      <c r="Y59" s="17">
        <v>30</v>
      </c>
      <c r="Z59" s="17" t="s">
        <v>104</v>
      </c>
      <c r="AA59" s="17">
        <v>9</v>
      </c>
      <c r="AB59" s="21">
        <v>220</v>
      </c>
      <c r="AC59" s="17" t="s">
        <v>106</v>
      </c>
      <c r="AD59" s="47" t="s">
        <v>122</v>
      </c>
      <c r="AE59" t="str">
        <f t="shared" si="11"/>
        <v>S246112.485113.191</v>
      </c>
      <c r="AF59" s="6" t="str">
        <f>VLOOKUP(AE59,[1]Worksheet!$AI$1:$AI$65536,1,0)</f>
        <v>S246112.485113.191</v>
      </c>
      <c r="AG59" s="6" t="e">
        <f>VLOOKUP(#REF!,[2]明细表1214!$A$7:$H$122,8,0)</f>
        <v>#REF!</v>
      </c>
      <c r="AH59" s="6" t="e">
        <f>VLOOKUP(#REF!,[2]明细表1214!$A$7:$CL$122,90,0)</f>
        <v>#REF!</v>
      </c>
      <c r="AJ59" s="7" t="s">
        <v>105</v>
      </c>
      <c r="AK59" s="7">
        <v>1985</v>
      </c>
      <c r="AL59" s="7">
        <v>2010</v>
      </c>
      <c r="AM59" s="7" t="s">
        <v>100</v>
      </c>
      <c r="AN59" s="7">
        <v>6.5</v>
      </c>
      <c r="AO59" s="7">
        <v>5.5</v>
      </c>
      <c r="AP59" s="7" t="s">
        <v>101</v>
      </c>
      <c r="AQ59" s="7" t="s">
        <v>105</v>
      </c>
      <c r="AR59" s="7" t="s">
        <v>105</v>
      </c>
      <c r="AS59" s="7" t="s">
        <v>184</v>
      </c>
      <c r="BE59" s="115"/>
    </row>
    <row r="60" spans="1:57" s="7" customFormat="1" ht="24" customHeight="1" outlineLevel="2" x14ac:dyDescent="0.15">
      <c r="A60" s="17">
        <v>47</v>
      </c>
      <c r="B60" s="21" t="s">
        <v>15</v>
      </c>
      <c r="C60" s="21" t="s">
        <v>182</v>
      </c>
      <c r="D60" s="21" t="s">
        <v>183</v>
      </c>
      <c r="E60" s="21">
        <v>113.191</v>
      </c>
      <c r="F60" s="21">
        <v>116.211</v>
      </c>
      <c r="G60" s="25"/>
      <c r="H60" s="25"/>
      <c r="I60" s="25"/>
      <c r="J60" s="18">
        <f t="shared" si="9"/>
        <v>3.019999999999996</v>
      </c>
      <c r="K60" s="17">
        <f t="shared" si="10"/>
        <v>3.019999999999996</v>
      </c>
      <c r="L60" s="25"/>
      <c r="M60" s="25"/>
      <c r="N60" s="25"/>
      <c r="O60" s="25"/>
      <c r="P60" s="21" t="s">
        <v>100</v>
      </c>
      <c r="Q60" s="21">
        <v>6</v>
      </c>
      <c r="R60" s="17" t="s">
        <v>110</v>
      </c>
      <c r="S60" s="25" t="s">
        <v>110</v>
      </c>
      <c r="T60" s="25" t="s">
        <v>120</v>
      </c>
      <c r="U60" s="21">
        <v>7</v>
      </c>
      <c r="V60" s="25"/>
      <c r="W60" s="21" t="s">
        <v>111</v>
      </c>
      <c r="X60" s="17" t="s">
        <v>103</v>
      </c>
      <c r="Y60" s="17">
        <v>30</v>
      </c>
      <c r="Z60" s="17" t="s">
        <v>104</v>
      </c>
      <c r="AA60" s="17">
        <v>9</v>
      </c>
      <c r="AB60" s="21">
        <v>215</v>
      </c>
      <c r="AC60" s="17" t="s">
        <v>106</v>
      </c>
      <c r="AD60" s="47" t="s">
        <v>122</v>
      </c>
      <c r="AE60" t="str">
        <f t="shared" si="11"/>
        <v>S246113.191116.211</v>
      </c>
      <c r="AF60" s="6" t="str">
        <f>VLOOKUP(AE60,[1]Worksheet!$AI$1:$AI$65536,1,0)</f>
        <v>S246113.191116.211</v>
      </c>
      <c r="AG60" s="6" t="e">
        <f>VLOOKUP(#REF!,[2]明细表1214!$A$7:$H$122,8,0)</f>
        <v>#REF!</v>
      </c>
      <c r="AH60" s="6" t="e">
        <f>VLOOKUP(#REF!,[2]明细表1214!$A$7:$CL$122,90,0)</f>
        <v>#REF!</v>
      </c>
      <c r="AJ60" s="7" t="s">
        <v>105</v>
      </c>
      <c r="AK60" s="7">
        <v>1985</v>
      </c>
      <c r="AL60" s="7">
        <v>2010</v>
      </c>
      <c r="AM60" s="7" t="s">
        <v>100</v>
      </c>
      <c r="AN60" s="7">
        <v>6.5</v>
      </c>
      <c r="AO60" s="7">
        <v>6</v>
      </c>
      <c r="AP60" s="7" t="s">
        <v>118</v>
      </c>
      <c r="AQ60" s="7" t="s">
        <v>105</v>
      </c>
      <c r="AR60" s="7" t="s">
        <v>105</v>
      </c>
      <c r="AS60" s="7" t="s">
        <v>184</v>
      </c>
      <c r="BE60" s="115"/>
    </row>
    <row r="61" spans="1:57" s="7" customFormat="1" ht="24" customHeight="1" outlineLevel="2" x14ac:dyDescent="0.15">
      <c r="A61" s="17">
        <v>48</v>
      </c>
      <c r="B61" s="21" t="s">
        <v>15</v>
      </c>
      <c r="C61" s="21" t="s">
        <v>182</v>
      </c>
      <c r="D61" s="21" t="s">
        <v>183</v>
      </c>
      <c r="E61" s="21">
        <v>116.211</v>
      </c>
      <c r="F61" s="21">
        <v>117.748</v>
      </c>
      <c r="G61" s="25"/>
      <c r="H61" s="25"/>
      <c r="I61" s="25"/>
      <c r="J61" s="18">
        <f t="shared" si="9"/>
        <v>1.5370000000000061</v>
      </c>
      <c r="K61" s="17">
        <f t="shared" si="10"/>
        <v>1.5370000000000061</v>
      </c>
      <c r="L61" s="25"/>
      <c r="M61" s="25"/>
      <c r="N61" s="25"/>
      <c r="O61" s="25"/>
      <c r="P61" s="21" t="s">
        <v>100</v>
      </c>
      <c r="Q61" s="21">
        <v>6</v>
      </c>
      <c r="R61" s="21" t="s">
        <v>101</v>
      </c>
      <c r="S61" s="21" t="s">
        <v>101</v>
      </c>
      <c r="T61" s="25" t="s">
        <v>120</v>
      </c>
      <c r="U61" s="21">
        <v>7</v>
      </c>
      <c r="V61" s="25"/>
      <c r="W61" s="21" t="s">
        <v>102</v>
      </c>
      <c r="X61" s="17" t="s">
        <v>103</v>
      </c>
      <c r="Y61" s="17">
        <v>30</v>
      </c>
      <c r="Z61" s="17" t="s">
        <v>104</v>
      </c>
      <c r="AA61" s="17">
        <v>9</v>
      </c>
      <c r="AB61" s="21">
        <v>220</v>
      </c>
      <c r="AC61" s="17" t="s">
        <v>106</v>
      </c>
      <c r="AD61" s="47" t="s">
        <v>122</v>
      </c>
      <c r="AE61" t="str">
        <f t="shared" si="11"/>
        <v>S246116.211117.748</v>
      </c>
      <c r="AF61" s="6" t="str">
        <f>VLOOKUP(AE61,[1]Worksheet!$AI$1:$AI$65536,1,0)</f>
        <v>S246116.211117.748</v>
      </c>
      <c r="AG61" s="6" t="e">
        <f>VLOOKUP(#REF!,[2]明细表1214!$A$7:$H$122,8,0)</f>
        <v>#REF!</v>
      </c>
      <c r="AH61" s="6" t="e">
        <f>VLOOKUP(#REF!,[2]明细表1214!$A$7:$CL$122,90,0)</f>
        <v>#REF!</v>
      </c>
      <c r="AJ61" s="7" t="s">
        <v>105</v>
      </c>
      <c r="AK61" s="7">
        <v>1972</v>
      </c>
      <c r="AL61" s="7">
        <v>2010</v>
      </c>
      <c r="AM61" s="7" t="s">
        <v>100</v>
      </c>
      <c r="AN61" s="7">
        <v>6.5</v>
      </c>
      <c r="AO61" s="7">
        <v>6</v>
      </c>
      <c r="AP61" s="7" t="s">
        <v>101</v>
      </c>
      <c r="AQ61" s="7" t="s">
        <v>105</v>
      </c>
      <c r="AR61" s="7" t="s">
        <v>105</v>
      </c>
      <c r="AS61" s="7" t="s">
        <v>184</v>
      </c>
      <c r="BE61" s="115"/>
    </row>
    <row r="62" spans="1:57" s="11" customFormat="1" ht="24" customHeight="1" outlineLevel="2" x14ac:dyDescent="0.15">
      <c r="A62" s="17">
        <v>49</v>
      </c>
      <c r="B62" s="21" t="s">
        <v>15</v>
      </c>
      <c r="C62" s="21" t="s">
        <v>188</v>
      </c>
      <c r="D62" s="21" t="s">
        <v>189</v>
      </c>
      <c r="E62" s="21">
        <v>264.3</v>
      </c>
      <c r="F62" s="21">
        <v>274.13499999999999</v>
      </c>
      <c r="G62" s="25"/>
      <c r="H62" s="25"/>
      <c r="I62" s="25"/>
      <c r="J62" s="18">
        <f t="shared" si="9"/>
        <v>9.8349999999999795</v>
      </c>
      <c r="K62" s="17">
        <f t="shared" si="10"/>
        <v>9.8349999999999795</v>
      </c>
      <c r="L62" s="25"/>
      <c r="M62" s="25"/>
      <c r="N62" s="25"/>
      <c r="O62" s="25"/>
      <c r="P62" s="21" t="s">
        <v>100</v>
      </c>
      <c r="Q62" s="21">
        <v>5</v>
      </c>
      <c r="R62" s="21" t="s">
        <v>101</v>
      </c>
      <c r="S62" s="21" t="s">
        <v>101</v>
      </c>
      <c r="T62" s="21" t="s">
        <v>100</v>
      </c>
      <c r="U62" s="21">
        <v>6.5</v>
      </c>
      <c r="V62" s="25"/>
      <c r="W62" s="21" t="s">
        <v>102</v>
      </c>
      <c r="X62" s="17" t="s">
        <v>103</v>
      </c>
      <c r="Y62" s="17">
        <v>30</v>
      </c>
      <c r="Z62" s="17" t="s">
        <v>104</v>
      </c>
      <c r="AA62" s="17">
        <v>9</v>
      </c>
      <c r="AB62" s="21">
        <v>220</v>
      </c>
      <c r="AC62" s="17" t="s">
        <v>106</v>
      </c>
      <c r="AD62" s="47" t="s">
        <v>122</v>
      </c>
      <c r="AE62" t="str">
        <f t="shared" si="11"/>
        <v>S303264.3274.135</v>
      </c>
      <c r="AF62" s="6" t="str">
        <f>VLOOKUP(AE62,[1]Worksheet!$AI$1:$AI$65536,1,0)</f>
        <v>S303264.3274.135</v>
      </c>
      <c r="AG62" s="6" t="e">
        <f>VLOOKUP(#REF!,[2]明细表1214!$A$7:$H$122,8,0)</f>
        <v>#REF!</v>
      </c>
      <c r="AH62" s="6" t="e">
        <f>VLOOKUP(#REF!,[2]明细表1214!$A$7:$CL$122,90,0)</f>
        <v>#REF!</v>
      </c>
      <c r="AI62" s="8"/>
      <c r="AJ62" s="53" t="s">
        <v>105</v>
      </c>
      <c r="AK62" s="53">
        <v>1985</v>
      </c>
      <c r="AL62" s="53">
        <v>2008</v>
      </c>
      <c r="AM62" s="53" t="s">
        <v>100</v>
      </c>
      <c r="AN62" s="53">
        <v>6</v>
      </c>
      <c r="AO62" s="53">
        <v>5</v>
      </c>
      <c r="AP62" s="8" t="s">
        <v>101</v>
      </c>
      <c r="AQ62" s="53" t="s">
        <v>105</v>
      </c>
      <c r="AR62" s="53" t="s">
        <v>105</v>
      </c>
      <c r="AS62" s="8" t="s">
        <v>190</v>
      </c>
      <c r="AT62" s="53"/>
      <c r="AU62" s="53"/>
      <c r="AV62" s="53"/>
      <c r="AW62" s="53"/>
      <c r="AX62" s="53"/>
      <c r="AY62" s="53"/>
      <c r="AZ62" s="53"/>
      <c r="BA62" s="53"/>
      <c r="BB62" s="53"/>
      <c r="BC62" s="53"/>
      <c r="BD62" s="53"/>
      <c r="BE62" s="119"/>
    </row>
    <row r="63" spans="1:57" s="11" customFormat="1" ht="24" customHeight="1" outlineLevel="2" x14ac:dyDescent="0.15">
      <c r="A63" s="17">
        <v>50</v>
      </c>
      <c r="B63" s="21" t="s">
        <v>15</v>
      </c>
      <c r="C63" s="21" t="s">
        <v>188</v>
      </c>
      <c r="D63" s="21" t="s">
        <v>189</v>
      </c>
      <c r="E63" s="21">
        <v>274.13499999999999</v>
      </c>
      <c r="F63" s="21">
        <v>274.3</v>
      </c>
      <c r="G63" s="25"/>
      <c r="H63" s="25"/>
      <c r="I63" s="25"/>
      <c r="J63" s="18">
        <f t="shared" si="9"/>
        <v>0.16500000000002046</v>
      </c>
      <c r="K63" s="17">
        <f t="shared" si="10"/>
        <v>0.16500000000002046</v>
      </c>
      <c r="L63" s="25"/>
      <c r="M63" s="25"/>
      <c r="N63" s="25"/>
      <c r="O63" s="25"/>
      <c r="P63" s="21" t="s">
        <v>100</v>
      </c>
      <c r="Q63" s="21">
        <v>5</v>
      </c>
      <c r="R63" s="17" t="s">
        <v>110</v>
      </c>
      <c r="S63" s="21" t="s">
        <v>101</v>
      </c>
      <c r="T63" s="21" t="s">
        <v>100</v>
      </c>
      <c r="U63" s="21">
        <v>6.5</v>
      </c>
      <c r="V63" s="25"/>
      <c r="W63" s="21" t="s">
        <v>111</v>
      </c>
      <c r="X63" s="17" t="s">
        <v>103</v>
      </c>
      <c r="Y63" s="17">
        <v>30</v>
      </c>
      <c r="Z63" s="17" t="s">
        <v>104</v>
      </c>
      <c r="AA63" s="17">
        <v>9</v>
      </c>
      <c r="AB63" s="21">
        <v>215</v>
      </c>
      <c r="AC63" s="17" t="s">
        <v>106</v>
      </c>
      <c r="AD63" s="47" t="s">
        <v>122</v>
      </c>
      <c r="AE63" t="str">
        <f t="shared" si="11"/>
        <v>S303274.135274.3</v>
      </c>
      <c r="AF63" s="6" t="str">
        <f>VLOOKUP(AE63,[1]Worksheet!$AI$1:$AI$65536,1,0)</f>
        <v>S303274.135274.3</v>
      </c>
      <c r="AG63" s="6" t="e">
        <f>VLOOKUP(#REF!,[2]明细表1214!$A$7:$H$122,8,0)</f>
        <v>#REF!</v>
      </c>
      <c r="AH63" s="6" t="e">
        <f>VLOOKUP(#REF!,[2]明细表1214!$A$7:$CL$122,90,0)</f>
        <v>#REF!</v>
      </c>
      <c r="AI63" s="8"/>
      <c r="AJ63" s="53" t="s">
        <v>105</v>
      </c>
      <c r="AK63" s="53">
        <v>1985</v>
      </c>
      <c r="AL63" s="53">
        <v>2008</v>
      </c>
      <c r="AM63" s="53" t="s">
        <v>100</v>
      </c>
      <c r="AN63" s="53">
        <v>6.5</v>
      </c>
      <c r="AO63" s="53">
        <v>5</v>
      </c>
      <c r="AP63" s="8" t="s">
        <v>118</v>
      </c>
      <c r="AQ63" s="53" t="s">
        <v>105</v>
      </c>
      <c r="AR63" s="53" t="s">
        <v>105</v>
      </c>
      <c r="AS63" s="8" t="s">
        <v>190</v>
      </c>
      <c r="AT63" s="53"/>
      <c r="AU63" s="53"/>
      <c r="AV63" s="53"/>
      <c r="AW63" s="53"/>
      <c r="AX63" s="53"/>
      <c r="AY63" s="53"/>
      <c r="AZ63" s="53"/>
      <c r="BA63" s="53"/>
      <c r="BB63" s="53"/>
      <c r="BC63" s="53"/>
      <c r="BD63" s="53"/>
      <c r="BE63" s="119"/>
    </row>
    <row r="64" spans="1:57" s="11" customFormat="1" ht="24" customHeight="1" outlineLevel="2" x14ac:dyDescent="0.15">
      <c r="A64" s="17">
        <v>51</v>
      </c>
      <c r="B64" s="21" t="s">
        <v>15</v>
      </c>
      <c r="C64" s="21" t="s">
        <v>182</v>
      </c>
      <c r="D64" s="21" t="s">
        <v>193</v>
      </c>
      <c r="E64" s="21">
        <v>179.005</v>
      </c>
      <c r="F64" s="21">
        <v>187.001</v>
      </c>
      <c r="G64" s="25"/>
      <c r="H64" s="25"/>
      <c r="I64" s="25"/>
      <c r="J64" s="18">
        <f t="shared" si="9"/>
        <v>7.9960000000000093</v>
      </c>
      <c r="K64" s="17">
        <f t="shared" si="10"/>
        <v>7.9960000000000093</v>
      </c>
      <c r="L64" s="25"/>
      <c r="M64" s="25"/>
      <c r="N64" s="25"/>
      <c r="O64" s="25"/>
      <c r="P64" s="21" t="s">
        <v>120</v>
      </c>
      <c r="Q64" s="21">
        <v>6</v>
      </c>
      <c r="R64" s="21" t="s">
        <v>101</v>
      </c>
      <c r="S64" s="21" t="s">
        <v>101</v>
      </c>
      <c r="T64" s="25" t="s">
        <v>120</v>
      </c>
      <c r="U64" s="21">
        <v>7</v>
      </c>
      <c r="V64" s="25"/>
      <c r="W64" s="21" t="s">
        <v>102</v>
      </c>
      <c r="X64" s="17" t="s">
        <v>103</v>
      </c>
      <c r="Y64" s="17">
        <v>30</v>
      </c>
      <c r="Z64" s="17" t="s">
        <v>104</v>
      </c>
      <c r="AA64" s="17">
        <v>9</v>
      </c>
      <c r="AB64" s="21">
        <v>220</v>
      </c>
      <c r="AC64" s="17" t="s">
        <v>106</v>
      </c>
      <c r="AD64" s="47" t="s">
        <v>122</v>
      </c>
      <c r="AE64" t="str">
        <f t="shared" si="11"/>
        <v>S315179.005187.001</v>
      </c>
      <c r="AF64" s="6" t="str">
        <f>VLOOKUP(AE64,[1]Worksheet!$AI$1:$AI$65536,1,0)</f>
        <v>S315179.005187.001</v>
      </c>
      <c r="AG64" s="6" t="e">
        <f>VLOOKUP(#REF!,[2]明细表1214!$A$7:$H$122,8,0)</f>
        <v>#REF!</v>
      </c>
      <c r="AH64" s="6" t="e">
        <f>VLOOKUP(#REF!,[2]明细表1214!$A$7:$CL$122,90,0)</f>
        <v>#REF!</v>
      </c>
      <c r="AI64" s="8"/>
      <c r="AJ64" s="53" t="s">
        <v>105</v>
      </c>
      <c r="AK64" s="53">
        <v>1986</v>
      </c>
      <c r="AL64" s="53">
        <v>2010</v>
      </c>
      <c r="AM64" s="53" t="s">
        <v>120</v>
      </c>
      <c r="AN64" s="53">
        <v>8</v>
      </c>
      <c r="AO64" s="53">
        <v>6</v>
      </c>
      <c r="AP64" s="8" t="s">
        <v>101</v>
      </c>
      <c r="AQ64" s="53" t="s">
        <v>105</v>
      </c>
      <c r="AR64" s="53" t="s">
        <v>105</v>
      </c>
      <c r="AS64" s="8" t="s">
        <v>194</v>
      </c>
      <c r="AT64" s="53"/>
      <c r="AU64" s="53"/>
      <c r="AV64" s="53"/>
      <c r="AW64" s="53"/>
      <c r="AX64" s="53"/>
      <c r="AY64" s="53"/>
      <c r="AZ64" s="53"/>
      <c r="BA64" s="53"/>
      <c r="BB64" s="53"/>
      <c r="BC64" s="53"/>
      <c r="BD64" s="53"/>
      <c r="BE64" s="119"/>
    </row>
    <row r="65" spans="1:57" s="7" customFormat="1" ht="24" customHeight="1" outlineLevel="2" x14ac:dyDescent="0.15">
      <c r="A65" s="17">
        <v>52</v>
      </c>
      <c r="B65" s="21" t="s">
        <v>15</v>
      </c>
      <c r="C65" s="21" t="s">
        <v>182</v>
      </c>
      <c r="D65" s="21" t="s">
        <v>175</v>
      </c>
      <c r="E65" s="21">
        <v>113.205</v>
      </c>
      <c r="F65" s="21">
        <v>113.889</v>
      </c>
      <c r="G65" s="25"/>
      <c r="H65" s="25"/>
      <c r="I65" s="25"/>
      <c r="J65" s="18">
        <f t="shared" si="9"/>
        <v>0.6839999999999975</v>
      </c>
      <c r="K65" s="17">
        <f t="shared" si="10"/>
        <v>0.6839999999999975</v>
      </c>
      <c r="L65" s="25"/>
      <c r="M65" s="25"/>
      <c r="N65" s="25"/>
      <c r="O65" s="25"/>
      <c r="P65" s="21" t="s">
        <v>120</v>
      </c>
      <c r="Q65" s="21">
        <v>6</v>
      </c>
      <c r="R65" s="21" t="s">
        <v>101</v>
      </c>
      <c r="S65" s="21" t="s">
        <v>101</v>
      </c>
      <c r="T65" s="25" t="s">
        <v>120</v>
      </c>
      <c r="U65" s="21">
        <v>7</v>
      </c>
      <c r="V65" s="25"/>
      <c r="W65" s="21" t="s">
        <v>102</v>
      </c>
      <c r="X65" s="17" t="s">
        <v>103</v>
      </c>
      <c r="Y65" s="17">
        <v>30</v>
      </c>
      <c r="Z65" s="17" t="s">
        <v>104</v>
      </c>
      <c r="AA65" s="17">
        <v>9</v>
      </c>
      <c r="AB65" s="21">
        <v>220</v>
      </c>
      <c r="AC65" s="17" t="s">
        <v>106</v>
      </c>
      <c r="AD65" s="47" t="s">
        <v>122</v>
      </c>
      <c r="AE65" t="str">
        <f t="shared" si="11"/>
        <v>S241113.205113.889</v>
      </c>
      <c r="AF65" s="6" t="str">
        <f>VLOOKUP(AE65,[1]Worksheet!$AI$1:$AI$65536,1,0)</f>
        <v>S241113.205113.889</v>
      </c>
      <c r="AG65" s="6" t="e">
        <f>VLOOKUP(#REF!,[2]明细表1214!$A$7:$H$122,8,0)</f>
        <v>#REF!</v>
      </c>
      <c r="AH65" s="6" t="e">
        <f>VLOOKUP(#REF!,[2]明细表1214!$A$7:$CL$122,90,0)</f>
        <v>#REF!</v>
      </c>
      <c r="AJ65" s="7" t="s">
        <v>105</v>
      </c>
      <c r="AK65" s="7">
        <v>1986</v>
      </c>
      <c r="AL65" s="7">
        <v>2010</v>
      </c>
      <c r="AM65" s="7" t="s">
        <v>120</v>
      </c>
      <c r="AN65" s="7">
        <v>8</v>
      </c>
      <c r="AO65" s="7">
        <v>6</v>
      </c>
      <c r="AP65" s="7" t="s">
        <v>101</v>
      </c>
      <c r="AQ65" s="7" t="s">
        <v>105</v>
      </c>
      <c r="AR65" s="7" t="s">
        <v>105</v>
      </c>
      <c r="AS65" s="7" t="s">
        <v>105</v>
      </c>
      <c r="BE65" s="115"/>
    </row>
    <row r="66" spans="1:57" s="7" customFormat="1" ht="24" customHeight="1" outlineLevel="2" x14ac:dyDescent="0.15">
      <c r="A66" s="17">
        <v>53</v>
      </c>
      <c r="B66" s="21" t="s">
        <v>15</v>
      </c>
      <c r="C66" s="21" t="s">
        <v>182</v>
      </c>
      <c r="D66" s="21" t="s">
        <v>175</v>
      </c>
      <c r="E66" s="21">
        <v>114.604</v>
      </c>
      <c r="F66" s="21">
        <v>119.242</v>
      </c>
      <c r="G66" s="25"/>
      <c r="H66" s="25"/>
      <c r="I66" s="25"/>
      <c r="J66" s="18">
        <f t="shared" si="9"/>
        <v>4.6380000000000052</v>
      </c>
      <c r="K66" s="17">
        <f t="shared" si="10"/>
        <v>4.6380000000000052</v>
      </c>
      <c r="L66" s="25"/>
      <c r="M66" s="25"/>
      <c r="N66" s="25"/>
      <c r="O66" s="25"/>
      <c r="P66" s="21" t="s">
        <v>100</v>
      </c>
      <c r="Q66" s="21">
        <v>6</v>
      </c>
      <c r="R66" s="21" t="s">
        <v>101</v>
      </c>
      <c r="S66" s="21" t="s">
        <v>101</v>
      </c>
      <c r="T66" s="25" t="s">
        <v>120</v>
      </c>
      <c r="U66" s="21">
        <v>7</v>
      </c>
      <c r="V66" s="25"/>
      <c r="W66" s="21" t="s">
        <v>102</v>
      </c>
      <c r="X66" s="17" t="s">
        <v>103</v>
      </c>
      <c r="Y66" s="17">
        <v>30</v>
      </c>
      <c r="Z66" s="17" t="s">
        <v>104</v>
      </c>
      <c r="AA66" s="17">
        <v>9</v>
      </c>
      <c r="AB66" s="21">
        <v>220</v>
      </c>
      <c r="AC66" s="17" t="s">
        <v>106</v>
      </c>
      <c r="AD66" s="47" t="s">
        <v>122</v>
      </c>
      <c r="AE66" t="str">
        <f t="shared" si="11"/>
        <v>S241114.604119.242</v>
      </c>
      <c r="AF66" s="6" t="str">
        <f>VLOOKUP(AE66,[1]Worksheet!$AI$1:$AI$65536,1,0)</f>
        <v>S241114.604119.242</v>
      </c>
      <c r="AG66" s="6" t="e">
        <f>VLOOKUP(#REF!,[2]明细表1214!$A$7:$H$122,8,0)</f>
        <v>#REF!</v>
      </c>
      <c r="AH66" s="6" t="e">
        <f>VLOOKUP(#REF!,[2]明细表1214!$A$7:$CL$122,90,0)</f>
        <v>#REF!</v>
      </c>
      <c r="AJ66" s="7" t="s">
        <v>105</v>
      </c>
      <c r="AK66" s="7">
        <v>1986</v>
      </c>
      <c r="AL66" s="7">
        <v>2010</v>
      </c>
      <c r="AM66" s="7" t="s">
        <v>100</v>
      </c>
      <c r="AN66" s="7">
        <v>6.5</v>
      </c>
      <c r="AO66" s="7">
        <v>6</v>
      </c>
      <c r="AP66" s="7" t="s">
        <v>101</v>
      </c>
      <c r="AQ66" s="7" t="s">
        <v>105</v>
      </c>
      <c r="AR66" s="7" t="s">
        <v>105</v>
      </c>
      <c r="AS66" s="7" t="s">
        <v>105</v>
      </c>
      <c r="BE66" s="115"/>
    </row>
    <row r="67" spans="1:57" s="11" customFormat="1" ht="24" customHeight="1" outlineLevel="2" x14ac:dyDescent="0.15">
      <c r="A67" s="17">
        <v>54</v>
      </c>
      <c r="B67" s="21" t="s">
        <v>15</v>
      </c>
      <c r="C67" s="21" t="s">
        <v>182</v>
      </c>
      <c r="D67" s="21" t="s">
        <v>193</v>
      </c>
      <c r="E67" s="21">
        <v>193.03800000000001</v>
      </c>
      <c r="F67" s="21">
        <v>202.47200000000001</v>
      </c>
      <c r="G67" s="25"/>
      <c r="H67" s="25"/>
      <c r="I67" s="25"/>
      <c r="J67" s="18">
        <f t="shared" si="9"/>
        <v>9.4339999999999975</v>
      </c>
      <c r="K67" s="17">
        <f t="shared" si="10"/>
        <v>9.4339999999999975</v>
      </c>
      <c r="L67" s="25"/>
      <c r="M67" s="25"/>
      <c r="N67" s="25"/>
      <c r="O67" s="25"/>
      <c r="P67" s="21" t="s">
        <v>100</v>
      </c>
      <c r="Q67" s="21">
        <v>6</v>
      </c>
      <c r="R67" s="21" t="s">
        <v>101</v>
      </c>
      <c r="S67" s="21" t="s">
        <v>101</v>
      </c>
      <c r="T67" s="25" t="s">
        <v>120</v>
      </c>
      <c r="U67" s="21">
        <v>7</v>
      </c>
      <c r="V67" s="25"/>
      <c r="W67" s="21" t="s">
        <v>102</v>
      </c>
      <c r="X67" s="17" t="s">
        <v>103</v>
      </c>
      <c r="Y67" s="17">
        <v>30</v>
      </c>
      <c r="Z67" s="17" t="s">
        <v>104</v>
      </c>
      <c r="AA67" s="17">
        <v>9</v>
      </c>
      <c r="AB67" s="21">
        <v>220</v>
      </c>
      <c r="AC67" s="17" t="s">
        <v>106</v>
      </c>
      <c r="AD67" s="47" t="s">
        <v>122</v>
      </c>
      <c r="AE67" t="str">
        <f t="shared" si="11"/>
        <v>S315193.038202.472</v>
      </c>
      <c r="AF67" s="6" t="str">
        <f>VLOOKUP(AE67,[1]Worksheet!$AI$1:$AI$65536,1,0)</f>
        <v>S315193.038202.472</v>
      </c>
      <c r="AG67" s="6" t="e">
        <f>VLOOKUP(#REF!,[2]明细表1214!$A$7:$H$122,8,0)</f>
        <v>#REF!</v>
      </c>
      <c r="AH67" s="6" t="e">
        <f>VLOOKUP(#REF!,[2]明细表1214!$A$7:$CL$122,90,0)</f>
        <v>#REF!</v>
      </c>
      <c r="AI67" s="8"/>
      <c r="AJ67" s="53" t="s">
        <v>105</v>
      </c>
      <c r="AK67" s="53">
        <v>1986</v>
      </c>
      <c r="AL67" s="53" t="s">
        <v>153</v>
      </c>
      <c r="AM67" s="53" t="s">
        <v>100</v>
      </c>
      <c r="AN67" s="53">
        <v>6.5</v>
      </c>
      <c r="AO67" s="53">
        <v>6</v>
      </c>
      <c r="AP67" s="8" t="s">
        <v>101</v>
      </c>
      <c r="AQ67" s="53" t="s">
        <v>105</v>
      </c>
      <c r="AR67" s="53" t="s">
        <v>105</v>
      </c>
      <c r="AS67" s="8" t="s">
        <v>194</v>
      </c>
      <c r="AT67" s="53"/>
      <c r="AU67" s="53"/>
      <c r="AV67" s="53"/>
      <c r="AW67" s="53"/>
      <c r="AX67" s="53"/>
      <c r="AY67" s="53"/>
      <c r="AZ67" s="53"/>
      <c r="BA67" s="53"/>
      <c r="BB67" s="53"/>
      <c r="BC67" s="53"/>
      <c r="BD67" s="53"/>
      <c r="BE67" s="119"/>
    </row>
    <row r="68" spans="1:57" ht="24" customHeight="1" outlineLevel="2" x14ac:dyDescent="0.15">
      <c r="A68" s="17">
        <v>55</v>
      </c>
      <c r="B68" s="21" t="s">
        <v>15</v>
      </c>
      <c r="C68" s="21" t="s">
        <v>182</v>
      </c>
      <c r="D68" s="21" t="s">
        <v>193</v>
      </c>
      <c r="E68" s="21">
        <v>203.161</v>
      </c>
      <c r="F68" s="21">
        <v>208.8</v>
      </c>
      <c r="G68" s="25"/>
      <c r="H68" s="25"/>
      <c r="I68" s="25"/>
      <c r="J68" s="18">
        <f t="shared" si="9"/>
        <v>5.63900000000001</v>
      </c>
      <c r="K68" s="17">
        <f t="shared" si="10"/>
        <v>5.63900000000001</v>
      </c>
      <c r="L68" s="25"/>
      <c r="M68" s="25"/>
      <c r="N68" s="25"/>
      <c r="O68" s="25"/>
      <c r="P68" s="21" t="s">
        <v>100</v>
      </c>
      <c r="Q68" s="21">
        <v>6</v>
      </c>
      <c r="R68" s="21" t="s">
        <v>110</v>
      </c>
      <c r="S68" s="25" t="s">
        <v>110</v>
      </c>
      <c r="T68" s="25" t="s">
        <v>120</v>
      </c>
      <c r="U68" s="21">
        <v>7</v>
      </c>
      <c r="V68" s="25"/>
      <c r="W68" s="21" t="s">
        <v>111</v>
      </c>
      <c r="X68" s="17" t="s">
        <v>103</v>
      </c>
      <c r="Y68" s="17">
        <v>30</v>
      </c>
      <c r="Z68" s="17" t="s">
        <v>104</v>
      </c>
      <c r="AA68" s="17">
        <v>9</v>
      </c>
      <c r="AB68" s="21">
        <v>215</v>
      </c>
      <c r="AC68" s="17" t="s">
        <v>106</v>
      </c>
      <c r="AD68" s="47" t="s">
        <v>122</v>
      </c>
      <c r="AE68" t="str">
        <f t="shared" si="11"/>
        <v>S315203.161208.8</v>
      </c>
      <c r="AF68" s="6" t="str">
        <f>VLOOKUP(AE68,[1]Worksheet!$AI$1:$AI$65536,1,0)</f>
        <v>S315203.161208.8</v>
      </c>
      <c r="AG68" s="6" t="e">
        <f>VLOOKUP(#REF!,[2]明细表1214!$A$7:$H$122,8,0)</f>
        <v>#REF!</v>
      </c>
      <c r="AH68" s="6" t="e">
        <f>VLOOKUP(#REF!,[2]明细表1214!$A$7:$CL$122,90,0)</f>
        <v>#REF!</v>
      </c>
      <c r="AJ68" s="34" t="s">
        <v>105</v>
      </c>
      <c r="AK68" s="34">
        <v>1957</v>
      </c>
      <c r="AL68" s="34">
        <v>2004</v>
      </c>
      <c r="AM68" s="34" t="s">
        <v>100</v>
      </c>
      <c r="AN68" s="34">
        <v>6.5</v>
      </c>
      <c r="AO68" s="34">
        <v>6</v>
      </c>
      <c r="AP68" s="33" t="s">
        <v>110</v>
      </c>
      <c r="AQ68" s="34" t="s">
        <v>105</v>
      </c>
      <c r="AR68" s="34" t="s">
        <v>105</v>
      </c>
      <c r="AS68" s="33" t="s">
        <v>194</v>
      </c>
      <c r="BE68" s="101"/>
    </row>
    <row r="69" spans="1:57" ht="24" customHeight="1" outlineLevel="1" x14ac:dyDescent="0.15">
      <c r="A69" s="17"/>
      <c r="B69" s="40" t="s">
        <v>276</v>
      </c>
      <c r="C69" s="21"/>
      <c r="D69" s="21"/>
      <c r="E69" s="21"/>
      <c r="F69" s="21"/>
      <c r="G69" s="24"/>
      <c r="H69" s="24"/>
      <c r="I69" s="24"/>
      <c r="J69" s="18"/>
      <c r="K69" s="37">
        <f>SUBTOTAL(9,K70:K88)</f>
        <v>40.112999999999992</v>
      </c>
      <c r="L69" s="24"/>
      <c r="M69" s="24"/>
      <c r="N69" s="24"/>
      <c r="O69" s="24"/>
      <c r="P69" s="21"/>
      <c r="Q69" s="21"/>
      <c r="R69" s="21"/>
      <c r="S69" s="21"/>
      <c r="T69" s="21"/>
      <c r="U69" s="21"/>
      <c r="V69" s="24"/>
      <c r="W69" s="21"/>
      <c r="X69" s="17"/>
      <c r="Y69" s="17"/>
      <c r="Z69" s="17"/>
      <c r="AA69" s="17"/>
      <c r="AB69" s="21"/>
      <c r="AC69" s="17"/>
      <c r="AD69" s="47"/>
      <c r="AF69" s="6"/>
      <c r="AG69" s="6"/>
      <c r="AH69" s="6"/>
      <c r="AP69" s="33"/>
      <c r="AS69" s="33"/>
      <c r="BE69" s="101"/>
    </row>
    <row r="70" spans="1:57" ht="24" customHeight="1" outlineLevel="2" x14ac:dyDescent="0.15">
      <c r="A70" s="17">
        <v>56</v>
      </c>
      <c r="B70" s="21" t="s">
        <v>16</v>
      </c>
      <c r="C70" s="21" t="s">
        <v>315</v>
      </c>
      <c r="D70" s="21" t="s">
        <v>202</v>
      </c>
      <c r="E70" s="21">
        <v>63.155000000000001</v>
      </c>
      <c r="F70" s="21">
        <v>63.307000000000002</v>
      </c>
      <c r="G70" s="24"/>
      <c r="H70" s="24"/>
      <c r="I70" s="24"/>
      <c r="J70" s="18">
        <f t="shared" ref="J70:J88" si="12">F70-E70</f>
        <v>0.15200000000000102</v>
      </c>
      <c r="K70" s="17">
        <f t="shared" ref="K70:K88" si="13">F70-E70</f>
        <v>0.15200000000000102</v>
      </c>
      <c r="L70" s="24"/>
      <c r="M70" s="24"/>
      <c r="N70" s="24"/>
      <c r="O70" s="24"/>
      <c r="P70" s="21" t="s">
        <v>100</v>
      </c>
      <c r="Q70" s="21">
        <v>6</v>
      </c>
      <c r="R70" s="21" t="s">
        <v>101</v>
      </c>
      <c r="S70" s="21" t="s">
        <v>101</v>
      </c>
      <c r="T70" s="21" t="s">
        <v>100</v>
      </c>
      <c r="U70" s="21">
        <v>6.5</v>
      </c>
      <c r="V70" s="24"/>
      <c r="W70" s="21" t="s">
        <v>102</v>
      </c>
      <c r="X70" s="17" t="s">
        <v>103</v>
      </c>
      <c r="Y70" s="17">
        <v>30</v>
      </c>
      <c r="Z70" s="17" t="s">
        <v>104</v>
      </c>
      <c r="AA70" s="17">
        <v>9</v>
      </c>
      <c r="AB70" s="21">
        <v>220</v>
      </c>
      <c r="AC70" s="17" t="s">
        <v>106</v>
      </c>
      <c r="AD70" s="47" t="s">
        <v>122</v>
      </c>
      <c r="AE70" t="str">
        <f t="shared" ref="AE70:AE88" si="14">D70&amp;E70&amp;F70</f>
        <v>S22063.15563.307</v>
      </c>
      <c r="AF70" s="6" t="str">
        <f>VLOOKUP(AE70,[1]Worksheet!$AI$1:$AI$65536,1,0)</f>
        <v>S22063.15563.307</v>
      </c>
      <c r="AG70" s="6" t="e">
        <f>VLOOKUP(#REF!,[2]明细表1214!$A$7:$H$122,8,0)</f>
        <v>#REF!</v>
      </c>
      <c r="AH70" s="6" t="e">
        <f>VLOOKUP(#REF!,[2]明细表1214!$A$7:$CL$122,90,0)</f>
        <v>#REF!</v>
      </c>
      <c r="AJ70" s="34" t="s">
        <v>105</v>
      </c>
      <c r="AK70" s="34">
        <v>1982</v>
      </c>
      <c r="AL70" s="34">
        <v>2011</v>
      </c>
      <c r="AM70" s="34" t="s">
        <v>100</v>
      </c>
      <c r="AN70" s="34">
        <v>6.5</v>
      </c>
      <c r="AO70" s="34">
        <v>6</v>
      </c>
      <c r="AP70" s="33" t="s">
        <v>101</v>
      </c>
      <c r="AQ70" s="34" t="s">
        <v>105</v>
      </c>
      <c r="AR70" s="34" t="s">
        <v>105</v>
      </c>
      <c r="AS70" s="33" t="s">
        <v>105</v>
      </c>
      <c r="BE70" s="101"/>
    </row>
    <row r="71" spans="1:57" ht="24" customHeight="1" outlineLevel="2" x14ac:dyDescent="0.15">
      <c r="A71" s="17">
        <v>57</v>
      </c>
      <c r="B71" s="21" t="s">
        <v>16</v>
      </c>
      <c r="C71" s="21" t="s">
        <v>315</v>
      </c>
      <c r="D71" s="21" t="s">
        <v>202</v>
      </c>
      <c r="E71" s="21">
        <v>63.307000000000002</v>
      </c>
      <c r="F71" s="21">
        <v>63.502000000000002</v>
      </c>
      <c r="G71" s="24"/>
      <c r="H71" s="24"/>
      <c r="I71" s="24"/>
      <c r="J71" s="18">
        <f t="shared" si="12"/>
        <v>0.19500000000000028</v>
      </c>
      <c r="K71" s="17">
        <f t="shared" si="13"/>
        <v>0.19500000000000028</v>
      </c>
      <c r="L71" s="24"/>
      <c r="M71" s="24"/>
      <c r="N71" s="24"/>
      <c r="O71" s="24"/>
      <c r="P71" s="21" t="s">
        <v>100</v>
      </c>
      <c r="Q71" s="21">
        <v>3.5</v>
      </c>
      <c r="R71" s="21" t="s">
        <v>101</v>
      </c>
      <c r="S71" s="21" t="s">
        <v>101</v>
      </c>
      <c r="T71" s="21" t="s">
        <v>100</v>
      </c>
      <c r="U71" s="21">
        <v>6.5</v>
      </c>
      <c r="V71" s="24"/>
      <c r="W71" s="21" t="s">
        <v>102</v>
      </c>
      <c r="X71" s="17" t="s">
        <v>103</v>
      </c>
      <c r="Y71" s="17">
        <v>30</v>
      </c>
      <c r="Z71" s="17" t="s">
        <v>104</v>
      </c>
      <c r="AA71" s="17">
        <v>9</v>
      </c>
      <c r="AB71" s="21">
        <v>220</v>
      </c>
      <c r="AC71" s="17" t="s">
        <v>106</v>
      </c>
      <c r="AD71" s="47" t="s">
        <v>122</v>
      </c>
      <c r="AE71" t="str">
        <f t="shared" si="14"/>
        <v>S22063.30763.502</v>
      </c>
      <c r="AF71" s="6" t="str">
        <f>VLOOKUP(AE71,[1]Worksheet!$AI$1:$AI$65536,1,0)</f>
        <v>S22063.30763.502</v>
      </c>
      <c r="AG71" s="6" t="e">
        <f>VLOOKUP(#REF!,[2]明细表1214!$A$7:$H$122,8,0)</f>
        <v>#REF!</v>
      </c>
      <c r="AH71" s="6" t="e">
        <f>VLOOKUP(#REF!,[2]明细表1214!$A$7:$CL$122,90,0)</f>
        <v>#REF!</v>
      </c>
      <c r="AJ71" s="34" t="s">
        <v>105</v>
      </c>
      <c r="AK71" s="34">
        <v>1983</v>
      </c>
      <c r="AL71" s="34">
        <v>2006</v>
      </c>
      <c r="AM71" s="34" t="s">
        <v>100</v>
      </c>
      <c r="AN71" s="34">
        <v>4.5</v>
      </c>
      <c r="AO71" s="34">
        <v>3.5</v>
      </c>
      <c r="AP71" s="33" t="s">
        <v>101</v>
      </c>
      <c r="AQ71" s="34" t="s">
        <v>105</v>
      </c>
      <c r="AR71" s="34" t="s">
        <v>105</v>
      </c>
      <c r="AS71" s="33" t="s">
        <v>105</v>
      </c>
      <c r="BE71" s="101"/>
    </row>
    <row r="72" spans="1:57" ht="24" customHeight="1" outlineLevel="2" x14ac:dyDescent="0.15">
      <c r="A72" s="17">
        <v>58</v>
      </c>
      <c r="B72" s="21" t="s">
        <v>16</v>
      </c>
      <c r="C72" s="21" t="s">
        <v>315</v>
      </c>
      <c r="D72" s="21" t="s">
        <v>202</v>
      </c>
      <c r="E72" s="21">
        <v>63.502000000000002</v>
      </c>
      <c r="F72" s="21">
        <v>65.367000000000004</v>
      </c>
      <c r="G72" s="24"/>
      <c r="H72" s="24"/>
      <c r="I72" s="24"/>
      <c r="J72" s="18">
        <f t="shared" si="12"/>
        <v>1.865000000000002</v>
      </c>
      <c r="K72" s="17">
        <f t="shared" si="13"/>
        <v>1.865000000000002</v>
      </c>
      <c r="L72" s="24"/>
      <c r="M72" s="24"/>
      <c r="N72" s="24"/>
      <c r="O72" s="24"/>
      <c r="P72" s="21" t="s">
        <v>100</v>
      </c>
      <c r="Q72" s="21">
        <v>5</v>
      </c>
      <c r="R72" s="21" t="s">
        <v>101</v>
      </c>
      <c r="S72" s="21" t="s">
        <v>101</v>
      </c>
      <c r="T72" s="21" t="s">
        <v>100</v>
      </c>
      <c r="U72" s="21">
        <v>6.5</v>
      </c>
      <c r="V72" s="24"/>
      <c r="W72" s="21" t="s">
        <v>102</v>
      </c>
      <c r="X72" s="17" t="s">
        <v>103</v>
      </c>
      <c r="Y72" s="17">
        <v>30</v>
      </c>
      <c r="Z72" s="17" t="s">
        <v>104</v>
      </c>
      <c r="AA72" s="17">
        <v>9</v>
      </c>
      <c r="AB72" s="21">
        <v>220</v>
      </c>
      <c r="AC72" s="17" t="s">
        <v>106</v>
      </c>
      <c r="AD72" s="47" t="s">
        <v>122</v>
      </c>
      <c r="AE72" t="str">
        <f t="shared" si="14"/>
        <v>S22063.50265.367</v>
      </c>
      <c r="AF72" s="6" t="str">
        <f>VLOOKUP(AE72,[1]Worksheet!$AI$1:$AI$65536,1,0)</f>
        <v>S22063.50265.367</v>
      </c>
      <c r="AG72" s="6" t="e">
        <f>VLOOKUP(#REF!,[2]明细表1214!$A$7:$H$122,8,0)</f>
        <v>#REF!</v>
      </c>
      <c r="AH72" s="6" t="e">
        <f>VLOOKUP(#REF!,[2]明细表1214!$A$7:$CL$122,90,0)</f>
        <v>#REF!</v>
      </c>
      <c r="AJ72" s="34" t="s">
        <v>105</v>
      </c>
      <c r="AK72" s="34">
        <v>1988</v>
      </c>
      <c r="AL72" s="34">
        <v>1996</v>
      </c>
      <c r="AM72" s="34" t="s">
        <v>100</v>
      </c>
      <c r="AN72" s="34">
        <v>6.5</v>
      </c>
      <c r="AO72" s="34">
        <v>5</v>
      </c>
      <c r="AP72" s="33" t="s">
        <v>101</v>
      </c>
      <c r="AQ72" s="34" t="s">
        <v>105</v>
      </c>
      <c r="AR72" s="34" t="s">
        <v>105</v>
      </c>
      <c r="AS72" s="33" t="s">
        <v>105</v>
      </c>
      <c r="BE72" s="101"/>
    </row>
    <row r="73" spans="1:57" ht="24" customHeight="1" outlineLevel="2" x14ac:dyDescent="0.15">
      <c r="A73" s="17">
        <v>59</v>
      </c>
      <c r="B73" s="21" t="s">
        <v>16</v>
      </c>
      <c r="C73" s="21" t="s">
        <v>315</v>
      </c>
      <c r="D73" s="21" t="s">
        <v>202</v>
      </c>
      <c r="E73" s="21">
        <v>65.367000000000004</v>
      </c>
      <c r="F73" s="21">
        <v>68.691999999999993</v>
      </c>
      <c r="G73" s="24"/>
      <c r="H73" s="24"/>
      <c r="I73" s="24"/>
      <c r="J73" s="18">
        <f t="shared" si="12"/>
        <v>3.3249999999999886</v>
      </c>
      <c r="K73" s="17">
        <f t="shared" si="13"/>
        <v>3.3249999999999886</v>
      </c>
      <c r="L73" s="24"/>
      <c r="M73" s="24"/>
      <c r="N73" s="24"/>
      <c r="O73" s="24"/>
      <c r="P73" s="21" t="s">
        <v>100</v>
      </c>
      <c r="Q73" s="21">
        <v>5</v>
      </c>
      <c r="R73" s="21" t="s">
        <v>110</v>
      </c>
      <c r="S73" s="21" t="s">
        <v>101</v>
      </c>
      <c r="T73" s="21" t="s">
        <v>100</v>
      </c>
      <c r="U73" s="21">
        <v>6.5</v>
      </c>
      <c r="V73" s="24"/>
      <c r="W73" s="21" t="s">
        <v>111</v>
      </c>
      <c r="X73" s="17" t="s">
        <v>103</v>
      </c>
      <c r="Y73" s="17">
        <v>30</v>
      </c>
      <c r="Z73" s="17" t="s">
        <v>104</v>
      </c>
      <c r="AA73" s="17">
        <v>9</v>
      </c>
      <c r="AB73" s="21">
        <v>215</v>
      </c>
      <c r="AC73" s="17" t="s">
        <v>106</v>
      </c>
      <c r="AD73" s="47" t="s">
        <v>122</v>
      </c>
      <c r="AE73" t="str">
        <f t="shared" si="14"/>
        <v>S22065.36768.692</v>
      </c>
      <c r="AF73" s="6" t="str">
        <f>VLOOKUP(AE73,[1]Worksheet!$AI$1:$AI$65536,1,0)</f>
        <v>S22065.36768.692</v>
      </c>
      <c r="AG73" s="6" t="e">
        <f>VLOOKUP(#REF!,[2]明细表1214!$A$7:$H$122,8,0)</f>
        <v>#REF!</v>
      </c>
      <c r="AH73" s="6" t="e">
        <f>VLOOKUP(#REF!,[2]明细表1214!$A$7:$CL$122,90,0)</f>
        <v>#REF!</v>
      </c>
      <c r="AJ73" s="34" t="s">
        <v>105</v>
      </c>
      <c r="AK73" s="34">
        <v>1988</v>
      </c>
      <c r="AL73" s="34">
        <v>1996</v>
      </c>
      <c r="AM73" s="34" t="s">
        <v>100</v>
      </c>
      <c r="AN73" s="34">
        <v>6.8</v>
      </c>
      <c r="AO73" s="34">
        <v>5</v>
      </c>
      <c r="AP73" s="33" t="s">
        <v>110</v>
      </c>
      <c r="AQ73" s="34" t="s">
        <v>105</v>
      </c>
      <c r="AR73" s="34" t="s">
        <v>105</v>
      </c>
      <c r="AS73" s="33" t="s">
        <v>105</v>
      </c>
      <c r="BE73" s="101"/>
    </row>
    <row r="74" spans="1:57" ht="24" customHeight="1" outlineLevel="2" x14ac:dyDescent="0.15">
      <c r="A74" s="17">
        <v>60</v>
      </c>
      <c r="B74" s="21" t="s">
        <v>16</v>
      </c>
      <c r="C74" s="21" t="s">
        <v>204</v>
      </c>
      <c r="D74" s="21" t="s">
        <v>205</v>
      </c>
      <c r="E74" s="21">
        <v>80.83</v>
      </c>
      <c r="F74" s="21">
        <v>81.143000000000001</v>
      </c>
      <c r="G74" s="25"/>
      <c r="H74" s="25"/>
      <c r="I74" s="25"/>
      <c r="J74" s="18">
        <f t="shared" si="12"/>
        <v>0.31300000000000239</v>
      </c>
      <c r="K74" s="17">
        <f t="shared" si="13"/>
        <v>0.31300000000000239</v>
      </c>
      <c r="L74" s="25"/>
      <c r="M74" s="25"/>
      <c r="N74" s="25"/>
      <c r="O74" s="25"/>
      <c r="P74" s="21" t="s">
        <v>100</v>
      </c>
      <c r="Q74" s="21">
        <v>5</v>
      </c>
      <c r="R74" s="21" t="s">
        <v>101</v>
      </c>
      <c r="S74" s="21" t="s">
        <v>101</v>
      </c>
      <c r="T74" s="25" t="s">
        <v>120</v>
      </c>
      <c r="U74" s="21">
        <v>7.5</v>
      </c>
      <c r="V74" s="25"/>
      <c r="W74" s="21" t="s">
        <v>164</v>
      </c>
      <c r="X74" s="25" t="s">
        <v>206</v>
      </c>
      <c r="Y74" s="25">
        <v>10</v>
      </c>
      <c r="Z74" s="25" t="s">
        <v>104</v>
      </c>
      <c r="AA74" s="25">
        <v>5</v>
      </c>
      <c r="AB74" s="21">
        <v>190</v>
      </c>
      <c r="AC74" s="17" t="s">
        <v>106</v>
      </c>
      <c r="AD74" s="25" t="s">
        <v>122</v>
      </c>
      <c r="AE74" t="str">
        <f t="shared" si="14"/>
        <v>S22580.8381.143</v>
      </c>
      <c r="AF74" s="6" t="str">
        <f>VLOOKUP(AE74,[1]Worksheet!$AI$1:$AI$65536,1,0)</f>
        <v>S22580.8381.143</v>
      </c>
      <c r="AG74" s="6" t="e">
        <f>VLOOKUP(#REF!,[2]明细表1214!$A$7:$H$122,8,0)</f>
        <v>#REF!</v>
      </c>
      <c r="AH74" s="6" t="e">
        <f>VLOOKUP(#REF!,[2]明细表1214!$A$7:$CL$122,90,0)</f>
        <v>#REF!</v>
      </c>
      <c r="AJ74" s="34" t="s">
        <v>105</v>
      </c>
      <c r="AK74" s="34">
        <v>1958</v>
      </c>
      <c r="AL74" s="34">
        <v>2005</v>
      </c>
      <c r="AM74" s="34" t="s">
        <v>100</v>
      </c>
      <c r="AN74" s="34">
        <v>6</v>
      </c>
      <c r="AO74" s="34">
        <v>5</v>
      </c>
      <c r="AP74" s="33" t="s">
        <v>101</v>
      </c>
      <c r="AQ74" s="34" t="s">
        <v>105</v>
      </c>
      <c r="AR74" s="34" t="s">
        <v>105</v>
      </c>
      <c r="AS74" s="33" t="s">
        <v>105</v>
      </c>
      <c r="BE74" s="101"/>
    </row>
    <row r="75" spans="1:57" ht="24" customHeight="1" outlineLevel="2" x14ac:dyDescent="0.15">
      <c r="A75" s="17">
        <v>61</v>
      </c>
      <c r="B75" s="21" t="s">
        <v>16</v>
      </c>
      <c r="C75" s="21" t="s">
        <v>204</v>
      </c>
      <c r="D75" s="21" t="s">
        <v>205</v>
      </c>
      <c r="E75" s="21">
        <v>81.143000000000001</v>
      </c>
      <c r="F75" s="21">
        <v>89.203999999999994</v>
      </c>
      <c r="G75" s="24"/>
      <c r="H75" s="24"/>
      <c r="I75" s="24"/>
      <c r="J75" s="18">
        <f t="shared" si="12"/>
        <v>8.0609999999999928</v>
      </c>
      <c r="K75" s="17">
        <f t="shared" si="13"/>
        <v>8.0609999999999928</v>
      </c>
      <c r="L75" s="24"/>
      <c r="M75" s="24"/>
      <c r="N75" s="24"/>
      <c r="O75" s="24"/>
      <c r="P75" s="21" t="s">
        <v>100</v>
      </c>
      <c r="Q75" s="21">
        <v>5</v>
      </c>
      <c r="R75" s="21" t="s">
        <v>101</v>
      </c>
      <c r="S75" s="21" t="s">
        <v>101</v>
      </c>
      <c r="T75" s="25" t="s">
        <v>120</v>
      </c>
      <c r="U75" s="21">
        <v>7</v>
      </c>
      <c r="V75" s="24"/>
      <c r="W75" s="21" t="s">
        <v>164</v>
      </c>
      <c r="X75" s="25" t="s">
        <v>206</v>
      </c>
      <c r="Y75" s="25">
        <v>10</v>
      </c>
      <c r="Z75" s="25" t="s">
        <v>104</v>
      </c>
      <c r="AA75" s="25">
        <v>5</v>
      </c>
      <c r="AB75" s="21">
        <v>190</v>
      </c>
      <c r="AC75" s="17" t="s">
        <v>106</v>
      </c>
      <c r="AD75" s="25" t="s">
        <v>122</v>
      </c>
      <c r="AE75" t="str">
        <f t="shared" si="14"/>
        <v>S22581.14389.204</v>
      </c>
      <c r="AF75" s="6" t="str">
        <f>VLOOKUP(AE75,[1]Worksheet!$AI$1:$AI$65536,1,0)</f>
        <v>S22581.14389.204</v>
      </c>
      <c r="AG75" s="6" t="e">
        <f>VLOOKUP(#REF!,[2]明细表1214!$A$7:$H$122,8,0)</f>
        <v>#REF!</v>
      </c>
      <c r="AH75" s="6" t="e">
        <f>VLOOKUP(#REF!,[2]明细表1214!$A$7:$CL$122,90,0)</f>
        <v>#REF!</v>
      </c>
      <c r="AJ75" s="34" t="s">
        <v>105</v>
      </c>
      <c r="AK75" s="34">
        <v>1958</v>
      </c>
      <c r="AL75" s="34">
        <v>2005</v>
      </c>
      <c r="AM75" s="34" t="s">
        <v>100</v>
      </c>
      <c r="AN75" s="34">
        <v>6.5</v>
      </c>
      <c r="AO75" s="34">
        <v>5</v>
      </c>
      <c r="AP75" s="33" t="s">
        <v>101</v>
      </c>
      <c r="AQ75" s="34" t="s">
        <v>105</v>
      </c>
      <c r="AR75" s="34" t="s">
        <v>105</v>
      </c>
      <c r="AS75" s="33" t="s">
        <v>105</v>
      </c>
      <c r="BE75" s="101"/>
    </row>
    <row r="76" spans="1:57" ht="24" customHeight="1" outlineLevel="2" x14ac:dyDescent="0.15">
      <c r="A76" s="17">
        <v>62</v>
      </c>
      <c r="B76" s="21" t="s">
        <v>16</v>
      </c>
      <c r="C76" s="21" t="s">
        <v>204</v>
      </c>
      <c r="D76" s="21" t="s">
        <v>205</v>
      </c>
      <c r="E76" s="21">
        <v>89.203999999999994</v>
      </c>
      <c r="F76" s="21">
        <v>89.54</v>
      </c>
      <c r="G76" s="25"/>
      <c r="H76" s="25"/>
      <c r="I76" s="25"/>
      <c r="J76" s="18">
        <f t="shared" si="12"/>
        <v>0.33600000000001273</v>
      </c>
      <c r="K76" s="17">
        <f t="shared" si="13"/>
        <v>0.33600000000001273</v>
      </c>
      <c r="L76" s="25"/>
      <c r="M76" s="25"/>
      <c r="N76" s="25"/>
      <c r="O76" s="25"/>
      <c r="P76" s="21" t="s">
        <v>100</v>
      </c>
      <c r="Q76" s="21">
        <v>3.5</v>
      </c>
      <c r="R76" s="21" t="s">
        <v>101</v>
      </c>
      <c r="S76" s="21" t="s">
        <v>101</v>
      </c>
      <c r="T76" s="25" t="s">
        <v>120</v>
      </c>
      <c r="U76" s="21">
        <v>7</v>
      </c>
      <c r="V76" s="25"/>
      <c r="W76" s="21" t="s">
        <v>164</v>
      </c>
      <c r="X76" s="25" t="s">
        <v>206</v>
      </c>
      <c r="Y76" s="25">
        <v>10</v>
      </c>
      <c r="Z76" s="25" t="s">
        <v>104</v>
      </c>
      <c r="AA76" s="25">
        <v>5</v>
      </c>
      <c r="AB76" s="21">
        <v>190</v>
      </c>
      <c r="AC76" s="17" t="s">
        <v>106</v>
      </c>
      <c r="AD76" s="25" t="s">
        <v>122</v>
      </c>
      <c r="AE76" t="str">
        <f t="shared" si="14"/>
        <v>S22589.20489.54</v>
      </c>
      <c r="AF76" s="6" t="str">
        <f>VLOOKUP(AE76,[1]Worksheet!$AI$1:$AI$65536,1,0)</f>
        <v>S22589.20489.54</v>
      </c>
      <c r="AG76" s="6" t="e">
        <f>VLOOKUP(#REF!,[2]明细表1214!$A$7:$H$122,8,0)</f>
        <v>#REF!</v>
      </c>
      <c r="AH76" s="6" t="e">
        <f>VLOOKUP(#REF!,[2]明细表1214!$A$7:$CL$122,90,0)</f>
        <v>#REF!</v>
      </c>
      <c r="AJ76" s="34" t="s">
        <v>105</v>
      </c>
      <c r="AK76" s="34">
        <v>1984</v>
      </c>
      <c r="AL76" s="34">
        <v>2006</v>
      </c>
      <c r="AM76" s="34" t="s">
        <v>100</v>
      </c>
      <c r="AN76" s="34">
        <v>4.5</v>
      </c>
      <c r="AO76" s="34">
        <v>3.5</v>
      </c>
      <c r="AP76" s="33" t="s">
        <v>101</v>
      </c>
      <c r="AQ76" s="34" t="s">
        <v>105</v>
      </c>
      <c r="AR76" s="34" t="s">
        <v>105</v>
      </c>
      <c r="AS76" s="33" t="s">
        <v>105</v>
      </c>
      <c r="BE76" s="101"/>
    </row>
    <row r="77" spans="1:57" ht="24" customHeight="1" outlineLevel="2" x14ac:dyDescent="0.15">
      <c r="A77" s="17">
        <v>63</v>
      </c>
      <c r="B77" s="21" t="s">
        <v>16</v>
      </c>
      <c r="C77" s="21" t="s">
        <v>211</v>
      </c>
      <c r="D77" s="21" t="s">
        <v>205</v>
      </c>
      <c r="E77" s="21">
        <v>114.95</v>
      </c>
      <c r="F77" s="21">
        <v>122.57899999999999</v>
      </c>
      <c r="G77" s="25"/>
      <c r="H77" s="25"/>
      <c r="I77" s="25"/>
      <c r="J77" s="18">
        <f t="shared" si="12"/>
        <v>7.6289999999999907</v>
      </c>
      <c r="K77" s="17">
        <f t="shared" si="13"/>
        <v>7.6289999999999907</v>
      </c>
      <c r="L77" s="25"/>
      <c r="M77" s="25"/>
      <c r="N77" s="25"/>
      <c r="O77" s="25"/>
      <c r="P77" s="21" t="s">
        <v>100</v>
      </c>
      <c r="Q77" s="21">
        <v>6</v>
      </c>
      <c r="R77" s="21" t="s">
        <v>101</v>
      </c>
      <c r="S77" s="25"/>
      <c r="T77" s="25"/>
      <c r="U77" s="21">
        <v>7</v>
      </c>
      <c r="V77" s="25"/>
      <c r="W77" s="21" t="s">
        <v>212</v>
      </c>
      <c r="X77" s="17" t="s">
        <v>103</v>
      </c>
      <c r="Y77" s="17">
        <v>30</v>
      </c>
      <c r="Z77" s="17" t="s">
        <v>104</v>
      </c>
      <c r="AA77" s="17">
        <v>9</v>
      </c>
      <c r="AB77" s="21">
        <v>220</v>
      </c>
      <c r="AC77" s="17" t="s">
        <v>106</v>
      </c>
      <c r="AD77" s="47" t="s">
        <v>122</v>
      </c>
      <c r="AE77" t="str">
        <f t="shared" si="14"/>
        <v>S225114.95122.579</v>
      </c>
      <c r="AF77" s="6" t="str">
        <f>VLOOKUP(AE77,[1]Worksheet!$AI$1:$AI$65536,1,0)</f>
        <v>S225114.95122.579</v>
      </c>
      <c r="AG77" s="6" t="e">
        <f>VLOOKUP(#REF!,[2]明细表1214!$A$7:$H$122,8,0)</f>
        <v>#REF!</v>
      </c>
      <c r="AH77" s="6" t="e">
        <f>VLOOKUP(#REF!,[2]明细表1214!$A$7:$CL$122,90,0)</f>
        <v>#REF!</v>
      </c>
      <c r="AJ77" s="34" t="s">
        <v>105</v>
      </c>
      <c r="AK77" s="34">
        <v>2003</v>
      </c>
      <c r="AM77" s="34" t="s">
        <v>100</v>
      </c>
      <c r="AN77" s="34">
        <v>7</v>
      </c>
      <c r="AO77" s="34">
        <v>6</v>
      </c>
      <c r="AP77" s="33" t="s">
        <v>101</v>
      </c>
      <c r="AQ77" s="34" t="s">
        <v>105</v>
      </c>
      <c r="AR77" s="34" t="s">
        <v>105</v>
      </c>
      <c r="AS77" s="33" t="s">
        <v>213</v>
      </c>
      <c r="BE77" s="101"/>
    </row>
    <row r="78" spans="1:57" ht="24" customHeight="1" outlineLevel="2" x14ac:dyDescent="0.15">
      <c r="A78" s="17">
        <v>64</v>
      </c>
      <c r="B78" s="21" t="s">
        <v>16</v>
      </c>
      <c r="C78" s="21" t="s">
        <v>211</v>
      </c>
      <c r="D78" s="21" t="s">
        <v>205</v>
      </c>
      <c r="E78" s="21">
        <v>122.57899999999999</v>
      </c>
      <c r="F78" s="21">
        <v>123.15</v>
      </c>
      <c r="G78" s="25"/>
      <c r="H78" s="25"/>
      <c r="I78" s="25"/>
      <c r="J78" s="18">
        <f t="shared" si="12"/>
        <v>0.57100000000001216</v>
      </c>
      <c r="K78" s="17">
        <f t="shared" si="13"/>
        <v>0.57100000000001216</v>
      </c>
      <c r="L78" s="25"/>
      <c r="M78" s="25"/>
      <c r="N78" s="25"/>
      <c r="O78" s="25"/>
      <c r="P78" s="21" t="s">
        <v>100</v>
      </c>
      <c r="Q78" s="21">
        <v>5</v>
      </c>
      <c r="R78" s="21" t="s">
        <v>101</v>
      </c>
      <c r="S78" s="25"/>
      <c r="T78" s="25"/>
      <c r="U78" s="21">
        <v>7</v>
      </c>
      <c r="V78" s="25"/>
      <c r="W78" s="21" t="s">
        <v>212</v>
      </c>
      <c r="X78" s="17" t="s">
        <v>103</v>
      </c>
      <c r="Y78" s="17">
        <v>30</v>
      </c>
      <c r="Z78" s="17" t="s">
        <v>104</v>
      </c>
      <c r="AA78" s="17">
        <v>9</v>
      </c>
      <c r="AB78" s="21">
        <v>220</v>
      </c>
      <c r="AC78" s="17" t="s">
        <v>106</v>
      </c>
      <c r="AD78" s="47" t="s">
        <v>122</v>
      </c>
      <c r="AE78" t="str">
        <f t="shared" si="14"/>
        <v>S225122.579123.15</v>
      </c>
      <c r="AF78" s="6" t="str">
        <f>VLOOKUP(AE78,[1]Worksheet!$AI$1:$AI$65536,1,0)</f>
        <v>S225122.579123.15</v>
      </c>
      <c r="AG78" s="6" t="e">
        <f>VLOOKUP(#REF!,[2]明细表1214!$A$7:$H$122,8,0)</f>
        <v>#REF!</v>
      </c>
      <c r="AH78" s="6" t="e">
        <f>VLOOKUP(#REF!,[2]明细表1214!$A$7:$CL$122,90,0)</f>
        <v>#REF!</v>
      </c>
      <c r="AJ78" s="34" t="s">
        <v>105</v>
      </c>
      <c r="AK78" s="34">
        <v>2008</v>
      </c>
      <c r="AL78" s="34">
        <v>2009</v>
      </c>
      <c r="AM78" s="34" t="s">
        <v>100</v>
      </c>
      <c r="AN78" s="34">
        <v>6</v>
      </c>
      <c r="AO78" s="34">
        <v>5</v>
      </c>
      <c r="AP78" s="33" t="s">
        <v>101</v>
      </c>
      <c r="AQ78" s="34" t="s">
        <v>105</v>
      </c>
      <c r="AR78" s="34" t="s">
        <v>105</v>
      </c>
      <c r="AS78" s="33" t="s">
        <v>105</v>
      </c>
      <c r="BE78" s="101"/>
    </row>
    <row r="79" spans="1:57" ht="24" customHeight="1" outlineLevel="2" x14ac:dyDescent="0.15">
      <c r="A79" s="17">
        <v>65</v>
      </c>
      <c r="B79" s="21" t="s">
        <v>16</v>
      </c>
      <c r="C79" s="21" t="s">
        <v>211</v>
      </c>
      <c r="D79" s="21" t="s">
        <v>215</v>
      </c>
      <c r="E79" s="21">
        <v>181.33799999999999</v>
      </c>
      <c r="F79" s="21">
        <v>187.05199999999999</v>
      </c>
      <c r="G79" s="25"/>
      <c r="H79" s="25"/>
      <c r="I79" s="25"/>
      <c r="J79" s="18">
        <f t="shared" si="12"/>
        <v>5.7139999999999986</v>
      </c>
      <c r="K79" s="17">
        <f t="shared" si="13"/>
        <v>5.7139999999999986</v>
      </c>
      <c r="L79" s="25"/>
      <c r="M79" s="25"/>
      <c r="N79" s="25"/>
      <c r="O79" s="25"/>
      <c r="P79" s="21" t="s">
        <v>100</v>
      </c>
      <c r="Q79" s="21">
        <v>5</v>
      </c>
      <c r="R79" s="21" t="s">
        <v>101</v>
      </c>
      <c r="S79" s="25"/>
      <c r="T79" s="25"/>
      <c r="U79" s="21">
        <v>7</v>
      </c>
      <c r="V79" s="25"/>
      <c r="W79" s="21" t="s">
        <v>212</v>
      </c>
      <c r="X79" s="17" t="s">
        <v>103</v>
      </c>
      <c r="Y79" s="17">
        <v>30</v>
      </c>
      <c r="Z79" s="17" t="s">
        <v>104</v>
      </c>
      <c r="AA79" s="17">
        <v>9</v>
      </c>
      <c r="AB79" s="21">
        <v>220</v>
      </c>
      <c r="AC79" s="17" t="s">
        <v>106</v>
      </c>
      <c r="AD79" s="47" t="s">
        <v>122</v>
      </c>
      <c r="AE79" t="str">
        <f t="shared" si="14"/>
        <v>S238181.338187.052</v>
      </c>
      <c r="AF79" s="6" t="str">
        <f>VLOOKUP(AE79,[1]Worksheet!$AI$1:$AI$65536,1,0)</f>
        <v>S238181.338187.052</v>
      </c>
      <c r="AG79" s="6" t="e">
        <f>VLOOKUP(#REF!,[2]明细表1214!$A$7:$H$122,8,0)</f>
        <v>#REF!</v>
      </c>
      <c r="AH79" s="6" t="e">
        <f>VLOOKUP(#REF!,[2]明细表1214!$A$7:$CL$122,90,0)</f>
        <v>#REF!</v>
      </c>
      <c r="AJ79" s="34" t="s">
        <v>105</v>
      </c>
      <c r="AK79" s="34">
        <v>1986</v>
      </c>
      <c r="AL79" s="34">
        <v>2005</v>
      </c>
      <c r="AM79" s="34" t="s">
        <v>100</v>
      </c>
      <c r="AN79" s="34">
        <v>6</v>
      </c>
      <c r="AO79" s="34">
        <v>5</v>
      </c>
      <c r="AP79" s="33" t="s">
        <v>101</v>
      </c>
      <c r="AQ79" s="34" t="s">
        <v>105</v>
      </c>
      <c r="AR79" s="34" t="s">
        <v>105</v>
      </c>
      <c r="AS79" s="33" t="s">
        <v>105</v>
      </c>
      <c r="BE79" s="101"/>
    </row>
    <row r="80" spans="1:57" ht="24" customHeight="1" outlineLevel="2" x14ac:dyDescent="0.15">
      <c r="A80" s="17">
        <v>66</v>
      </c>
      <c r="B80" s="21" t="s">
        <v>16</v>
      </c>
      <c r="C80" s="21" t="s">
        <v>211</v>
      </c>
      <c r="D80" s="21" t="s">
        <v>215</v>
      </c>
      <c r="E80" s="21">
        <v>235.52500000000001</v>
      </c>
      <c r="F80" s="21">
        <v>237.49299999999999</v>
      </c>
      <c r="G80" s="24"/>
      <c r="H80" s="24"/>
      <c r="I80" s="24"/>
      <c r="J80" s="18">
        <f t="shared" si="12"/>
        <v>1.9679999999999893</v>
      </c>
      <c r="K80" s="17">
        <f t="shared" si="13"/>
        <v>1.9679999999999893</v>
      </c>
      <c r="L80" s="24"/>
      <c r="M80" s="24"/>
      <c r="N80" s="24"/>
      <c r="O80" s="24"/>
      <c r="P80" s="21" t="s">
        <v>100</v>
      </c>
      <c r="Q80" s="21">
        <v>5</v>
      </c>
      <c r="R80" s="21" t="s">
        <v>101</v>
      </c>
      <c r="S80" s="24"/>
      <c r="T80" s="24"/>
      <c r="U80" s="21">
        <v>7</v>
      </c>
      <c r="V80" s="24"/>
      <c r="W80" s="21" t="s">
        <v>212</v>
      </c>
      <c r="X80" s="17" t="s">
        <v>103</v>
      </c>
      <c r="Y80" s="17">
        <v>30</v>
      </c>
      <c r="Z80" s="17" t="s">
        <v>104</v>
      </c>
      <c r="AA80" s="17">
        <v>9</v>
      </c>
      <c r="AB80" s="21">
        <v>220</v>
      </c>
      <c r="AC80" s="17" t="s">
        <v>106</v>
      </c>
      <c r="AD80" s="47" t="s">
        <v>122</v>
      </c>
      <c r="AE80" t="str">
        <f t="shared" si="14"/>
        <v>S238235.525237.493</v>
      </c>
      <c r="AF80" s="6" t="str">
        <f>VLOOKUP(AE80,[1]Worksheet!$AI$1:$AI$65536,1,0)</f>
        <v>S238235.525237.493</v>
      </c>
      <c r="AG80" s="6" t="e">
        <f>VLOOKUP(#REF!,[2]明细表1214!$A$7:$H$122,8,0)</f>
        <v>#REF!</v>
      </c>
      <c r="AH80" s="6" t="e">
        <f>VLOOKUP(#REF!,[2]明细表1214!$A$7:$CL$122,90,0)</f>
        <v>#REF!</v>
      </c>
      <c r="AJ80" s="34" t="s">
        <v>105</v>
      </c>
      <c r="AK80" s="34">
        <v>1979</v>
      </c>
      <c r="AL80" s="34">
        <v>2005</v>
      </c>
      <c r="AM80" s="34" t="s">
        <v>100</v>
      </c>
      <c r="AN80" s="34">
        <v>6</v>
      </c>
      <c r="AO80" s="34">
        <v>5</v>
      </c>
      <c r="AP80" s="33" t="s">
        <v>101</v>
      </c>
      <c r="AQ80" s="34" t="s">
        <v>105</v>
      </c>
      <c r="AR80" s="34" t="s">
        <v>105</v>
      </c>
      <c r="AS80" s="33" t="s">
        <v>216</v>
      </c>
      <c r="BE80" s="101"/>
    </row>
    <row r="81" spans="1:57" ht="24" customHeight="1" outlineLevel="2" x14ac:dyDescent="0.15">
      <c r="A81" s="17">
        <v>67</v>
      </c>
      <c r="B81" s="21" t="s">
        <v>16</v>
      </c>
      <c r="C81" s="21" t="s">
        <v>315</v>
      </c>
      <c r="D81" s="21" t="s">
        <v>217</v>
      </c>
      <c r="E81" s="21">
        <v>21.99</v>
      </c>
      <c r="F81" s="21">
        <v>25.015000000000001</v>
      </c>
      <c r="G81" s="25"/>
      <c r="H81" s="25"/>
      <c r="I81" s="25"/>
      <c r="J81" s="18">
        <f t="shared" si="12"/>
        <v>3.0250000000000021</v>
      </c>
      <c r="K81" s="17">
        <f t="shared" si="13"/>
        <v>3.0250000000000021</v>
      </c>
      <c r="L81" s="25"/>
      <c r="M81" s="25"/>
      <c r="N81" s="25"/>
      <c r="O81" s="25"/>
      <c r="P81" s="21" t="s">
        <v>120</v>
      </c>
      <c r="Q81" s="21">
        <v>6.5</v>
      </c>
      <c r="R81" s="21" t="s">
        <v>101</v>
      </c>
      <c r="S81" s="21" t="s">
        <v>101</v>
      </c>
      <c r="T81" s="25" t="s">
        <v>100</v>
      </c>
      <c r="U81" s="21">
        <v>6.5</v>
      </c>
      <c r="V81" s="25"/>
      <c r="W81" s="21" t="s">
        <v>102</v>
      </c>
      <c r="X81" s="25" t="s">
        <v>206</v>
      </c>
      <c r="Y81" s="25">
        <v>10</v>
      </c>
      <c r="Z81" s="17" t="s">
        <v>104</v>
      </c>
      <c r="AA81" s="25">
        <v>5</v>
      </c>
      <c r="AB81" s="25">
        <v>190</v>
      </c>
      <c r="AC81" s="17" t="s">
        <v>106</v>
      </c>
      <c r="AD81" s="47" t="s">
        <v>122</v>
      </c>
      <c r="AE81" t="str">
        <f t="shared" si="14"/>
        <v>S30721.9925.015</v>
      </c>
      <c r="AF81" s="6" t="str">
        <f>VLOOKUP(AE81,[1]Worksheet!$AI$1:$AI$65536,1,0)</f>
        <v>S30721.9925.015</v>
      </c>
      <c r="AG81" s="6" t="e">
        <f>VLOOKUP(#REF!,[2]明细表1214!$A$7:$H$122,8,0)</f>
        <v>#REF!</v>
      </c>
      <c r="AH81" s="6" t="e">
        <f>VLOOKUP(#REF!,[2]明细表1214!$A$7:$CL$122,90,0)</f>
        <v>#REF!</v>
      </c>
      <c r="AJ81" s="34" t="s">
        <v>105</v>
      </c>
      <c r="AK81" s="34" t="s">
        <v>219</v>
      </c>
      <c r="AL81" s="34" t="s">
        <v>220</v>
      </c>
      <c r="AM81" s="34" t="s">
        <v>120</v>
      </c>
      <c r="AN81" s="34">
        <v>8</v>
      </c>
      <c r="AO81" s="34">
        <v>6.5</v>
      </c>
      <c r="AP81" s="33" t="s">
        <v>101</v>
      </c>
      <c r="AQ81" s="34" t="s">
        <v>105</v>
      </c>
      <c r="AR81" s="34" t="s">
        <v>105</v>
      </c>
      <c r="AS81" s="33" t="s">
        <v>105</v>
      </c>
      <c r="BE81" s="101"/>
    </row>
    <row r="82" spans="1:57" ht="24" customHeight="1" outlineLevel="2" x14ac:dyDescent="0.15">
      <c r="A82" s="17">
        <v>68</v>
      </c>
      <c r="B82" s="21" t="s">
        <v>16</v>
      </c>
      <c r="C82" s="21" t="s">
        <v>315</v>
      </c>
      <c r="D82" s="21" t="s">
        <v>217</v>
      </c>
      <c r="E82" s="21">
        <v>25.015000000000001</v>
      </c>
      <c r="F82" s="21">
        <v>27.254999999999999</v>
      </c>
      <c r="G82" s="25"/>
      <c r="H82" s="25"/>
      <c r="I82" s="25"/>
      <c r="J82" s="18">
        <f t="shared" si="12"/>
        <v>2.2399999999999984</v>
      </c>
      <c r="K82" s="17">
        <f t="shared" si="13"/>
        <v>2.2399999999999984</v>
      </c>
      <c r="L82" s="25"/>
      <c r="M82" s="25"/>
      <c r="N82" s="25"/>
      <c r="O82" s="25"/>
      <c r="P82" s="21" t="s">
        <v>100</v>
      </c>
      <c r="Q82" s="21">
        <v>6</v>
      </c>
      <c r="R82" s="21" t="s">
        <v>101</v>
      </c>
      <c r="S82" s="21" t="s">
        <v>101</v>
      </c>
      <c r="T82" s="25" t="s">
        <v>100</v>
      </c>
      <c r="U82" s="21">
        <v>6.5</v>
      </c>
      <c r="V82" s="25"/>
      <c r="W82" s="21" t="s">
        <v>102</v>
      </c>
      <c r="X82" s="25" t="s">
        <v>206</v>
      </c>
      <c r="Y82" s="25">
        <v>10</v>
      </c>
      <c r="Z82" s="17" t="s">
        <v>104</v>
      </c>
      <c r="AA82" s="25">
        <v>5</v>
      </c>
      <c r="AB82" s="25">
        <v>190</v>
      </c>
      <c r="AC82" s="17" t="s">
        <v>106</v>
      </c>
      <c r="AD82" s="47" t="s">
        <v>122</v>
      </c>
      <c r="AE82" t="str">
        <f t="shared" si="14"/>
        <v>S30725.01527.255</v>
      </c>
      <c r="AF82" s="6" t="str">
        <f>VLOOKUP(AE82,[1]Worksheet!$AI$1:$AI$65536,1,0)</f>
        <v>S30725.01527.255</v>
      </c>
      <c r="AG82" s="6" t="e">
        <f>VLOOKUP(#REF!,[2]明细表1214!$A$7:$H$122,8,0)</f>
        <v>#REF!</v>
      </c>
      <c r="AH82" s="6" t="e">
        <f>VLOOKUP(#REF!,[2]明细表1214!$A$7:$CL$122,90,0)</f>
        <v>#REF!</v>
      </c>
      <c r="AJ82" s="34" t="s">
        <v>105</v>
      </c>
      <c r="AK82" s="34">
        <v>1976</v>
      </c>
      <c r="AL82" s="34">
        <v>2011</v>
      </c>
      <c r="AM82" s="34" t="s">
        <v>100</v>
      </c>
      <c r="AN82" s="34">
        <v>6.5</v>
      </c>
      <c r="AO82" s="34">
        <v>6</v>
      </c>
      <c r="AP82" s="33" t="s">
        <v>101</v>
      </c>
      <c r="AQ82" s="34" t="s">
        <v>105</v>
      </c>
      <c r="AR82" s="34" t="s">
        <v>105</v>
      </c>
      <c r="AS82" s="33" t="s">
        <v>105</v>
      </c>
      <c r="BE82" s="101"/>
    </row>
    <row r="83" spans="1:57" ht="24" customHeight="1" outlineLevel="2" x14ac:dyDescent="0.15">
      <c r="A83" s="17">
        <v>69</v>
      </c>
      <c r="B83" s="21" t="s">
        <v>16</v>
      </c>
      <c r="C83" s="21" t="s">
        <v>315</v>
      </c>
      <c r="D83" s="21" t="s">
        <v>217</v>
      </c>
      <c r="E83" s="21">
        <v>27.254999999999999</v>
      </c>
      <c r="F83" s="21">
        <v>27.870999999999999</v>
      </c>
      <c r="G83" s="25"/>
      <c r="H83" s="25"/>
      <c r="I83" s="25"/>
      <c r="J83" s="18">
        <f t="shared" si="12"/>
        <v>0.61599999999999966</v>
      </c>
      <c r="K83" s="17">
        <f t="shared" si="13"/>
        <v>0.61599999999999966</v>
      </c>
      <c r="L83" s="25"/>
      <c r="M83" s="25"/>
      <c r="N83" s="25"/>
      <c r="O83" s="25"/>
      <c r="P83" s="21" t="s">
        <v>109</v>
      </c>
      <c r="Q83" s="21">
        <v>7</v>
      </c>
      <c r="R83" s="21" t="s">
        <v>101</v>
      </c>
      <c r="S83" s="21" t="s">
        <v>101</v>
      </c>
      <c r="T83" s="25" t="s">
        <v>100</v>
      </c>
      <c r="U83" s="21">
        <v>6.5</v>
      </c>
      <c r="V83" s="25"/>
      <c r="W83" s="21" t="s">
        <v>102</v>
      </c>
      <c r="X83" s="25" t="s">
        <v>206</v>
      </c>
      <c r="Y83" s="25">
        <v>10</v>
      </c>
      <c r="Z83" s="17" t="s">
        <v>104</v>
      </c>
      <c r="AA83" s="25">
        <v>5</v>
      </c>
      <c r="AB83" s="25">
        <v>190</v>
      </c>
      <c r="AC83" s="17" t="s">
        <v>106</v>
      </c>
      <c r="AD83" s="47" t="s">
        <v>122</v>
      </c>
      <c r="AE83" t="str">
        <f t="shared" si="14"/>
        <v>S30727.25527.871</v>
      </c>
      <c r="AF83" s="6" t="str">
        <f>VLOOKUP(AE83,[1]Worksheet!$AI$1:$AI$65536,1,0)</f>
        <v>S30727.25527.871</v>
      </c>
      <c r="AG83" s="6" t="e">
        <f>VLOOKUP(#REF!,[2]明细表1214!$A$7:$H$122,8,0)</f>
        <v>#REF!</v>
      </c>
      <c r="AH83" s="6" t="e">
        <f>VLOOKUP(#REF!,[2]明细表1214!$A$7:$CL$122,90,0)</f>
        <v>#REF!</v>
      </c>
      <c r="AJ83" s="34" t="s">
        <v>105</v>
      </c>
      <c r="AK83" s="34">
        <v>1976</v>
      </c>
      <c r="AL83" s="34">
        <v>2013</v>
      </c>
      <c r="AM83" s="34" t="s">
        <v>109</v>
      </c>
      <c r="AN83" s="34">
        <v>8</v>
      </c>
      <c r="AO83" s="34">
        <v>7</v>
      </c>
      <c r="AP83" s="33" t="s">
        <v>101</v>
      </c>
      <c r="AQ83" s="34" t="s">
        <v>105</v>
      </c>
      <c r="AR83" s="34" t="s">
        <v>105</v>
      </c>
      <c r="AS83" s="33" t="s">
        <v>105</v>
      </c>
      <c r="BE83" s="101"/>
    </row>
    <row r="84" spans="1:57" ht="24" customHeight="1" outlineLevel="2" x14ac:dyDescent="0.15">
      <c r="A84" s="17">
        <v>70</v>
      </c>
      <c r="B84" s="21" t="s">
        <v>16</v>
      </c>
      <c r="C84" s="21" t="s">
        <v>315</v>
      </c>
      <c r="D84" s="21" t="s">
        <v>217</v>
      </c>
      <c r="E84" s="21">
        <v>27.870999999999999</v>
      </c>
      <c r="F84" s="21">
        <v>28.361000000000001</v>
      </c>
      <c r="G84" s="25"/>
      <c r="H84" s="25"/>
      <c r="I84" s="25"/>
      <c r="J84" s="18">
        <f t="shared" si="12"/>
        <v>0.49000000000000199</v>
      </c>
      <c r="K84" s="17">
        <f t="shared" si="13"/>
        <v>0.49000000000000199</v>
      </c>
      <c r="L84" s="25"/>
      <c r="M84" s="25"/>
      <c r="N84" s="25"/>
      <c r="O84" s="25"/>
      <c r="P84" s="21" t="s">
        <v>224</v>
      </c>
      <c r="Q84" s="21">
        <v>3.5</v>
      </c>
      <c r="R84" s="21" t="s">
        <v>163</v>
      </c>
      <c r="S84" s="21" t="s">
        <v>101</v>
      </c>
      <c r="T84" s="25" t="s">
        <v>100</v>
      </c>
      <c r="U84" s="21">
        <v>6.5</v>
      </c>
      <c r="V84" s="25"/>
      <c r="W84" s="21" t="s">
        <v>102</v>
      </c>
      <c r="X84" s="25" t="s">
        <v>206</v>
      </c>
      <c r="Y84" s="25">
        <v>10</v>
      </c>
      <c r="Z84" s="17" t="s">
        <v>104</v>
      </c>
      <c r="AA84" s="25">
        <v>5</v>
      </c>
      <c r="AB84" s="25">
        <v>190</v>
      </c>
      <c r="AC84" s="17" t="s">
        <v>106</v>
      </c>
      <c r="AD84" s="47" t="s">
        <v>122</v>
      </c>
      <c r="AE84" t="str">
        <f t="shared" si="14"/>
        <v>S30727.87128.361</v>
      </c>
      <c r="AF84" s="6" t="str">
        <f>VLOOKUP(AE84,[1]Worksheet!$AI$1:$AI$65536,1,0)</f>
        <v>S30727.87128.361</v>
      </c>
      <c r="AG84" s="6" t="e">
        <f>VLOOKUP(#REF!,[2]明细表1214!$A$7:$H$122,8,0)</f>
        <v>#REF!</v>
      </c>
      <c r="AH84" s="6" t="e">
        <f>VLOOKUP(#REF!,[2]明细表1214!$A$7:$CL$122,90,0)</f>
        <v>#REF!</v>
      </c>
      <c r="AI84" s="59" t="s">
        <v>225</v>
      </c>
      <c r="AJ84" s="34" t="s">
        <v>105</v>
      </c>
      <c r="AK84" s="34">
        <v>2008</v>
      </c>
      <c r="AM84" s="34" t="s">
        <v>224</v>
      </c>
      <c r="AN84" s="34">
        <v>4.5</v>
      </c>
      <c r="AO84" s="34">
        <v>3.5</v>
      </c>
      <c r="AP84" s="33" t="s">
        <v>163</v>
      </c>
      <c r="AQ84" s="34" t="s">
        <v>105</v>
      </c>
      <c r="AR84" s="34" t="s">
        <v>105</v>
      </c>
      <c r="AS84" s="33" t="s">
        <v>105</v>
      </c>
      <c r="BE84" s="101"/>
    </row>
    <row r="85" spans="1:57" ht="24" customHeight="1" outlineLevel="2" x14ac:dyDescent="0.15">
      <c r="A85" s="17">
        <v>71</v>
      </c>
      <c r="B85" s="21" t="s">
        <v>16</v>
      </c>
      <c r="C85" s="21" t="s">
        <v>226</v>
      </c>
      <c r="D85" s="21" t="s">
        <v>178</v>
      </c>
      <c r="E85" s="21">
        <v>0</v>
      </c>
      <c r="F85" s="21">
        <v>0.22</v>
      </c>
      <c r="G85" s="24"/>
      <c r="H85" s="24"/>
      <c r="I85" s="24"/>
      <c r="J85" s="18">
        <f t="shared" si="12"/>
        <v>0.22</v>
      </c>
      <c r="K85" s="17">
        <f t="shared" si="13"/>
        <v>0.22</v>
      </c>
      <c r="L85" s="24"/>
      <c r="M85" s="24"/>
      <c r="N85" s="24"/>
      <c r="O85" s="24"/>
      <c r="P85" s="21" t="s">
        <v>100</v>
      </c>
      <c r="Q85" s="21">
        <v>5</v>
      </c>
      <c r="R85" s="21" t="s">
        <v>101</v>
      </c>
      <c r="S85" s="24"/>
      <c r="T85" s="24"/>
      <c r="U85" s="21">
        <v>10</v>
      </c>
      <c r="V85" s="24"/>
      <c r="W85" s="21" t="s">
        <v>164</v>
      </c>
      <c r="X85" s="17" t="s">
        <v>103</v>
      </c>
      <c r="Y85" s="17">
        <v>30</v>
      </c>
      <c r="Z85" s="17" t="s">
        <v>104</v>
      </c>
      <c r="AA85" s="17">
        <v>9</v>
      </c>
      <c r="AB85" s="21">
        <v>220</v>
      </c>
      <c r="AC85" s="17" t="s">
        <v>106</v>
      </c>
      <c r="AD85" s="45"/>
      <c r="AE85" t="str">
        <f t="shared" si="14"/>
        <v>S31700.22</v>
      </c>
      <c r="AF85" s="6" t="str">
        <f>VLOOKUP(AE85,[1]Worksheet!$AI$1:$AI$65536,1,0)</f>
        <v>S31700.22</v>
      </c>
      <c r="AG85" s="6" t="e">
        <f>VLOOKUP(#REF!,[2]明细表1214!$A$7:$H$122,8,0)</f>
        <v>#REF!</v>
      </c>
      <c r="AH85" s="6" t="e">
        <f>VLOOKUP(#REF!,[2]明细表1214!$A$7:$CL$122,90,0)</f>
        <v>#REF!</v>
      </c>
      <c r="AJ85" s="34" t="s">
        <v>105</v>
      </c>
      <c r="AK85" s="34">
        <v>1952</v>
      </c>
      <c r="AL85" s="34">
        <v>2006</v>
      </c>
      <c r="AM85" s="34" t="s">
        <v>100</v>
      </c>
      <c r="AN85" s="34">
        <v>6</v>
      </c>
      <c r="AO85" s="34">
        <v>5</v>
      </c>
      <c r="AP85" s="33" t="s">
        <v>101</v>
      </c>
      <c r="AQ85" s="34" t="s">
        <v>105</v>
      </c>
      <c r="AR85" s="34" t="s">
        <v>105</v>
      </c>
      <c r="AS85" s="33" t="s">
        <v>105</v>
      </c>
      <c r="BE85" s="101"/>
    </row>
    <row r="86" spans="1:57" ht="24.95" customHeight="1" outlineLevel="2" x14ac:dyDescent="0.15">
      <c r="A86" s="17">
        <v>72</v>
      </c>
      <c r="B86" s="21" t="s">
        <v>16</v>
      </c>
      <c r="C86" s="21" t="s">
        <v>226</v>
      </c>
      <c r="D86" s="21" t="s">
        <v>178</v>
      </c>
      <c r="E86" s="21">
        <v>0.22</v>
      </c>
      <c r="F86" s="21">
        <v>0.5</v>
      </c>
      <c r="G86" s="24"/>
      <c r="H86" s="24"/>
      <c r="I86" s="24"/>
      <c r="J86" s="18">
        <f t="shared" si="12"/>
        <v>0.28000000000000003</v>
      </c>
      <c r="K86" s="17">
        <f t="shared" si="13"/>
        <v>0.28000000000000003</v>
      </c>
      <c r="L86" s="24"/>
      <c r="M86" s="24"/>
      <c r="N86" s="24"/>
      <c r="O86" s="24"/>
      <c r="P86" s="21" t="s">
        <v>100</v>
      </c>
      <c r="Q86" s="21">
        <v>5</v>
      </c>
      <c r="R86" s="21" t="s">
        <v>101</v>
      </c>
      <c r="S86" s="24"/>
      <c r="T86" s="24"/>
      <c r="U86" s="21">
        <v>8</v>
      </c>
      <c r="V86" s="24"/>
      <c r="W86" s="21" t="s">
        <v>164</v>
      </c>
      <c r="X86" s="17" t="s">
        <v>103</v>
      </c>
      <c r="Y86" s="17">
        <v>30</v>
      </c>
      <c r="Z86" s="17" t="s">
        <v>104</v>
      </c>
      <c r="AA86" s="17">
        <v>9</v>
      </c>
      <c r="AB86" s="21">
        <v>220</v>
      </c>
      <c r="AC86" s="17" t="s">
        <v>106</v>
      </c>
      <c r="AD86" s="45"/>
      <c r="AE86" t="str">
        <f t="shared" si="14"/>
        <v>S3170.220.5</v>
      </c>
      <c r="AF86" s="6" t="str">
        <f>VLOOKUP(AE86,[1]Worksheet!$AI$1:$AI$65536,1,0)</f>
        <v>S3170.220.5</v>
      </c>
      <c r="AG86" s="6" t="e">
        <f>VLOOKUP(#REF!,[2]明细表1214!$A$7:$H$122,8,0)</f>
        <v>#REF!</v>
      </c>
      <c r="AH86" s="6" t="e">
        <f>VLOOKUP(#REF!,[2]明细表1214!$A$7:$CL$122,90,0)</f>
        <v>#REF!</v>
      </c>
      <c r="AJ86" s="34" t="s">
        <v>105</v>
      </c>
      <c r="AK86" s="34">
        <v>1952</v>
      </c>
      <c r="AL86" s="34">
        <v>2006</v>
      </c>
      <c r="AM86" s="34" t="s">
        <v>100</v>
      </c>
      <c r="AN86" s="34">
        <v>6</v>
      </c>
      <c r="AO86" s="34">
        <v>5</v>
      </c>
      <c r="AP86" s="33" t="s">
        <v>101</v>
      </c>
      <c r="AQ86" s="34" t="s">
        <v>105</v>
      </c>
      <c r="AR86" s="34" t="s">
        <v>105</v>
      </c>
      <c r="AS86" s="33" t="s">
        <v>105</v>
      </c>
      <c r="BE86" s="101"/>
    </row>
    <row r="87" spans="1:57" s="12" customFormat="1" ht="21.95" customHeight="1" outlineLevel="2" x14ac:dyDescent="0.15">
      <c r="A87" s="17">
        <v>73</v>
      </c>
      <c r="B87" s="21" t="s">
        <v>16</v>
      </c>
      <c r="C87" s="21" t="s">
        <v>226</v>
      </c>
      <c r="D87" s="21" t="s">
        <v>178</v>
      </c>
      <c r="E87" s="21">
        <v>0.5</v>
      </c>
      <c r="F87" s="21">
        <v>0.66700000000000004</v>
      </c>
      <c r="G87" s="24"/>
      <c r="H87" s="24"/>
      <c r="I87" s="24"/>
      <c r="J87" s="18">
        <f t="shared" si="12"/>
        <v>0.16700000000000004</v>
      </c>
      <c r="K87" s="17">
        <f t="shared" si="13"/>
        <v>0.16700000000000004</v>
      </c>
      <c r="L87" s="24"/>
      <c r="M87" s="24"/>
      <c r="N87" s="24"/>
      <c r="O87" s="24"/>
      <c r="P87" s="21" t="s">
        <v>100</v>
      </c>
      <c r="Q87" s="21">
        <v>5</v>
      </c>
      <c r="R87" s="21" t="s">
        <v>101</v>
      </c>
      <c r="S87" s="24"/>
      <c r="T87" s="24"/>
      <c r="U87" s="21">
        <v>12</v>
      </c>
      <c r="V87" s="24"/>
      <c r="W87" s="21" t="s">
        <v>164</v>
      </c>
      <c r="X87" s="17" t="s">
        <v>103</v>
      </c>
      <c r="Y87" s="17">
        <v>30</v>
      </c>
      <c r="Z87" s="17" t="s">
        <v>104</v>
      </c>
      <c r="AA87" s="17">
        <v>9</v>
      </c>
      <c r="AB87" s="21">
        <v>220</v>
      </c>
      <c r="AC87" s="17" t="s">
        <v>106</v>
      </c>
      <c r="AD87" s="45"/>
      <c r="AE87" t="str">
        <f t="shared" si="14"/>
        <v>S3170.50.667</v>
      </c>
      <c r="AF87" s="6" t="str">
        <f>VLOOKUP(AE87,[1]Worksheet!$AI$1:$AI$65536,1,0)</f>
        <v>S3170.50.667</v>
      </c>
      <c r="AG87" s="6" t="e">
        <f>VLOOKUP(#REF!,[2]明细表1214!$A$7:$H$122,8,0)</f>
        <v>#REF!</v>
      </c>
      <c r="AH87" s="6" t="e">
        <f>VLOOKUP(#REF!,[2]明细表1214!$A$7:$CL$122,90,0)</f>
        <v>#REF!</v>
      </c>
      <c r="AI87" s="60"/>
      <c r="AJ87" s="12" t="s">
        <v>105</v>
      </c>
      <c r="AK87" s="12">
        <v>1952</v>
      </c>
      <c r="AL87" s="12">
        <v>2006</v>
      </c>
      <c r="AM87" s="12" t="s">
        <v>100</v>
      </c>
      <c r="AN87" s="12">
        <v>6</v>
      </c>
      <c r="AO87" s="12">
        <v>5</v>
      </c>
      <c r="AP87" s="60" t="s">
        <v>101</v>
      </c>
      <c r="AQ87" s="12" t="s">
        <v>105</v>
      </c>
      <c r="AR87" s="12" t="s">
        <v>105</v>
      </c>
      <c r="AS87" s="60" t="s">
        <v>105</v>
      </c>
      <c r="BE87" s="31"/>
    </row>
    <row r="88" spans="1:57" s="12" customFormat="1" ht="21.95" customHeight="1" outlineLevel="2" x14ac:dyDescent="0.15">
      <c r="A88" s="17">
        <v>74</v>
      </c>
      <c r="B88" s="21" t="s">
        <v>16</v>
      </c>
      <c r="C88" s="21" t="s">
        <v>226</v>
      </c>
      <c r="D88" s="21" t="s">
        <v>178</v>
      </c>
      <c r="E88" s="21">
        <v>0.66700000000000004</v>
      </c>
      <c r="F88" s="21">
        <v>3.613</v>
      </c>
      <c r="G88" s="24"/>
      <c r="H88" s="24"/>
      <c r="I88" s="24"/>
      <c r="J88" s="18">
        <f t="shared" si="12"/>
        <v>2.9459999999999997</v>
      </c>
      <c r="K88" s="17">
        <f t="shared" si="13"/>
        <v>2.9459999999999997</v>
      </c>
      <c r="L88" s="24"/>
      <c r="M88" s="24"/>
      <c r="N88" s="24"/>
      <c r="O88" s="24"/>
      <c r="P88" s="21" t="s">
        <v>100</v>
      </c>
      <c r="Q88" s="21">
        <v>5</v>
      </c>
      <c r="R88" s="21" t="s">
        <v>101</v>
      </c>
      <c r="S88" s="24"/>
      <c r="T88" s="24"/>
      <c r="U88" s="21">
        <v>6.5</v>
      </c>
      <c r="V88" s="24"/>
      <c r="W88" s="21" t="s">
        <v>164</v>
      </c>
      <c r="X88" s="17" t="s">
        <v>103</v>
      </c>
      <c r="Y88" s="17">
        <v>30</v>
      </c>
      <c r="Z88" s="17" t="s">
        <v>104</v>
      </c>
      <c r="AA88" s="17">
        <v>9</v>
      </c>
      <c r="AB88" s="21">
        <v>220</v>
      </c>
      <c r="AC88" s="17" t="s">
        <v>106</v>
      </c>
      <c r="AD88" s="45"/>
      <c r="AE88" t="str">
        <f t="shared" si="14"/>
        <v>S3170.6673.613</v>
      </c>
      <c r="AF88" s="6" t="str">
        <f>VLOOKUP(AE88,[1]Worksheet!$AI$1:$AI$65536,1,0)</f>
        <v>S3170.6673.613</v>
      </c>
      <c r="AG88" s="6" t="e">
        <f>VLOOKUP(#REF!,[2]明细表1214!$A$7:$H$122,8,0)</f>
        <v>#REF!</v>
      </c>
      <c r="AH88" s="6" t="e">
        <f>VLOOKUP(#REF!,[2]明细表1214!$A$7:$CL$122,90,0)</f>
        <v>#REF!</v>
      </c>
      <c r="AI88" s="60"/>
      <c r="AJ88" s="12" t="s">
        <v>105</v>
      </c>
      <c r="AK88" s="12">
        <v>1952</v>
      </c>
      <c r="AL88" s="12">
        <v>2006</v>
      </c>
      <c r="AM88" s="12" t="s">
        <v>100</v>
      </c>
      <c r="AN88" s="12">
        <v>6</v>
      </c>
      <c r="AO88" s="12">
        <v>5</v>
      </c>
      <c r="AP88" s="60" t="s">
        <v>101</v>
      </c>
      <c r="AQ88" s="12" t="s">
        <v>105</v>
      </c>
      <c r="AR88" s="12" t="s">
        <v>105</v>
      </c>
      <c r="AS88" s="60" t="s">
        <v>227</v>
      </c>
      <c r="BE88" s="31"/>
    </row>
    <row r="89" spans="1:57" s="12" customFormat="1" ht="21.95" customHeight="1" outlineLevel="1" x14ac:dyDescent="0.15">
      <c r="A89" s="17"/>
      <c r="B89" s="40" t="s">
        <v>277</v>
      </c>
      <c r="C89" s="21"/>
      <c r="D89" s="21"/>
      <c r="E89" s="21"/>
      <c r="F89" s="21"/>
      <c r="G89" s="25"/>
      <c r="H89" s="25"/>
      <c r="I89" s="25"/>
      <c r="J89" s="18"/>
      <c r="K89" s="37">
        <f>SUM(K90:K94)</f>
        <v>14.042000000000016</v>
      </c>
      <c r="L89" s="25"/>
      <c r="M89" s="25"/>
      <c r="N89" s="25"/>
      <c r="O89" s="25"/>
      <c r="P89" s="21"/>
      <c r="Q89" s="21"/>
      <c r="R89" s="21"/>
      <c r="S89" s="21"/>
      <c r="T89" s="21"/>
      <c r="U89" s="21"/>
      <c r="V89" s="25"/>
      <c r="W89" s="21"/>
      <c r="X89" s="17"/>
      <c r="Y89" s="25"/>
      <c r="Z89" s="25"/>
      <c r="AA89" s="25"/>
      <c r="AB89" s="25"/>
      <c r="AC89" s="17"/>
      <c r="AD89" s="47"/>
      <c r="AE89"/>
      <c r="AF89" s="6"/>
      <c r="AG89" s="6"/>
      <c r="AH89" s="6"/>
      <c r="AI89" s="60"/>
      <c r="AP89" s="60"/>
      <c r="AS89" s="60"/>
      <c r="BE89" s="31"/>
    </row>
    <row r="90" spans="1:57" s="12" customFormat="1" ht="21.95" customHeight="1" outlineLevel="2" x14ac:dyDescent="0.15">
      <c r="A90" s="17">
        <v>75</v>
      </c>
      <c r="B90" s="21" t="s">
        <v>17</v>
      </c>
      <c r="C90" s="21" t="s">
        <v>228</v>
      </c>
      <c r="D90" s="21" t="s">
        <v>229</v>
      </c>
      <c r="E90" s="21">
        <v>190</v>
      </c>
      <c r="F90" s="21">
        <v>190.03</v>
      </c>
      <c r="G90" s="25"/>
      <c r="H90" s="25"/>
      <c r="I90" s="25"/>
      <c r="J90" s="18">
        <f>F90-E90</f>
        <v>3.0000000000001137E-2</v>
      </c>
      <c r="K90" s="17">
        <f>F90-E90</f>
        <v>3.0000000000001137E-2</v>
      </c>
      <c r="L90" s="25"/>
      <c r="M90" s="25"/>
      <c r="N90" s="25"/>
      <c r="O90" s="25"/>
      <c r="P90" s="21" t="s">
        <v>100</v>
      </c>
      <c r="Q90" s="21">
        <v>6</v>
      </c>
      <c r="R90" s="21" t="s">
        <v>101</v>
      </c>
      <c r="S90" s="21" t="s">
        <v>101</v>
      </c>
      <c r="T90" s="21" t="s">
        <v>100</v>
      </c>
      <c r="U90" s="21">
        <v>7</v>
      </c>
      <c r="V90" s="25"/>
      <c r="W90" s="21" t="s">
        <v>102</v>
      </c>
      <c r="X90" s="17" t="s">
        <v>103</v>
      </c>
      <c r="Y90" s="25">
        <v>30</v>
      </c>
      <c r="Z90" s="25" t="s">
        <v>104</v>
      </c>
      <c r="AA90" s="25">
        <v>9</v>
      </c>
      <c r="AB90" s="25">
        <v>220</v>
      </c>
      <c r="AC90" s="17" t="s">
        <v>106</v>
      </c>
      <c r="AD90" s="47" t="s">
        <v>122</v>
      </c>
      <c r="AE90" t="str">
        <f>D90&amp;E90&amp;F90</f>
        <v>S214190190.03</v>
      </c>
      <c r="AF90" s="6" t="str">
        <f>VLOOKUP(AE90,[1]Worksheet!$AI$1:$AI$65536,1,0)</f>
        <v>S214190190.03</v>
      </c>
      <c r="AG90" s="6" t="e">
        <f>VLOOKUP(#REF!,[2]明细表1214!$A$7:$H$122,8,0)</f>
        <v>#REF!</v>
      </c>
      <c r="AH90" s="6" t="e">
        <f>VLOOKUP(#REF!,[2]明细表1214!$A$7:$CL$122,90,0)</f>
        <v>#REF!</v>
      </c>
      <c r="AI90" s="60"/>
      <c r="AJ90" s="12" t="s">
        <v>105</v>
      </c>
      <c r="AK90" s="12">
        <v>1995</v>
      </c>
      <c r="AL90" s="12">
        <v>2004</v>
      </c>
      <c r="AM90" s="12" t="s">
        <v>100</v>
      </c>
      <c r="AN90" s="12">
        <v>6.5</v>
      </c>
      <c r="AO90" s="12">
        <v>6</v>
      </c>
      <c r="AP90" s="60" t="s">
        <v>101</v>
      </c>
      <c r="AQ90" s="12" t="s">
        <v>105</v>
      </c>
      <c r="AR90" s="12" t="s">
        <v>105</v>
      </c>
      <c r="AS90" s="60" t="s">
        <v>105</v>
      </c>
      <c r="BE90" s="31"/>
    </row>
    <row r="91" spans="1:57" ht="24" customHeight="1" outlineLevel="2" x14ac:dyDescent="0.15">
      <c r="A91" s="17">
        <v>76</v>
      </c>
      <c r="B91" s="21" t="s">
        <v>17</v>
      </c>
      <c r="C91" s="21" t="s">
        <v>228</v>
      </c>
      <c r="D91" s="21" t="s">
        <v>229</v>
      </c>
      <c r="E91" s="21">
        <v>190.03</v>
      </c>
      <c r="F91" s="21">
        <v>191.9</v>
      </c>
      <c r="G91" s="25"/>
      <c r="H91" s="25"/>
      <c r="I91" s="25"/>
      <c r="J91" s="18">
        <f>F91-E91</f>
        <v>1.8700000000000045</v>
      </c>
      <c r="K91" s="17">
        <f>F91-E91</f>
        <v>1.8700000000000045</v>
      </c>
      <c r="L91" s="25"/>
      <c r="M91" s="25"/>
      <c r="N91" s="25"/>
      <c r="O91" s="25"/>
      <c r="P91" s="21" t="s">
        <v>100</v>
      </c>
      <c r="Q91" s="21">
        <v>6</v>
      </c>
      <c r="R91" s="21" t="s">
        <v>101</v>
      </c>
      <c r="S91" s="21" t="s">
        <v>101</v>
      </c>
      <c r="T91" s="21" t="s">
        <v>100</v>
      </c>
      <c r="U91" s="21">
        <v>7</v>
      </c>
      <c r="V91" s="25"/>
      <c r="W91" s="21" t="s">
        <v>102</v>
      </c>
      <c r="X91" s="17" t="s">
        <v>103</v>
      </c>
      <c r="Y91" s="25">
        <v>30</v>
      </c>
      <c r="Z91" s="25" t="s">
        <v>104</v>
      </c>
      <c r="AA91" s="25">
        <v>9</v>
      </c>
      <c r="AB91" s="25">
        <v>220</v>
      </c>
      <c r="AC91" s="17" t="s">
        <v>106</v>
      </c>
      <c r="AD91" s="47" t="s">
        <v>122</v>
      </c>
      <c r="AE91" t="str">
        <f>D91&amp;E91&amp;F91</f>
        <v>S214190.03191.9</v>
      </c>
      <c r="AF91" s="6" t="str">
        <f>VLOOKUP(AE91,[1]Worksheet!$AI$1:$AI$65536,1,0)</f>
        <v>S214190.03191.9</v>
      </c>
      <c r="AG91" s="6" t="e">
        <f>VLOOKUP(#REF!,[2]明细表1214!$A$7:$H$122,8,0)</f>
        <v>#REF!</v>
      </c>
      <c r="AH91" s="6" t="e">
        <f>VLOOKUP(#REF!,[2]明细表1214!$A$7:$CL$122,90,0)</f>
        <v>#REF!</v>
      </c>
      <c r="AJ91" s="34" t="s">
        <v>105</v>
      </c>
      <c r="AK91" s="34">
        <v>1959</v>
      </c>
      <c r="AL91" s="34" t="s">
        <v>233</v>
      </c>
      <c r="AM91" s="34" t="s">
        <v>100</v>
      </c>
      <c r="AN91" s="34">
        <v>7</v>
      </c>
      <c r="AO91" s="34">
        <v>6</v>
      </c>
      <c r="AP91" s="33" t="s">
        <v>101</v>
      </c>
      <c r="AQ91" s="34" t="s">
        <v>105</v>
      </c>
      <c r="AR91" s="34" t="s">
        <v>105</v>
      </c>
      <c r="AS91" s="33" t="s">
        <v>105</v>
      </c>
      <c r="BE91" s="101"/>
    </row>
    <row r="92" spans="1:57" ht="38.25" customHeight="1" outlineLevel="2" x14ac:dyDescent="0.15">
      <c r="A92" s="17"/>
      <c r="B92" s="21" t="s">
        <v>17</v>
      </c>
      <c r="C92" s="21" t="s">
        <v>307</v>
      </c>
      <c r="D92" s="21" t="s">
        <v>308</v>
      </c>
      <c r="E92" s="113">
        <v>36.225000000000001</v>
      </c>
      <c r="F92" s="113">
        <v>40.335000000000001</v>
      </c>
      <c r="G92" s="25"/>
      <c r="H92" s="25"/>
      <c r="I92" s="25"/>
      <c r="J92" s="18"/>
      <c r="K92" s="17">
        <f>F92-E92</f>
        <v>4.1099999999999994</v>
      </c>
      <c r="L92" s="25"/>
      <c r="M92" s="25"/>
      <c r="N92" s="25"/>
      <c r="O92" s="25"/>
      <c r="P92" s="21" t="s">
        <v>100</v>
      </c>
      <c r="Q92" s="21">
        <v>6</v>
      </c>
      <c r="R92" s="21" t="s">
        <v>101</v>
      </c>
      <c r="S92" s="21"/>
      <c r="T92" s="21"/>
      <c r="U92" s="21"/>
      <c r="V92" s="25"/>
      <c r="W92" s="21"/>
      <c r="X92" s="17"/>
      <c r="Y92" s="25"/>
      <c r="Z92" s="25"/>
      <c r="AA92" s="25"/>
      <c r="AB92" s="25"/>
      <c r="AC92" s="17"/>
      <c r="AD92" s="47"/>
      <c r="AF92" s="6"/>
      <c r="AG92" s="6"/>
      <c r="AH92" s="6"/>
      <c r="AP92" s="33"/>
      <c r="AS92" s="33"/>
      <c r="BE92" s="120" t="s">
        <v>313</v>
      </c>
    </row>
    <row r="93" spans="1:57" ht="38.25" customHeight="1" outlineLevel="2" x14ac:dyDescent="0.15">
      <c r="A93" s="17"/>
      <c r="B93" s="21" t="s">
        <v>17</v>
      </c>
      <c r="C93" s="21" t="s">
        <v>307</v>
      </c>
      <c r="D93" s="21" t="s">
        <v>309</v>
      </c>
      <c r="E93" s="113">
        <v>280.517</v>
      </c>
      <c r="F93" s="113">
        <v>282.5</v>
      </c>
      <c r="G93" s="25"/>
      <c r="H93" s="25"/>
      <c r="I93" s="25"/>
      <c r="J93" s="18"/>
      <c r="K93" s="17">
        <f>F93-E93</f>
        <v>1.9830000000000041</v>
      </c>
      <c r="L93" s="25"/>
      <c r="M93" s="25"/>
      <c r="N93" s="25"/>
      <c r="O93" s="25"/>
      <c r="P93" s="21" t="s">
        <v>100</v>
      </c>
      <c r="Q93" s="21">
        <v>5.5</v>
      </c>
      <c r="R93" s="21" t="s">
        <v>101</v>
      </c>
      <c r="S93" s="21"/>
      <c r="T93" s="21"/>
      <c r="U93" s="21"/>
      <c r="V93" s="25"/>
      <c r="W93" s="21"/>
      <c r="X93" s="17"/>
      <c r="Y93" s="25"/>
      <c r="Z93" s="25"/>
      <c r="AA93" s="25"/>
      <c r="AB93" s="25"/>
      <c r="AC93" s="17"/>
      <c r="AD93" s="47"/>
      <c r="AF93" s="6"/>
      <c r="AG93" s="6"/>
      <c r="AH93" s="6"/>
      <c r="AP93" s="33"/>
      <c r="AS93" s="33"/>
      <c r="BE93" s="120" t="s">
        <v>313</v>
      </c>
    </row>
    <row r="94" spans="1:57" ht="38.25" customHeight="1" outlineLevel="2" x14ac:dyDescent="0.15">
      <c r="A94" s="17"/>
      <c r="B94" s="21" t="s">
        <v>17</v>
      </c>
      <c r="C94" s="21" t="s">
        <v>310</v>
      </c>
      <c r="D94" s="21" t="s">
        <v>311</v>
      </c>
      <c r="E94" s="113">
        <v>245.95099999999999</v>
      </c>
      <c r="F94" s="113">
        <v>252</v>
      </c>
      <c r="G94" s="25"/>
      <c r="H94" s="25"/>
      <c r="I94" s="25"/>
      <c r="J94" s="18"/>
      <c r="K94" s="17">
        <f>F94-E94</f>
        <v>6.0490000000000066</v>
      </c>
      <c r="L94" s="25"/>
      <c r="M94" s="25"/>
      <c r="N94" s="25"/>
      <c r="O94" s="25"/>
      <c r="P94" s="21" t="s">
        <v>100</v>
      </c>
      <c r="Q94" s="21">
        <v>6</v>
      </c>
      <c r="R94" s="21" t="s">
        <v>101</v>
      </c>
      <c r="S94" s="21"/>
      <c r="T94" s="21"/>
      <c r="U94" s="21"/>
      <c r="V94" s="25"/>
      <c r="W94" s="21"/>
      <c r="X94" s="17"/>
      <c r="Y94" s="25"/>
      <c r="Z94" s="25"/>
      <c r="AA94" s="25"/>
      <c r="AB94" s="25"/>
      <c r="AC94" s="17"/>
      <c r="AD94" s="47"/>
      <c r="AF94" s="6"/>
      <c r="AG94" s="6"/>
      <c r="AH94" s="6"/>
      <c r="AP94" s="33"/>
      <c r="AS94" s="33"/>
      <c r="BE94" s="120" t="s">
        <v>313</v>
      </c>
    </row>
    <row r="95" spans="1:57" s="13" customFormat="1" ht="41.1" customHeight="1" outlineLevel="1" x14ac:dyDescent="0.15">
      <c r="A95" s="17"/>
      <c r="B95" s="38" t="s">
        <v>278</v>
      </c>
      <c r="C95" s="20"/>
      <c r="D95" s="20"/>
      <c r="E95" s="20"/>
      <c r="F95" s="20"/>
      <c r="G95" s="28"/>
      <c r="H95" s="28"/>
      <c r="I95" s="31"/>
      <c r="J95" s="18"/>
      <c r="K95" s="37">
        <f>SUBTOTAL(9,K96)</f>
        <v>4.2269999999999754</v>
      </c>
      <c r="L95" s="20"/>
      <c r="M95" s="20"/>
      <c r="N95" s="20"/>
      <c r="O95" s="20"/>
      <c r="P95" s="20"/>
      <c r="Q95" s="20"/>
      <c r="R95" s="20"/>
      <c r="S95" s="31"/>
      <c r="T95" s="20"/>
      <c r="U95" s="20"/>
      <c r="V95" s="31"/>
      <c r="W95" s="20"/>
      <c r="X95" s="17"/>
      <c r="Y95" s="17"/>
      <c r="Z95" s="17"/>
      <c r="AA95" s="17"/>
      <c r="AB95" s="20"/>
      <c r="AC95" s="17"/>
      <c r="AD95" s="31"/>
      <c r="AE95"/>
      <c r="AF95" s="6"/>
      <c r="AG95" s="6"/>
      <c r="AH95" s="6"/>
      <c r="AI95" s="61"/>
      <c r="AJ95" s="62"/>
      <c r="AK95" s="62"/>
      <c r="AL95" s="62"/>
      <c r="AM95" s="62"/>
      <c r="AN95" s="62"/>
      <c r="AO95" s="62"/>
      <c r="AP95" s="63"/>
      <c r="AQ95" s="62"/>
      <c r="AR95" s="62"/>
      <c r="AS95" s="63"/>
      <c r="AT95" s="62"/>
      <c r="AU95" s="62"/>
      <c r="AV95" s="62"/>
      <c r="AW95" s="62"/>
      <c r="AX95" s="62"/>
      <c r="AY95" s="62"/>
      <c r="AZ95" s="62"/>
      <c r="BA95" s="62"/>
      <c r="BB95" s="62"/>
      <c r="BC95" s="62"/>
      <c r="BD95" s="62"/>
      <c r="BE95" s="106"/>
    </row>
    <row r="96" spans="1:57" s="13" customFormat="1" ht="41.1" customHeight="1" outlineLevel="2" x14ac:dyDescent="0.15">
      <c r="A96" s="17">
        <v>77</v>
      </c>
      <c r="B96" s="20" t="s">
        <v>18</v>
      </c>
      <c r="C96" s="20" t="s">
        <v>234</v>
      </c>
      <c r="D96" s="20" t="s">
        <v>235</v>
      </c>
      <c r="E96" s="20">
        <v>142.58000000000001</v>
      </c>
      <c r="F96" s="20">
        <v>146.80699999999999</v>
      </c>
      <c r="G96" s="28" t="s">
        <v>236</v>
      </c>
      <c r="H96" s="28">
        <v>22.42</v>
      </c>
      <c r="I96" s="31">
        <v>26.646999999999998</v>
      </c>
      <c r="J96" s="18">
        <f>F96-E96</f>
        <v>4.2269999999999754</v>
      </c>
      <c r="K96" s="17">
        <f>F96-E96</f>
        <v>4.2269999999999754</v>
      </c>
      <c r="L96" s="20">
        <v>111.75467977</v>
      </c>
      <c r="M96" s="20">
        <v>26.729931610000001</v>
      </c>
      <c r="N96" s="20">
        <v>111.74800752</v>
      </c>
      <c r="O96" s="20">
        <v>26.700909670000001</v>
      </c>
      <c r="P96" s="20" t="s">
        <v>120</v>
      </c>
      <c r="Q96" s="20">
        <v>6</v>
      </c>
      <c r="R96" s="20" t="s">
        <v>101</v>
      </c>
      <c r="S96" s="31"/>
      <c r="T96" s="20"/>
      <c r="U96" s="20">
        <v>6</v>
      </c>
      <c r="V96" s="31"/>
      <c r="W96" s="20" t="s">
        <v>102</v>
      </c>
      <c r="X96" s="17" t="s">
        <v>103</v>
      </c>
      <c r="Y96" s="17">
        <v>30</v>
      </c>
      <c r="Z96" s="17" t="s">
        <v>104</v>
      </c>
      <c r="AA96" s="17">
        <v>9</v>
      </c>
      <c r="AB96" s="20">
        <v>220</v>
      </c>
      <c r="AC96" s="17" t="s">
        <v>106</v>
      </c>
      <c r="AD96" s="31"/>
      <c r="AE96" t="str">
        <f>D96&amp;E96&amp;F96</f>
        <v>S227142.58146.807</v>
      </c>
      <c r="AF96" s="6" t="str">
        <f>VLOOKUP(AE96,[1]Worksheet!$AI$1:$AI$65536,1,0)</f>
        <v>S227142.58146.807</v>
      </c>
      <c r="AG96" s="6" t="e">
        <f>VLOOKUP(#REF!,[2]明细表1214!$A$7:$H$122,8,0)</f>
        <v>#REF!</v>
      </c>
      <c r="AH96" s="6" t="e">
        <f>VLOOKUP(#REF!,[2]明细表1214!$A$7:$CL$122,90,0)</f>
        <v>#REF!</v>
      </c>
      <c r="AI96" s="61" t="s">
        <v>239</v>
      </c>
      <c r="AJ96" s="62" t="s">
        <v>134</v>
      </c>
      <c r="AK96" s="62">
        <v>1970</v>
      </c>
      <c r="AL96" s="62"/>
      <c r="AM96" s="62" t="s">
        <v>120</v>
      </c>
      <c r="AN96" s="62">
        <v>7</v>
      </c>
      <c r="AO96" s="62">
        <v>6</v>
      </c>
      <c r="AP96" s="63" t="s">
        <v>101</v>
      </c>
      <c r="AQ96" s="62" t="s">
        <v>105</v>
      </c>
      <c r="AR96" s="62" t="s">
        <v>105</v>
      </c>
      <c r="AS96" s="63" t="s">
        <v>237</v>
      </c>
      <c r="AT96" s="62" t="s">
        <v>240</v>
      </c>
      <c r="AU96" s="62"/>
      <c r="AV96" s="62"/>
      <c r="AW96" s="62">
        <v>1.42</v>
      </c>
      <c r="AX96" s="62">
        <v>2.8069999999999999</v>
      </c>
      <c r="AY96" s="62" t="s">
        <v>241</v>
      </c>
      <c r="AZ96" s="62"/>
      <c r="BA96" s="62"/>
      <c r="BB96" s="62"/>
      <c r="BC96" s="62"/>
      <c r="BD96" s="62"/>
      <c r="BE96" s="106"/>
    </row>
    <row r="97" spans="1:57" s="13" customFormat="1" ht="24.95" customHeight="1" outlineLevel="1" x14ac:dyDescent="0.15">
      <c r="A97" s="17"/>
      <c r="B97" s="57" t="s">
        <v>279</v>
      </c>
      <c r="C97" s="29"/>
      <c r="D97" s="30"/>
      <c r="E97" s="30"/>
      <c r="F97" s="30"/>
      <c r="G97" s="25"/>
      <c r="H97" s="25"/>
      <c r="I97" s="25"/>
      <c r="J97" s="18"/>
      <c r="K97" s="37">
        <f>SUBTOTAL(9,K98:K102)</f>
        <v>30.991000000000014</v>
      </c>
      <c r="L97" s="25"/>
      <c r="M97" s="25"/>
      <c r="N97" s="25"/>
      <c r="O97" s="25"/>
      <c r="P97" s="30"/>
      <c r="Q97" s="30"/>
      <c r="R97" s="30"/>
      <c r="S97" s="30"/>
      <c r="T97" s="30"/>
      <c r="U97" s="30"/>
      <c r="V97" s="25"/>
      <c r="W97" s="30"/>
      <c r="X97" s="17"/>
      <c r="Y97" s="17"/>
      <c r="Z97" s="17"/>
      <c r="AA97" s="17"/>
      <c r="AB97" s="30"/>
      <c r="AC97" s="17"/>
      <c r="AD97" s="47"/>
      <c r="AE97"/>
      <c r="AF97" s="6"/>
      <c r="AG97" s="6"/>
      <c r="AH97" s="6"/>
      <c r="AI97" s="63"/>
      <c r="AJ97" s="62"/>
      <c r="AK97" s="62"/>
      <c r="AL97" s="62"/>
      <c r="AM97" s="62"/>
      <c r="AN97" s="62"/>
      <c r="AO97" s="62"/>
      <c r="AP97" s="63"/>
      <c r="AQ97" s="62"/>
      <c r="AR97" s="62"/>
      <c r="AS97" s="63"/>
      <c r="AT97" s="62"/>
      <c r="AU97" s="62"/>
      <c r="AV97" s="62"/>
      <c r="AW97" s="62"/>
      <c r="AX97" s="62"/>
      <c r="AY97" s="62"/>
      <c r="AZ97" s="62"/>
      <c r="BA97" s="62"/>
      <c r="BB97" s="62"/>
      <c r="BC97" s="62"/>
      <c r="BD97" s="62"/>
      <c r="BE97" s="106"/>
    </row>
    <row r="98" spans="1:57" s="13" customFormat="1" ht="24.95" customHeight="1" outlineLevel="2" x14ac:dyDescent="0.15">
      <c r="A98" s="17">
        <v>78</v>
      </c>
      <c r="B98" s="29" t="s">
        <v>19</v>
      </c>
      <c r="C98" s="29" t="s">
        <v>242</v>
      </c>
      <c r="D98" s="30" t="s">
        <v>243</v>
      </c>
      <c r="E98" s="30">
        <v>235.148</v>
      </c>
      <c r="F98" s="30">
        <v>236.09</v>
      </c>
      <c r="G98" s="25"/>
      <c r="H98" s="25"/>
      <c r="I98" s="25"/>
      <c r="J98" s="18">
        <f>F98-E98</f>
        <v>0.94200000000000728</v>
      </c>
      <c r="K98" s="17">
        <f>F98-E98</f>
        <v>0.94200000000000728</v>
      </c>
      <c r="L98" s="25"/>
      <c r="M98" s="25"/>
      <c r="N98" s="25"/>
      <c r="O98" s="25"/>
      <c r="P98" s="30" t="s">
        <v>100</v>
      </c>
      <c r="Q98" s="30">
        <v>6</v>
      </c>
      <c r="R98" s="30" t="s">
        <v>101</v>
      </c>
      <c r="S98" s="30" t="s">
        <v>101</v>
      </c>
      <c r="T98" s="30" t="s">
        <v>100</v>
      </c>
      <c r="U98" s="30">
        <v>8.5</v>
      </c>
      <c r="V98" s="25"/>
      <c r="W98" s="30" t="s">
        <v>102</v>
      </c>
      <c r="X98" s="17" t="s">
        <v>103</v>
      </c>
      <c r="Y98" s="17">
        <v>30</v>
      </c>
      <c r="Z98" s="17" t="s">
        <v>104</v>
      </c>
      <c r="AA98" s="17">
        <v>9</v>
      </c>
      <c r="AB98" s="30">
        <v>220</v>
      </c>
      <c r="AC98" s="17" t="s">
        <v>106</v>
      </c>
      <c r="AD98" s="47" t="s">
        <v>106</v>
      </c>
      <c r="AE98" t="str">
        <f>D98&amp;E98&amp;F98</f>
        <v>S318235.148236.09</v>
      </c>
      <c r="AF98" s="6" t="str">
        <f>VLOOKUP(AE98,[1]Worksheet!$AI$1:$AI$65536,1,0)</f>
        <v>S318235.148236.09</v>
      </c>
      <c r="AG98" s="6" t="e">
        <f>VLOOKUP(#REF!,[2]明细表1214!$A$7:$H$122,8,0)</f>
        <v>#REF!</v>
      </c>
      <c r="AH98" s="6" t="e">
        <f>VLOOKUP(#REF!,[2]明细表1214!$A$7:$CL$122,90,0)</f>
        <v>#REF!</v>
      </c>
      <c r="AI98" s="63"/>
      <c r="AJ98" s="62" t="s">
        <v>105</v>
      </c>
      <c r="AK98" s="62">
        <v>1975</v>
      </c>
      <c r="AL98" s="62"/>
      <c r="AM98" s="62" t="s">
        <v>100</v>
      </c>
      <c r="AN98" s="62">
        <v>6</v>
      </c>
      <c r="AO98" s="62">
        <v>6</v>
      </c>
      <c r="AP98" s="63" t="s">
        <v>101</v>
      </c>
      <c r="AQ98" s="62" t="s">
        <v>105</v>
      </c>
      <c r="AR98" s="62" t="s">
        <v>105</v>
      </c>
      <c r="AS98" s="63" t="s">
        <v>105</v>
      </c>
      <c r="AT98" s="62"/>
      <c r="AU98" s="62"/>
      <c r="AV98" s="62"/>
      <c r="AW98" s="62"/>
      <c r="AX98" s="62"/>
      <c r="AY98" s="62"/>
      <c r="AZ98" s="62"/>
      <c r="BA98" s="62"/>
      <c r="BB98" s="62"/>
      <c r="BC98" s="62"/>
      <c r="BD98" s="62"/>
      <c r="BE98" s="106"/>
    </row>
    <row r="99" spans="1:57" s="13" customFormat="1" ht="24.95" customHeight="1" outlineLevel="2" x14ac:dyDescent="0.15">
      <c r="A99" s="17">
        <v>79</v>
      </c>
      <c r="B99" s="29" t="s">
        <v>19</v>
      </c>
      <c r="C99" s="29" t="s">
        <v>242</v>
      </c>
      <c r="D99" s="30" t="s">
        <v>243</v>
      </c>
      <c r="E99" s="30">
        <v>236.09</v>
      </c>
      <c r="F99" s="30">
        <v>237.20500000000001</v>
      </c>
      <c r="G99" s="25"/>
      <c r="H99" s="25"/>
      <c r="I99" s="25"/>
      <c r="J99" s="18">
        <f>F99-E99</f>
        <v>1.1150000000000091</v>
      </c>
      <c r="K99" s="17">
        <f>F99-E99</f>
        <v>1.1150000000000091</v>
      </c>
      <c r="L99" s="25"/>
      <c r="M99" s="25"/>
      <c r="N99" s="25"/>
      <c r="O99" s="25"/>
      <c r="P99" s="30" t="s">
        <v>100</v>
      </c>
      <c r="Q99" s="30">
        <v>6</v>
      </c>
      <c r="R99" s="30" t="s">
        <v>101</v>
      </c>
      <c r="S99" s="30" t="s">
        <v>101</v>
      </c>
      <c r="T99" s="30" t="s">
        <v>100</v>
      </c>
      <c r="U99" s="30">
        <v>6.5</v>
      </c>
      <c r="V99" s="25"/>
      <c r="W99" s="30" t="s">
        <v>102</v>
      </c>
      <c r="X99" s="17" t="s">
        <v>103</v>
      </c>
      <c r="Y99" s="17">
        <v>30</v>
      </c>
      <c r="Z99" s="17" t="s">
        <v>104</v>
      </c>
      <c r="AA99" s="17">
        <v>9</v>
      </c>
      <c r="AB99" s="30">
        <v>220</v>
      </c>
      <c r="AC99" s="17" t="s">
        <v>106</v>
      </c>
      <c r="AD99" s="47" t="s">
        <v>106</v>
      </c>
      <c r="AE99" t="str">
        <f>D99&amp;E99&amp;F99</f>
        <v>S318236.09237.205</v>
      </c>
      <c r="AF99" s="6" t="str">
        <f>VLOOKUP(AE99,[1]Worksheet!$AI$1:$AI$65536,1,0)</f>
        <v>S318236.09237.205</v>
      </c>
      <c r="AG99" s="6" t="e">
        <f>VLOOKUP(#REF!,[2]明细表1214!$A$7:$H$122,8,0)</f>
        <v>#REF!</v>
      </c>
      <c r="AH99" s="6" t="e">
        <f>VLOOKUP(#REF!,[2]明细表1214!$A$7:$CL$122,90,0)</f>
        <v>#REF!</v>
      </c>
      <c r="AI99" s="63"/>
      <c r="AJ99" s="62" t="s">
        <v>105</v>
      </c>
      <c r="AK99" s="62">
        <v>1975</v>
      </c>
      <c r="AL99" s="62"/>
      <c r="AM99" s="62" t="s">
        <v>100</v>
      </c>
      <c r="AN99" s="62">
        <v>6</v>
      </c>
      <c r="AO99" s="62">
        <v>6</v>
      </c>
      <c r="AP99" s="63" t="s">
        <v>101</v>
      </c>
      <c r="AQ99" s="62" t="s">
        <v>105</v>
      </c>
      <c r="AR99" s="62" t="s">
        <v>105</v>
      </c>
      <c r="AS99" s="63" t="s">
        <v>105</v>
      </c>
      <c r="AT99" s="62"/>
      <c r="AU99" s="62"/>
      <c r="AV99" s="62"/>
      <c r="AW99" s="62"/>
      <c r="AX99" s="62"/>
      <c r="AY99" s="62"/>
      <c r="AZ99" s="62"/>
      <c r="BA99" s="62"/>
      <c r="BB99" s="62"/>
      <c r="BC99" s="62"/>
      <c r="BD99" s="62"/>
      <c r="BE99" s="106"/>
    </row>
    <row r="100" spans="1:57" s="13" customFormat="1" ht="24.95" customHeight="1" outlineLevel="2" x14ac:dyDescent="0.15">
      <c r="A100" s="17">
        <v>80</v>
      </c>
      <c r="B100" s="29" t="s">
        <v>19</v>
      </c>
      <c r="C100" s="29" t="s">
        <v>242</v>
      </c>
      <c r="D100" s="30" t="s">
        <v>243</v>
      </c>
      <c r="E100" s="30">
        <v>237.20500000000001</v>
      </c>
      <c r="F100" s="30">
        <v>241.26300000000001</v>
      </c>
      <c r="G100" s="25"/>
      <c r="H100" s="25"/>
      <c r="I100" s="25"/>
      <c r="J100" s="18">
        <f>F100-E100</f>
        <v>4.0579999999999927</v>
      </c>
      <c r="K100" s="17">
        <f>F100-E100</f>
        <v>4.0579999999999927</v>
      </c>
      <c r="L100" s="25"/>
      <c r="M100" s="25"/>
      <c r="N100" s="25"/>
      <c r="O100" s="25"/>
      <c r="P100" s="30" t="s">
        <v>100</v>
      </c>
      <c r="Q100" s="30">
        <v>5</v>
      </c>
      <c r="R100" s="30" t="s">
        <v>101</v>
      </c>
      <c r="S100" s="30" t="s">
        <v>101</v>
      </c>
      <c r="T100" s="30" t="s">
        <v>100</v>
      </c>
      <c r="U100" s="30">
        <v>6.5</v>
      </c>
      <c r="V100" s="25"/>
      <c r="W100" s="30" t="s">
        <v>102</v>
      </c>
      <c r="X100" s="17" t="s">
        <v>103</v>
      </c>
      <c r="Y100" s="17">
        <v>30</v>
      </c>
      <c r="Z100" s="17" t="s">
        <v>104</v>
      </c>
      <c r="AA100" s="17">
        <v>9</v>
      </c>
      <c r="AB100" s="30">
        <v>220</v>
      </c>
      <c r="AC100" s="17" t="s">
        <v>106</v>
      </c>
      <c r="AD100" s="47" t="s">
        <v>106</v>
      </c>
      <c r="AE100" t="str">
        <f>D100&amp;E100&amp;F100</f>
        <v>S318237.205241.263</v>
      </c>
      <c r="AF100" s="6" t="str">
        <f>VLOOKUP(AE100,[1]Worksheet!$AI$1:$AI$65536,1,0)</f>
        <v>S318237.205241.263</v>
      </c>
      <c r="AG100" s="6" t="e">
        <f>VLOOKUP(#REF!,[2]明细表1214!$A$7:$H$122,8,0)</f>
        <v>#REF!</v>
      </c>
      <c r="AH100" s="6" t="e">
        <f>VLOOKUP(#REF!,[2]明细表1214!$A$7:$CL$122,90,0)</f>
        <v>#REF!</v>
      </c>
      <c r="AI100" s="63"/>
      <c r="AJ100" s="62" t="s">
        <v>105</v>
      </c>
      <c r="AK100" s="62">
        <v>1975</v>
      </c>
      <c r="AL100" s="62" t="s">
        <v>153</v>
      </c>
      <c r="AM100" s="62" t="s">
        <v>100</v>
      </c>
      <c r="AN100" s="62">
        <v>6</v>
      </c>
      <c r="AO100" s="62">
        <v>5</v>
      </c>
      <c r="AP100" s="63" t="s">
        <v>101</v>
      </c>
      <c r="AQ100" s="62" t="s">
        <v>105</v>
      </c>
      <c r="AR100" s="62" t="s">
        <v>105</v>
      </c>
      <c r="AS100" s="63" t="s">
        <v>105</v>
      </c>
      <c r="AT100" s="62"/>
      <c r="AU100" s="62"/>
      <c r="AV100" s="62"/>
      <c r="AW100" s="62"/>
      <c r="AX100" s="62"/>
      <c r="AY100" s="62"/>
      <c r="AZ100" s="62"/>
      <c r="BA100" s="62"/>
      <c r="BB100" s="62"/>
      <c r="BC100" s="62"/>
      <c r="BD100" s="62"/>
      <c r="BE100" s="106"/>
    </row>
    <row r="101" spans="1:57" s="13" customFormat="1" ht="24.95" customHeight="1" outlineLevel="2" x14ac:dyDescent="0.15">
      <c r="A101" s="17">
        <v>81</v>
      </c>
      <c r="B101" s="29" t="s">
        <v>19</v>
      </c>
      <c r="C101" s="29" t="s">
        <v>242</v>
      </c>
      <c r="D101" s="30" t="s">
        <v>243</v>
      </c>
      <c r="E101" s="30">
        <v>241.26300000000001</v>
      </c>
      <c r="F101" s="30">
        <v>265.39600000000002</v>
      </c>
      <c r="G101" s="25"/>
      <c r="H101" s="25"/>
      <c r="I101" s="25"/>
      <c r="J101" s="18">
        <f>F101-E101</f>
        <v>24.13300000000001</v>
      </c>
      <c r="K101" s="17">
        <f>F101-E101</f>
        <v>24.13300000000001</v>
      </c>
      <c r="L101" s="25"/>
      <c r="M101" s="25"/>
      <c r="N101" s="25"/>
      <c r="O101" s="25"/>
      <c r="P101" s="30" t="s">
        <v>100</v>
      </c>
      <c r="Q101" s="30">
        <v>6</v>
      </c>
      <c r="R101" s="30" t="s">
        <v>101</v>
      </c>
      <c r="S101" s="30" t="s">
        <v>101</v>
      </c>
      <c r="T101" s="30" t="s">
        <v>100</v>
      </c>
      <c r="U101" s="30">
        <v>6.5</v>
      </c>
      <c r="V101" s="25"/>
      <c r="W101" s="30" t="s">
        <v>102</v>
      </c>
      <c r="X101" s="17" t="s">
        <v>103</v>
      </c>
      <c r="Y101" s="17">
        <v>30</v>
      </c>
      <c r="Z101" s="17" t="s">
        <v>104</v>
      </c>
      <c r="AA101" s="17">
        <v>9</v>
      </c>
      <c r="AB101" s="30">
        <v>220</v>
      </c>
      <c r="AC101" s="17" t="s">
        <v>106</v>
      </c>
      <c r="AD101" s="47" t="s">
        <v>106</v>
      </c>
      <c r="AE101" t="str">
        <f>D101&amp;E101&amp;F101</f>
        <v>S318241.263265.396</v>
      </c>
      <c r="AF101" s="6" t="str">
        <f>VLOOKUP(AE101,[1]Worksheet!$AI$1:$AI$65536,1,0)</f>
        <v>S318241.263265.396</v>
      </c>
      <c r="AG101" s="6" t="e">
        <f>VLOOKUP(#REF!,[2]明细表1214!$A$7:$H$122,8,0)</f>
        <v>#REF!</v>
      </c>
      <c r="AH101" s="6" t="e">
        <f>VLOOKUP(#REF!,[2]明细表1214!$A$7:$CL$122,90,0)</f>
        <v>#REF!</v>
      </c>
      <c r="AI101" s="63"/>
      <c r="AJ101" s="62" t="s">
        <v>105</v>
      </c>
      <c r="AK101" s="62">
        <v>1977</v>
      </c>
      <c r="AL101" s="62">
        <v>2010</v>
      </c>
      <c r="AM101" s="62" t="s">
        <v>100</v>
      </c>
      <c r="AN101" s="62">
        <v>7</v>
      </c>
      <c r="AO101" s="62">
        <v>6</v>
      </c>
      <c r="AP101" s="63" t="s">
        <v>101</v>
      </c>
      <c r="AQ101" s="62" t="s">
        <v>105</v>
      </c>
      <c r="AR101" s="62" t="s">
        <v>105</v>
      </c>
      <c r="AS101" s="63" t="s">
        <v>105</v>
      </c>
      <c r="AT101" s="62"/>
      <c r="AU101" s="62"/>
      <c r="AV101" s="62"/>
      <c r="AW101" s="62"/>
      <c r="AX101" s="62"/>
      <c r="AY101" s="62"/>
      <c r="AZ101" s="62"/>
      <c r="BA101" s="62"/>
      <c r="BB101" s="62"/>
      <c r="BC101" s="62"/>
      <c r="BD101" s="62"/>
      <c r="BE101" s="106"/>
    </row>
    <row r="102" spans="1:57" s="13" customFormat="1" ht="24.95" customHeight="1" outlineLevel="2" x14ac:dyDescent="0.15">
      <c r="A102" s="17">
        <v>82</v>
      </c>
      <c r="B102" s="29" t="s">
        <v>19</v>
      </c>
      <c r="C102" s="29" t="s">
        <v>242</v>
      </c>
      <c r="D102" s="30" t="s">
        <v>243</v>
      </c>
      <c r="E102" s="30">
        <v>265.39600000000002</v>
      </c>
      <c r="F102" s="30">
        <v>266.13900000000001</v>
      </c>
      <c r="G102" s="25"/>
      <c r="H102" s="25"/>
      <c r="I102" s="25"/>
      <c r="J102" s="18">
        <f>F102-E102</f>
        <v>0.742999999999995</v>
      </c>
      <c r="K102" s="17">
        <f>F102-E102</f>
        <v>0.742999999999995</v>
      </c>
      <c r="L102" s="25"/>
      <c r="M102" s="25"/>
      <c r="N102" s="25"/>
      <c r="O102" s="25"/>
      <c r="P102" s="30" t="s">
        <v>100</v>
      </c>
      <c r="Q102" s="30">
        <v>5.5</v>
      </c>
      <c r="R102" s="30" t="s">
        <v>101</v>
      </c>
      <c r="S102" s="30" t="s">
        <v>101</v>
      </c>
      <c r="T102" s="30" t="s">
        <v>100</v>
      </c>
      <c r="U102" s="30">
        <v>6.5</v>
      </c>
      <c r="V102" s="25"/>
      <c r="W102" s="30" t="s">
        <v>102</v>
      </c>
      <c r="X102" s="17" t="s">
        <v>103</v>
      </c>
      <c r="Y102" s="17">
        <v>30</v>
      </c>
      <c r="Z102" s="17" t="s">
        <v>104</v>
      </c>
      <c r="AA102" s="17">
        <v>9</v>
      </c>
      <c r="AB102" s="30">
        <v>220</v>
      </c>
      <c r="AC102" s="17" t="s">
        <v>106</v>
      </c>
      <c r="AD102" s="47" t="s">
        <v>106</v>
      </c>
      <c r="AE102" t="str">
        <f>D102&amp;E102&amp;F102</f>
        <v>S318265.396266.139</v>
      </c>
      <c r="AF102" s="6" t="str">
        <f>VLOOKUP(AE102,[1]Worksheet!$AI$1:$AI$65536,1,0)</f>
        <v>S318265.396266.139</v>
      </c>
      <c r="AG102" s="6" t="e">
        <f>VLOOKUP(#REF!,[2]明细表1214!$A$7:$H$122,8,0)</f>
        <v>#REF!</v>
      </c>
      <c r="AH102" s="6" t="e">
        <f>VLOOKUP(#REF!,[2]明细表1214!$A$7:$CL$122,90,0)</f>
        <v>#REF!</v>
      </c>
      <c r="AI102" s="63"/>
      <c r="AJ102" s="62" t="s">
        <v>105</v>
      </c>
      <c r="AK102" s="62">
        <v>1972</v>
      </c>
      <c r="AL102" s="62"/>
      <c r="AM102" s="62" t="s">
        <v>100</v>
      </c>
      <c r="AN102" s="62">
        <v>6.5</v>
      </c>
      <c r="AO102" s="62">
        <v>5.5</v>
      </c>
      <c r="AP102" s="63" t="s">
        <v>101</v>
      </c>
      <c r="AQ102" s="62" t="s">
        <v>105</v>
      </c>
      <c r="AR102" s="62" t="s">
        <v>105</v>
      </c>
      <c r="AS102" s="63" t="s">
        <v>105</v>
      </c>
      <c r="AT102" s="62"/>
      <c r="AU102" s="62"/>
      <c r="AV102" s="62"/>
      <c r="AW102" s="62"/>
      <c r="AX102" s="62"/>
      <c r="AY102" s="62"/>
      <c r="AZ102" s="62"/>
      <c r="BA102" s="62"/>
      <c r="BB102" s="62"/>
      <c r="BC102" s="62"/>
      <c r="BD102" s="62"/>
      <c r="BE102" s="106"/>
    </row>
    <row r="103" spans="1:57" s="13" customFormat="1" ht="24.95" customHeight="1" outlineLevel="1" x14ac:dyDescent="0.15">
      <c r="A103" s="17"/>
      <c r="B103" s="39" t="s">
        <v>280</v>
      </c>
      <c r="C103" s="23"/>
      <c r="D103" s="23"/>
      <c r="E103" s="23"/>
      <c r="F103" s="23"/>
      <c r="G103" s="23"/>
      <c r="H103" s="23"/>
      <c r="I103" s="23"/>
      <c r="J103" s="18"/>
      <c r="K103" s="37">
        <f>SUBTOTAL(9,K104:K123)</f>
        <v>87.694999999999993</v>
      </c>
      <c r="L103" s="23"/>
      <c r="M103" s="23"/>
      <c r="N103" s="23"/>
      <c r="O103" s="23"/>
      <c r="P103" s="23"/>
      <c r="Q103" s="23"/>
      <c r="R103" s="23"/>
      <c r="S103" s="58"/>
      <c r="T103" s="58"/>
      <c r="U103" s="23"/>
      <c r="V103" s="58"/>
      <c r="W103" s="23"/>
      <c r="X103" s="17"/>
      <c r="Y103" s="17"/>
      <c r="Z103" s="17"/>
      <c r="AA103" s="17"/>
      <c r="AB103" s="23"/>
      <c r="AC103" s="17"/>
      <c r="AD103" s="58"/>
      <c r="AE103"/>
      <c r="AF103" s="6"/>
      <c r="AG103" s="6"/>
      <c r="AH103" s="6"/>
      <c r="AI103" s="63"/>
      <c r="AJ103" s="62"/>
      <c r="AK103" s="62"/>
      <c r="AL103" s="62"/>
      <c r="AM103" s="62"/>
      <c r="AN103" s="62"/>
      <c r="AO103" s="62"/>
      <c r="AP103" s="63"/>
      <c r="AQ103" s="62"/>
      <c r="AR103" s="62"/>
      <c r="AS103" s="63"/>
      <c r="AT103" s="62"/>
      <c r="AU103" s="62"/>
      <c r="AV103" s="62"/>
      <c r="AW103" s="62"/>
      <c r="AX103" s="62"/>
      <c r="AY103" s="62"/>
      <c r="AZ103" s="62"/>
      <c r="BA103" s="62"/>
      <c r="BB103" s="62"/>
      <c r="BC103" s="62"/>
      <c r="BD103" s="62"/>
      <c r="BE103" s="106"/>
    </row>
    <row r="104" spans="1:57" s="13" customFormat="1" ht="24.95" customHeight="1" outlineLevel="2" x14ac:dyDescent="0.15">
      <c r="A104" s="17">
        <v>83</v>
      </c>
      <c r="B104" s="23" t="s">
        <v>21</v>
      </c>
      <c r="C104" s="23" t="s">
        <v>248</v>
      </c>
      <c r="D104" s="23" t="s">
        <v>249</v>
      </c>
      <c r="E104" s="23">
        <v>80.850999999999999</v>
      </c>
      <c r="F104" s="23">
        <v>84.852999999999994</v>
      </c>
      <c r="G104" s="23" t="s">
        <v>250</v>
      </c>
      <c r="H104" s="23">
        <v>76.69</v>
      </c>
      <c r="I104" s="23">
        <v>80.694000000000003</v>
      </c>
      <c r="J104" s="18">
        <f t="shared" ref="J104:J123" si="15">F104-E104</f>
        <v>4.0019999999999953</v>
      </c>
      <c r="K104" s="17">
        <f t="shared" ref="K104:K123" si="16">F104-E104</f>
        <v>4.0019999999999953</v>
      </c>
      <c r="L104" s="23">
        <v>109.94856158</v>
      </c>
      <c r="M104" s="23">
        <v>29.379118900000002</v>
      </c>
      <c r="N104" s="23">
        <v>109.94392671999999</v>
      </c>
      <c r="O104" s="23">
        <v>29.370786320000001</v>
      </c>
      <c r="P104" s="23" t="s">
        <v>120</v>
      </c>
      <c r="Q104" s="23">
        <v>6</v>
      </c>
      <c r="R104" s="23" t="s">
        <v>101</v>
      </c>
      <c r="S104" s="58"/>
      <c r="T104" s="58"/>
      <c r="U104" s="23">
        <v>6</v>
      </c>
      <c r="V104" s="58"/>
      <c r="W104" s="23" t="s">
        <v>102</v>
      </c>
      <c r="X104" s="17" t="s">
        <v>103</v>
      </c>
      <c r="Y104" s="17">
        <v>30</v>
      </c>
      <c r="Z104" s="17" t="s">
        <v>104</v>
      </c>
      <c r="AA104" s="17">
        <v>9</v>
      </c>
      <c r="AB104" s="23">
        <v>220</v>
      </c>
      <c r="AC104" s="17" t="s">
        <v>106</v>
      </c>
      <c r="AD104" s="58"/>
      <c r="AE104" t="str">
        <f t="shared" ref="AE104:AE123" si="17">D104&amp;E104&amp;F104</f>
        <v>S24780.85184.853</v>
      </c>
      <c r="AF104" s="6" t="str">
        <f>VLOOKUP(AE104,[1]Worksheet!$AI$1:$AI$65536,1,0)</f>
        <v>S24780.85184.853</v>
      </c>
      <c r="AG104" s="6" t="e">
        <f>VLOOKUP(#REF!,[2]明细表1214!$A$7:$H$122,8,0)</f>
        <v>#REF!</v>
      </c>
      <c r="AH104" s="6" t="e">
        <f>VLOOKUP(#REF!,[2]明细表1214!$A$7:$CL$122,90,0)</f>
        <v>#REF!</v>
      </c>
      <c r="AI104" s="63"/>
      <c r="AJ104" s="62" t="s">
        <v>105</v>
      </c>
      <c r="AK104" s="62">
        <v>1988</v>
      </c>
      <c r="AL104" s="62"/>
      <c r="AM104" s="62" t="s">
        <v>120</v>
      </c>
      <c r="AN104" s="62">
        <v>6.5</v>
      </c>
      <c r="AO104" s="62">
        <v>6</v>
      </c>
      <c r="AP104" s="63" t="s">
        <v>101</v>
      </c>
      <c r="AQ104" s="62" t="s">
        <v>105</v>
      </c>
      <c r="AR104" s="62" t="s">
        <v>105</v>
      </c>
      <c r="AS104" s="63" t="s">
        <v>105</v>
      </c>
      <c r="AT104" s="62"/>
      <c r="AU104" s="62"/>
      <c r="AV104" s="62"/>
      <c r="AW104" s="62"/>
      <c r="AX104" s="62"/>
      <c r="AY104" s="62"/>
      <c r="AZ104" s="62"/>
      <c r="BA104" s="62"/>
      <c r="BB104" s="62"/>
      <c r="BC104" s="62"/>
      <c r="BD104" s="62"/>
      <c r="BE104" s="106"/>
    </row>
    <row r="105" spans="1:57" s="13" customFormat="1" ht="24.95" customHeight="1" outlineLevel="2" x14ac:dyDescent="0.15">
      <c r="A105" s="17">
        <v>84</v>
      </c>
      <c r="B105" s="23" t="s">
        <v>21</v>
      </c>
      <c r="C105" s="23" t="s">
        <v>248</v>
      </c>
      <c r="D105" s="23" t="s">
        <v>249</v>
      </c>
      <c r="E105" s="23">
        <v>84.852999999999994</v>
      </c>
      <c r="F105" s="23">
        <v>86.356999999999999</v>
      </c>
      <c r="G105" s="23" t="s">
        <v>250</v>
      </c>
      <c r="H105" s="23">
        <v>80.691999999999993</v>
      </c>
      <c r="I105" s="23">
        <v>82.195999999999998</v>
      </c>
      <c r="J105" s="18">
        <f t="shared" si="15"/>
        <v>1.5040000000000049</v>
      </c>
      <c r="K105" s="17">
        <f t="shared" si="16"/>
        <v>1.5040000000000049</v>
      </c>
      <c r="L105" s="23">
        <v>109.9206001</v>
      </c>
      <c r="M105" s="23">
        <v>29.341996850000001</v>
      </c>
      <c r="N105" s="23">
        <v>109.9094867</v>
      </c>
      <c r="O105" s="23">
        <v>29.33294034</v>
      </c>
      <c r="P105" s="23" t="s">
        <v>100</v>
      </c>
      <c r="Q105" s="23">
        <v>6</v>
      </c>
      <c r="R105" s="23" t="s">
        <v>101</v>
      </c>
      <c r="S105" s="58"/>
      <c r="T105" s="58"/>
      <c r="U105" s="23">
        <v>6</v>
      </c>
      <c r="V105" s="58"/>
      <c r="W105" s="23" t="s">
        <v>102</v>
      </c>
      <c r="X105" s="17" t="s">
        <v>103</v>
      </c>
      <c r="Y105" s="17">
        <v>30</v>
      </c>
      <c r="Z105" s="17" t="s">
        <v>104</v>
      </c>
      <c r="AA105" s="17">
        <v>9</v>
      </c>
      <c r="AB105" s="23">
        <v>220</v>
      </c>
      <c r="AC105" s="17" t="s">
        <v>106</v>
      </c>
      <c r="AD105" s="58"/>
      <c r="AE105" t="str">
        <f t="shared" si="17"/>
        <v>S24784.85386.357</v>
      </c>
      <c r="AF105" s="6" t="str">
        <f>VLOOKUP(AE105,[1]Worksheet!$AI$1:$AI$65536,1,0)</f>
        <v>S24784.85386.357</v>
      </c>
      <c r="AG105" s="6" t="e">
        <f>VLOOKUP(#REF!,[2]明细表1214!$A$7:$H$122,8,0)</f>
        <v>#REF!</v>
      </c>
      <c r="AH105" s="6" t="e">
        <f>VLOOKUP(#REF!,[2]明细表1214!$A$7:$CL$122,90,0)</f>
        <v>#REF!</v>
      </c>
      <c r="AI105" s="63"/>
      <c r="AJ105" s="62" t="s">
        <v>105</v>
      </c>
      <c r="AK105" s="62">
        <v>1988</v>
      </c>
      <c r="AL105" s="62"/>
      <c r="AM105" s="62" t="s">
        <v>100</v>
      </c>
      <c r="AN105" s="62">
        <v>6.5</v>
      </c>
      <c r="AO105" s="62">
        <v>6</v>
      </c>
      <c r="AP105" s="63" t="s">
        <v>101</v>
      </c>
      <c r="AQ105" s="62" t="s">
        <v>105</v>
      </c>
      <c r="AR105" s="62" t="s">
        <v>105</v>
      </c>
      <c r="AS105" s="63" t="s">
        <v>105</v>
      </c>
      <c r="AT105" s="62"/>
      <c r="AU105" s="62"/>
      <c r="AV105" s="62"/>
      <c r="AW105" s="62"/>
      <c r="AX105" s="62"/>
      <c r="AY105" s="62"/>
      <c r="AZ105" s="62"/>
      <c r="BA105" s="62"/>
      <c r="BB105" s="62"/>
      <c r="BC105" s="62"/>
      <c r="BD105" s="62"/>
      <c r="BE105" s="106"/>
    </row>
    <row r="106" spans="1:57" s="13" customFormat="1" ht="24.95" customHeight="1" outlineLevel="2" x14ac:dyDescent="0.15">
      <c r="A106" s="17">
        <v>85</v>
      </c>
      <c r="B106" s="23" t="s">
        <v>21</v>
      </c>
      <c r="C106" s="23" t="s">
        <v>248</v>
      </c>
      <c r="D106" s="23" t="s">
        <v>249</v>
      </c>
      <c r="E106" s="23">
        <v>92.649000000000001</v>
      </c>
      <c r="F106" s="23">
        <v>98.632999999999996</v>
      </c>
      <c r="G106" s="23" t="s">
        <v>250</v>
      </c>
      <c r="H106" s="23">
        <v>88.488</v>
      </c>
      <c r="I106" s="23">
        <v>94.471999999999994</v>
      </c>
      <c r="J106" s="18">
        <f t="shared" si="15"/>
        <v>5.9839999999999947</v>
      </c>
      <c r="K106" s="17">
        <f t="shared" si="16"/>
        <v>5.9839999999999947</v>
      </c>
      <c r="L106" s="23">
        <v>109.86816709999999</v>
      </c>
      <c r="M106" s="23">
        <v>29.29894071</v>
      </c>
      <c r="N106" s="23">
        <v>109.8439158</v>
      </c>
      <c r="O106" s="23">
        <v>29.26164352</v>
      </c>
      <c r="P106" s="23" t="s">
        <v>100</v>
      </c>
      <c r="Q106" s="23">
        <v>6</v>
      </c>
      <c r="R106" s="23" t="s">
        <v>101</v>
      </c>
      <c r="S106" s="58"/>
      <c r="T106" s="58"/>
      <c r="U106" s="23">
        <v>6</v>
      </c>
      <c r="V106" s="58"/>
      <c r="W106" s="23" t="s">
        <v>102</v>
      </c>
      <c r="X106" s="17" t="s">
        <v>103</v>
      </c>
      <c r="Y106" s="17">
        <v>30</v>
      </c>
      <c r="Z106" s="17" t="s">
        <v>104</v>
      </c>
      <c r="AA106" s="17">
        <v>9</v>
      </c>
      <c r="AB106" s="23">
        <v>220</v>
      </c>
      <c r="AC106" s="17" t="s">
        <v>106</v>
      </c>
      <c r="AD106" s="58"/>
      <c r="AE106" t="str">
        <f t="shared" si="17"/>
        <v>S24792.64998.633</v>
      </c>
      <c r="AF106" s="6" t="str">
        <f>VLOOKUP(AE106,[1]Worksheet!$AI$1:$AI$65536,1,0)</f>
        <v>S24792.64998.633</v>
      </c>
      <c r="AG106" s="6" t="e">
        <f>VLOOKUP(#REF!,[2]明细表1214!$A$7:$H$122,8,0)</f>
        <v>#REF!</v>
      </c>
      <c r="AH106" s="6" t="e">
        <f>VLOOKUP(#REF!,[2]明细表1214!$A$7:$CL$122,90,0)</f>
        <v>#REF!</v>
      </c>
      <c r="AI106" s="63"/>
      <c r="AJ106" s="62" t="s">
        <v>105</v>
      </c>
      <c r="AK106" s="62">
        <v>1988</v>
      </c>
      <c r="AL106" s="62">
        <v>2008</v>
      </c>
      <c r="AM106" s="62" t="s">
        <v>100</v>
      </c>
      <c r="AN106" s="62">
        <v>6.5</v>
      </c>
      <c r="AO106" s="62">
        <v>6</v>
      </c>
      <c r="AP106" s="63" t="s">
        <v>101</v>
      </c>
      <c r="AQ106" s="62" t="s">
        <v>105</v>
      </c>
      <c r="AR106" s="62" t="s">
        <v>105</v>
      </c>
      <c r="AS106" s="63" t="s">
        <v>105</v>
      </c>
      <c r="AT106" s="62"/>
      <c r="AU106" s="62"/>
      <c r="AV106" s="62"/>
      <c r="AW106" s="62"/>
      <c r="AX106" s="62"/>
      <c r="AY106" s="62"/>
      <c r="AZ106" s="62"/>
      <c r="BA106" s="62"/>
      <c r="BB106" s="62"/>
      <c r="BC106" s="62"/>
      <c r="BD106" s="62"/>
      <c r="BE106" s="106"/>
    </row>
    <row r="107" spans="1:57" s="13" customFormat="1" ht="24.95" customHeight="1" outlineLevel="2" x14ac:dyDescent="0.15">
      <c r="A107" s="17">
        <v>86</v>
      </c>
      <c r="B107" s="23" t="s">
        <v>21</v>
      </c>
      <c r="C107" s="23" t="s">
        <v>251</v>
      </c>
      <c r="D107" s="23" t="s">
        <v>250</v>
      </c>
      <c r="E107" s="23">
        <v>242.238</v>
      </c>
      <c r="F107" s="23">
        <v>247.774</v>
      </c>
      <c r="G107" s="23"/>
      <c r="H107" s="23"/>
      <c r="I107" s="23"/>
      <c r="J107" s="18">
        <f t="shared" si="15"/>
        <v>5.5360000000000014</v>
      </c>
      <c r="K107" s="17">
        <f t="shared" si="16"/>
        <v>5.5360000000000014</v>
      </c>
      <c r="L107" s="23">
        <v>109.37321970000001</v>
      </c>
      <c r="M107" s="23">
        <v>28.14163302</v>
      </c>
      <c r="N107" s="23">
        <v>109.3801218</v>
      </c>
      <c r="O107" s="23">
        <v>28.096631070000001</v>
      </c>
      <c r="P107" s="23" t="s">
        <v>100</v>
      </c>
      <c r="Q107" s="23">
        <v>6</v>
      </c>
      <c r="R107" s="23" t="s">
        <v>101</v>
      </c>
      <c r="S107" s="58"/>
      <c r="T107" s="58"/>
      <c r="U107" s="23">
        <v>7</v>
      </c>
      <c r="V107" s="58"/>
      <c r="W107" s="23" t="s">
        <v>102</v>
      </c>
      <c r="X107" s="17" t="s">
        <v>103</v>
      </c>
      <c r="Y107" s="17">
        <v>30</v>
      </c>
      <c r="Z107" s="17" t="s">
        <v>104</v>
      </c>
      <c r="AA107" s="17">
        <v>9</v>
      </c>
      <c r="AB107" s="23">
        <v>220</v>
      </c>
      <c r="AC107" s="17" t="s">
        <v>106</v>
      </c>
      <c r="AD107" s="58"/>
      <c r="AE107" t="str">
        <f t="shared" si="17"/>
        <v>S256242.238247.774</v>
      </c>
      <c r="AF107" s="6" t="str">
        <f>VLOOKUP(AE107,[1]Worksheet!$AI$1:$AI$65536,1,0)</f>
        <v>S256242.238247.774</v>
      </c>
      <c r="AG107" s="6" t="e">
        <f>VLOOKUP(#REF!,[2]明细表1214!$A$7:$H$122,8,0)</f>
        <v>#REF!</v>
      </c>
      <c r="AH107" s="6" t="e">
        <f>VLOOKUP(#REF!,[2]明细表1214!$A$7:$CL$122,90,0)</f>
        <v>#REF!</v>
      </c>
      <c r="AI107" s="63"/>
      <c r="AJ107" s="62" t="s">
        <v>105</v>
      </c>
      <c r="AK107" s="62">
        <v>1990</v>
      </c>
      <c r="AL107" s="62"/>
      <c r="AM107" s="62" t="s">
        <v>100</v>
      </c>
      <c r="AN107" s="62">
        <v>7</v>
      </c>
      <c r="AO107" s="62">
        <v>6</v>
      </c>
      <c r="AP107" s="63" t="s">
        <v>101</v>
      </c>
      <c r="AQ107" s="62" t="s">
        <v>105</v>
      </c>
      <c r="AR107" s="62" t="s">
        <v>105</v>
      </c>
      <c r="AS107" s="63" t="s">
        <v>252</v>
      </c>
      <c r="AT107" s="62"/>
      <c r="AU107" s="62"/>
      <c r="AV107" s="62"/>
      <c r="AW107" s="62"/>
      <c r="AX107" s="62"/>
      <c r="AY107" s="62"/>
      <c r="AZ107" s="62"/>
      <c r="BA107" s="62"/>
      <c r="BB107" s="62"/>
      <c r="BC107" s="62"/>
      <c r="BD107" s="62"/>
      <c r="BE107" s="106"/>
    </row>
    <row r="108" spans="1:57" s="13" customFormat="1" ht="24.95" customHeight="1" outlineLevel="2" x14ac:dyDescent="0.15">
      <c r="A108" s="17">
        <v>87</v>
      </c>
      <c r="B108" s="23" t="s">
        <v>21</v>
      </c>
      <c r="C108" s="23" t="s">
        <v>251</v>
      </c>
      <c r="D108" s="23" t="s">
        <v>250</v>
      </c>
      <c r="E108" s="23">
        <v>265.09800000000001</v>
      </c>
      <c r="F108" s="23">
        <v>269.36399999999998</v>
      </c>
      <c r="G108" s="23"/>
      <c r="H108" s="23"/>
      <c r="I108" s="23"/>
      <c r="J108" s="18">
        <f t="shared" si="15"/>
        <v>4.2659999999999627</v>
      </c>
      <c r="K108" s="17">
        <f t="shared" si="16"/>
        <v>4.2659999999999627</v>
      </c>
      <c r="L108" s="23">
        <v>109.4652658</v>
      </c>
      <c r="M108" s="23">
        <v>28.044858850000001</v>
      </c>
      <c r="N108" s="23">
        <v>109.4999466</v>
      </c>
      <c r="O108" s="23">
        <v>28.031132240000002</v>
      </c>
      <c r="P108" s="23" t="s">
        <v>100</v>
      </c>
      <c r="Q108" s="23">
        <v>6</v>
      </c>
      <c r="R108" s="23" t="s">
        <v>101</v>
      </c>
      <c r="S108" s="58"/>
      <c r="T108" s="58"/>
      <c r="U108" s="23">
        <v>6</v>
      </c>
      <c r="V108" s="58"/>
      <c r="W108" s="23" t="s">
        <v>102</v>
      </c>
      <c r="X108" s="17" t="s">
        <v>103</v>
      </c>
      <c r="Y108" s="17">
        <v>30</v>
      </c>
      <c r="Z108" s="17" t="s">
        <v>104</v>
      </c>
      <c r="AA108" s="17">
        <v>9</v>
      </c>
      <c r="AB108" s="23">
        <v>220</v>
      </c>
      <c r="AC108" s="17" t="s">
        <v>106</v>
      </c>
      <c r="AD108" s="58"/>
      <c r="AE108" t="str">
        <f t="shared" si="17"/>
        <v>S256265.098269.364</v>
      </c>
      <c r="AF108" s="6" t="str">
        <f>VLOOKUP(AE108,[1]Worksheet!$AI$1:$AI$65536,1,0)</f>
        <v>S256265.098269.364</v>
      </c>
      <c r="AG108" s="6" t="e">
        <f>VLOOKUP(#REF!,[2]明细表1214!$A$7:$H$122,8,0)</f>
        <v>#REF!</v>
      </c>
      <c r="AH108" s="6" t="e">
        <f>VLOOKUP(#REF!,[2]明细表1214!$A$7:$CL$122,90,0)</f>
        <v>#REF!</v>
      </c>
      <c r="AI108" s="63"/>
      <c r="AJ108" s="62" t="s">
        <v>105</v>
      </c>
      <c r="AK108" s="62">
        <v>1992</v>
      </c>
      <c r="AL108" s="62">
        <v>2012</v>
      </c>
      <c r="AM108" s="62" t="s">
        <v>100</v>
      </c>
      <c r="AN108" s="62">
        <v>7</v>
      </c>
      <c r="AO108" s="62">
        <v>6</v>
      </c>
      <c r="AP108" s="63" t="s">
        <v>101</v>
      </c>
      <c r="AQ108" s="62" t="s">
        <v>105</v>
      </c>
      <c r="AR108" s="62" t="s">
        <v>105</v>
      </c>
      <c r="AS108" s="63" t="s">
        <v>252</v>
      </c>
      <c r="AT108" s="62"/>
      <c r="AU108" s="62"/>
      <c r="AV108" s="62"/>
      <c r="AW108" s="62"/>
      <c r="AX108" s="62"/>
      <c r="AY108" s="62"/>
      <c r="AZ108" s="62"/>
      <c r="BA108" s="62"/>
      <c r="BB108" s="62"/>
      <c r="BC108" s="62"/>
      <c r="BD108" s="62"/>
      <c r="BE108" s="106"/>
    </row>
    <row r="109" spans="1:57" ht="33" customHeight="1" outlineLevel="2" x14ac:dyDescent="0.15">
      <c r="A109" s="17">
        <v>88</v>
      </c>
      <c r="B109" s="23" t="s">
        <v>21</v>
      </c>
      <c r="C109" s="23" t="s">
        <v>253</v>
      </c>
      <c r="D109" s="23" t="s">
        <v>254</v>
      </c>
      <c r="E109" s="23">
        <v>89.290999999999997</v>
      </c>
      <c r="F109" s="23">
        <v>92.674999999999997</v>
      </c>
      <c r="G109" s="23" t="s">
        <v>254</v>
      </c>
      <c r="H109" s="23">
        <v>89.290999999999997</v>
      </c>
      <c r="I109" s="23">
        <v>92.674999999999997</v>
      </c>
      <c r="J109" s="18">
        <f t="shared" si="15"/>
        <v>3.3840000000000003</v>
      </c>
      <c r="K109" s="17">
        <f t="shared" si="16"/>
        <v>3.3840000000000003</v>
      </c>
      <c r="L109" s="23">
        <v>109.24857654</v>
      </c>
      <c r="M109" s="23">
        <v>29.254841540000001</v>
      </c>
      <c r="N109" s="23">
        <v>109.24581489000001</v>
      </c>
      <c r="O109" s="23">
        <v>29.584532450000001</v>
      </c>
      <c r="P109" s="23" t="s">
        <v>100</v>
      </c>
      <c r="Q109" s="23">
        <v>6</v>
      </c>
      <c r="R109" s="23" t="s">
        <v>110</v>
      </c>
      <c r="S109" s="58"/>
      <c r="T109" s="58"/>
      <c r="U109" s="23">
        <v>6</v>
      </c>
      <c r="V109" s="58"/>
      <c r="W109" s="23" t="s">
        <v>111</v>
      </c>
      <c r="X109" s="17" t="s">
        <v>103</v>
      </c>
      <c r="Y109" s="17">
        <v>30</v>
      </c>
      <c r="Z109" s="17" t="s">
        <v>104</v>
      </c>
      <c r="AA109" s="17">
        <v>9</v>
      </c>
      <c r="AB109" s="23">
        <v>215</v>
      </c>
      <c r="AC109" s="17" t="s">
        <v>106</v>
      </c>
      <c r="AD109" s="58"/>
      <c r="AE109" t="str">
        <f t="shared" si="17"/>
        <v>S30989.29192.675</v>
      </c>
      <c r="AF109" s="6" t="str">
        <f>VLOOKUP(AE109,[1]Worksheet!$AI$1:$AI$65536,1,0)</f>
        <v>S30989.29192.675</v>
      </c>
      <c r="AG109" s="6" t="e">
        <f>VLOOKUP(#REF!,[2]明细表1214!$A$7:$H$122,8,0)</f>
        <v>#REF!</v>
      </c>
      <c r="AH109" s="6" t="e">
        <f>VLOOKUP(#REF!,[2]明细表1214!$A$7:$CL$122,90,0)</f>
        <v>#REF!</v>
      </c>
      <c r="AJ109" s="34" t="s">
        <v>105</v>
      </c>
      <c r="AK109" s="34">
        <v>1983</v>
      </c>
      <c r="AL109" s="34">
        <v>2008</v>
      </c>
      <c r="AM109" s="34" t="s">
        <v>100</v>
      </c>
      <c r="AN109" s="34">
        <v>6.5</v>
      </c>
      <c r="AO109" s="34">
        <v>6</v>
      </c>
      <c r="AP109" s="33" t="s">
        <v>110</v>
      </c>
      <c r="AQ109" s="34" t="s">
        <v>105</v>
      </c>
      <c r="AR109" s="34" t="s">
        <v>105</v>
      </c>
      <c r="AS109" s="33" t="s">
        <v>255</v>
      </c>
      <c r="BE109" s="101"/>
    </row>
    <row r="110" spans="1:57" ht="33" customHeight="1" outlineLevel="2" x14ac:dyDescent="0.15">
      <c r="A110" s="17">
        <v>89</v>
      </c>
      <c r="B110" s="23" t="s">
        <v>21</v>
      </c>
      <c r="C110" s="23" t="s">
        <v>253</v>
      </c>
      <c r="D110" s="23" t="s">
        <v>254</v>
      </c>
      <c r="E110" s="23">
        <v>92.674999999999997</v>
      </c>
      <c r="F110" s="23">
        <v>101.938</v>
      </c>
      <c r="G110" s="23" t="s">
        <v>254</v>
      </c>
      <c r="H110" s="23">
        <v>92.674999999999997</v>
      </c>
      <c r="I110" s="23">
        <v>101.938</v>
      </c>
      <c r="J110" s="18">
        <f t="shared" si="15"/>
        <v>9.2630000000000052</v>
      </c>
      <c r="K110" s="17">
        <f t="shared" si="16"/>
        <v>9.2630000000000052</v>
      </c>
      <c r="L110" s="23">
        <v>109.5348125</v>
      </c>
      <c r="M110" s="23">
        <v>29.215485350000002</v>
      </c>
      <c r="N110" s="23">
        <v>109.61548125</v>
      </c>
      <c r="O110" s="23">
        <v>29.125484149999998</v>
      </c>
      <c r="P110" s="23" t="s">
        <v>100</v>
      </c>
      <c r="Q110" s="23">
        <v>5.5</v>
      </c>
      <c r="R110" s="23" t="s">
        <v>110</v>
      </c>
      <c r="S110" s="58"/>
      <c r="T110" s="58"/>
      <c r="U110" s="23">
        <v>5.5</v>
      </c>
      <c r="V110" s="58"/>
      <c r="W110" s="23" t="s">
        <v>111</v>
      </c>
      <c r="X110" s="17" t="s">
        <v>103</v>
      </c>
      <c r="Y110" s="17">
        <v>30</v>
      </c>
      <c r="Z110" s="17" t="s">
        <v>104</v>
      </c>
      <c r="AA110" s="17">
        <v>9</v>
      </c>
      <c r="AB110" s="23">
        <v>215</v>
      </c>
      <c r="AC110" s="17" t="s">
        <v>106</v>
      </c>
      <c r="AD110" s="58"/>
      <c r="AE110" t="str">
        <f t="shared" si="17"/>
        <v>S30992.675101.938</v>
      </c>
      <c r="AF110" s="6" t="str">
        <f>VLOOKUP(AE110,[1]Worksheet!$AI$1:$AI$65536,1,0)</f>
        <v>S30992.675101.938</v>
      </c>
      <c r="AG110" s="6" t="e">
        <f>VLOOKUP(#REF!,[2]明细表1214!$A$7:$H$122,8,0)</f>
        <v>#REF!</v>
      </c>
      <c r="AH110" s="6" t="e">
        <f>VLOOKUP(#REF!,[2]明细表1214!$A$7:$CL$122,90,0)</f>
        <v>#REF!</v>
      </c>
      <c r="AJ110" s="34" t="s">
        <v>105</v>
      </c>
      <c r="AK110" s="34">
        <v>1983</v>
      </c>
      <c r="AL110" s="34">
        <v>2008</v>
      </c>
      <c r="AM110" s="34" t="s">
        <v>100</v>
      </c>
      <c r="AN110" s="34">
        <v>6.5</v>
      </c>
      <c r="AO110" s="34">
        <v>5.5</v>
      </c>
      <c r="AP110" s="33" t="s">
        <v>110</v>
      </c>
      <c r="AQ110" s="34" t="s">
        <v>105</v>
      </c>
      <c r="AR110" s="34" t="s">
        <v>105</v>
      </c>
      <c r="AS110" s="33" t="s">
        <v>255</v>
      </c>
      <c r="BE110" s="101"/>
    </row>
    <row r="111" spans="1:57" ht="33" customHeight="1" outlineLevel="2" x14ac:dyDescent="0.15">
      <c r="A111" s="17">
        <v>90</v>
      </c>
      <c r="B111" s="23" t="s">
        <v>21</v>
      </c>
      <c r="C111" s="23" t="s">
        <v>253</v>
      </c>
      <c r="D111" s="23" t="s">
        <v>254</v>
      </c>
      <c r="E111" s="23">
        <v>101.938</v>
      </c>
      <c r="F111" s="23">
        <v>105.506</v>
      </c>
      <c r="G111" s="23" t="s">
        <v>254</v>
      </c>
      <c r="H111" s="23">
        <v>101.938</v>
      </c>
      <c r="I111" s="23">
        <v>105.506</v>
      </c>
      <c r="J111" s="18">
        <f t="shared" si="15"/>
        <v>3.5679999999999978</v>
      </c>
      <c r="K111" s="17">
        <f t="shared" si="16"/>
        <v>3.5679999999999978</v>
      </c>
      <c r="L111" s="23">
        <v>109.2548456</v>
      </c>
      <c r="M111" s="23">
        <v>29.452165340000001</v>
      </c>
      <c r="N111" s="23">
        <v>109.26751452000001</v>
      </c>
      <c r="O111" s="23">
        <v>29.48951254</v>
      </c>
      <c r="P111" s="23" t="s">
        <v>100</v>
      </c>
      <c r="Q111" s="23">
        <v>6</v>
      </c>
      <c r="R111" s="23" t="s">
        <v>110</v>
      </c>
      <c r="S111" s="58"/>
      <c r="T111" s="58"/>
      <c r="U111" s="23">
        <v>6</v>
      </c>
      <c r="V111" s="58"/>
      <c r="W111" s="23" t="s">
        <v>111</v>
      </c>
      <c r="X111" s="17" t="s">
        <v>103</v>
      </c>
      <c r="Y111" s="17">
        <v>30</v>
      </c>
      <c r="Z111" s="17" t="s">
        <v>104</v>
      </c>
      <c r="AA111" s="17">
        <v>9</v>
      </c>
      <c r="AB111" s="23">
        <v>215</v>
      </c>
      <c r="AC111" s="17" t="s">
        <v>106</v>
      </c>
      <c r="AD111" s="58"/>
      <c r="AE111" t="str">
        <f t="shared" si="17"/>
        <v>S309101.938105.506</v>
      </c>
      <c r="AF111" s="6" t="str">
        <f>VLOOKUP(AE111,[1]Worksheet!$AI$1:$AI$65536,1,0)</f>
        <v>S309101.938105.506</v>
      </c>
      <c r="AG111" s="6" t="e">
        <f>VLOOKUP(#REF!,[2]明细表1214!$A$7:$H$122,8,0)</f>
        <v>#REF!</v>
      </c>
      <c r="AH111" s="6" t="e">
        <f>VLOOKUP(#REF!,[2]明细表1214!$A$7:$CL$122,90,0)</f>
        <v>#REF!</v>
      </c>
      <c r="AJ111" s="34" t="s">
        <v>105</v>
      </c>
      <c r="AK111" s="34">
        <v>1983</v>
      </c>
      <c r="AL111" s="34">
        <v>2008</v>
      </c>
      <c r="AM111" s="34" t="s">
        <v>100</v>
      </c>
      <c r="AN111" s="34">
        <v>6.5</v>
      </c>
      <c r="AO111" s="34">
        <v>6</v>
      </c>
      <c r="AP111" s="33" t="s">
        <v>110</v>
      </c>
      <c r="AQ111" s="34" t="s">
        <v>105</v>
      </c>
      <c r="AR111" s="34" t="s">
        <v>105</v>
      </c>
      <c r="AS111" s="33" t="s">
        <v>255</v>
      </c>
      <c r="BE111" s="101"/>
    </row>
    <row r="112" spans="1:57" ht="33" customHeight="1" outlineLevel="2" x14ac:dyDescent="0.15">
      <c r="A112" s="17">
        <v>91</v>
      </c>
      <c r="B112" s="23" t="s">
        <v>21</v>
      </c>
      <c r="C112" s="23" t="s">
        <v>253</v>
      </c>
      <c r="D112" s="23" t="s">
        <v>254</v>
      </c>
      <c r="E112" s="23">
        <v>105.506</v>
      </c>
      <c r="F112" s="23">
        <v>114.18899999999999</v>
      </c>
      <c r="G112" s="23" t="s">
        <v>254</v>
      </c>
      <c r="H112" s="23">
        <v>105.506</v>
      </c>
      <c r="I112" s="23">
        <v>114.18899999999999</v>
      </c>
      <c r="J112" s="18">
        <f t="shared" si="15"/>
        <v>8.6829999999999927</v>
      </c>
      <c r="K112" s="17">
        <f t="shared" si="16"/>
        <v>8.6829999999999927</v>
      </c>
      <c r="L112" s="23">
        <v>109.25648412</v>
      </c>
      <c r="M112" s="23">
        <v>29.514256230000001</v>
      </c>
      <c r="N112" s="23">
        <v>109.24869541</v>
      </c>
      <c r="O112" s="23">
        <v>29.624514869999999</v>
      </c>
      <c r="P112" s="23" t="s">
        <v>100</v>
      </c>
      <c r="Q112" s="23">
        <v>5.5</v>
      </c>
      <c r="R112" s="23" t="s">
        <v>101</v>
      </c>
      <c r="S112" s="58"/>
      <c r="T112" s="58"/>
      <c r="U112" s="23">
        <v>5.5</v>
      </c>
      <c r="V112" s="58"/>
      <c r="W112" s="23" t="s">
        <v>102</v>
      </c>
      <c r="X112" s="17" t="s">
        <v>103</v>
      </c>
      <c r="Y112" s="17">
        <v>30</v>
      </c>
      <c r="Z112" s="17" t="s">
        <v>104</v>
      </c>
      <c r="AA112" s="17">
        <v>9</v>
      </c>
      <c r="AB112" s="23">
        <v>220</v>
      </c>
      <c r="AC112" s="17" t="s">
        <v>106</v>
      </c>
      <c r="AD112" s="58"/>
      <c r="AE112" t="str">
        <f t="shared" si="17"/>
        <v>S309105.506114.189</v>
      </c>
      <c r="AF112" s="6" t="str">
        <f>VLOOKUP(AE112,[1]Worksheet!$AI$1:$AI$65536,1,0)</f>
        <v>S309105.506114.189</v>
      </c>
      <c r="AG112" s="6" t="e">
        <f>VLOOKUP(#REF!,[2]明细表1214!$A$7:$H$122,8,0)</f>
        <v>#REF!</v>
      </c>
      <c r="AH112" s="6" t="e">
        <f>VLOOKUP(#REF!,[2]明细表1214!$A$7:$CL$122,90,0)</f>
        <v>#REF!</v>
      </c>
      <c r="AJ112" s="34" t="s">
        <v>105</v>
      </c>
      <c r="AK112" s="34">
        <v>1983</v>
      </c>
      <c r="AM112" s="34" t="s">
        <v>100</v>
      </c>
      <c r="AN112" s="34">
        <v>8.5</v>
      </c>
      <c r="AO112" s="34">
        <v>5.5</v>
      </c>
      <c r="AP112" s="33" t="s">
        <v>101</v>
      </c>
      <c r="AQ112" s="34" t="s">
        <v>105</v>
      </c>
      <c r="AR112" s="34" t="s">
        <v>105</v>
      </c>
      <c r="AS112" s="33" t="s">
        <v>255</v>
      </c>
      <c r="BE112" s="101"/>
    </row>
    <row r="113" spans="1:57" ht="33" customHeight="1" outlineLevel="2" x14ac:dyDescent="0.15">
      <c r="A113" s="17">
        <v>92</v>
      </c>
      <c r="B113" s="23" t="s">
        <v>21</v>
      </c>
      <c r="C113" s="23" t="s">
        <v>253</v>
      </c>
      <c r="D113" s="23" t="s">
        <v>254</v>
      </c>
      <c r="E113" s="23">
        <v>114.18899999999999</v>
      </c>
      <c r="F113" s="23">
        <v>115.081</v>
      </c>
      <c r="G113" s="23" t="s">
        <v>254</v>
      </c>
      <c r="H113" s="23">
        <v>114.18899999999999</v>
      </c>
      <c r="I113" s="23">
        <v>115.081</v>
      </c>
      <c r="J113" s="18">
        <f t="shared" si="15"/>
        <v>0.89200000000001012</v>
      </c>
      <c r="K113" s="17">
        <f t="shared" si="16"/>
        <v>0.89200000000001012</v>
      </c>
      <c r="L113" s="23">
        <v>109.28974521000001</v>
      </c>
      <c r="M113" s="23">
        <v>29.518769120000002</v>
      </c>
      <c r="N113" s="23">
        <v>109.26847521000001</v>
      </c>
      <c r="O113" s="23">
        <v>29.598715640000002</v>
      </c>
      <c r="P113" s="23" t="s">
        <v>100</v>
      </c>
      <c r="Q113" s="23">
        <v>6</v>
      </c>
      <c r="R113" s="23" t="s">
        <v>101</v>
      </c>
      <c r="S113" s="58"/>
      <c r="T113" s="58"/>
      <c r="U113" s="23">
        <v>6</v>
      </c>
      <c r="V113" s="58"/>
      <c r="W113" s="23" t="s">
        <v>102</v>
      </c>
      <c r="X113" s="17" t="s">
        <v>103</v>
      </c>
      <c r="Y113" s="17">
        <v>30</v>
      </c>
      <c r="Z113" s="17" t="s">
        <v>104</v>
      </c>
      <c r="AA113" s="17">
        <v>9</v>
      </c>
      <c r="AB113" s="23">
        <v>220</v>
      </c>
      <c r="AC113" s="17" t="s">
        <v>106</v>
      </c>
      <c r="AD113" s="58"/>
      <c r="AE113" t="str">
        <f t="shared" si="17"/>
        <v>S309114.189115.081</v>
      </c>
      <c r="AF113" s="6" t="str">
        <f>VLOOKUP(AE113,[1]Worksheet!$AI$1:$AI$65536,1,0)</f>
        <v>S309114.189115.081</v>
      </c>
      <c r="AG113" s="6" t="e">
        <f>VLOOKUP(#REF!,[2]明细表1214!$A$7:$H$122,8,0)</f>
        <v>#REF!</v>
      </c>
      <c r="AH113" s="6" t="e">
        <f>VLOOKUP(#REF!,[2]明细表1214!$A$7:$CL$122,90,0)</f>
        <v>#REF!</v>
      </c>
      <c r="AJ113" s="34" t="s">
        <v>105</v>
      </c>
      <c r="AK113" s="34">
        <v>1983</v>
      </c>
      <c r="AM113" s="34" t="s">
        <v>100</v>
      </c>
      <c r="AN113" s="34">
        <v>6.5</v>
      </c>
      <c r="AO113" s="34">
        <v>6</v>
      </c>
      <c r="AP113" s="33" t="s">
        <v>101</v>
      </c>
      <c r="AQ113" s="34" t="s">
        <v>105</v>
      </c>
      <c r="AR113" s="34" t="s">
        <v>105</v>
      </c>
      <c r="AS113" s="33" t="s">
        <v>255</v>
      </c>
      <c r="BE113" s="101"/>
    </row>
    <row r="114" spans="1:57" ht="33" customHeight="1" outlineLevel="2" x14ac:dyDescent="0.15">
      <c r="A114" s="17">
        <v>93</v>
      </c>
      <c r="B114" s="23" t="s">
        <v>21</v>
      </c>
      <c r="C114" s="23" t="s">
        <v>256</v>
      </c>
      <c r="D114" s="23" t="s">
        <v>257</v>
      </c>
      <c r="E114" s="23">
        <v>229.08799999999999</v>
      </c>
      <c r="F114" s="23">
        <v>231.30799999999999</v>
      </c>
      <c r="G114" s="23"/>
      <c r="H114" s="23"/>
      <c r="I114" s="23"/>
      <c r="J114" s="18">
        <f t="shared" si="15"/>
        <v>2.2199999999999989</v>
      </c>
      <c r="K114" s="17">
        <f t="shared" si="16"/>
        <v>2.2199999999999989</v>
      </c>
      <c r="L114" s="23">
        <v>1</v>
      </c>
      <c r="M114" s="23">
        <v>1</v>
      </c>
      <c r="N114" s="23">
        <v>1</v>
      </c>
      <c r="O114" s="23">
        <v>1</v>
      </c>
      <c r="P114" s="23" t="s">
        <v>100</v>
      </c>
      <c r="Q114" s="23">
        <v>6</v>
      </c>
      <c r="R114" s="23" t="s">
        <v>101</v>
      </c>
      <c r="S114" s="58"/>
      <c r="T114" s="58"/>
      <c r="U114" s="23">
        <v>6</v>
      </c>
      <c r="V114" s="58"/>
      <c r="W114" s="23" t="s">
        <v>102</v>
      </c>
      <c r="X114" s="17" t="s">
        <v>103</v>
      </c>
      <c r="Y114" s="17">
        <v>30</v>
      </c>
      <c r="Z114" s="17" t="s">
        <v>104</v>
      </c>
      <c r="AA114" s="17">
        <v>9</v>
      </c>
      <c r="AB114" s="23">
        <v>220</v>
      </c>
      <c r="AC114" s="17" t="s">
        <v>106</v>
      </c>
      <c r="AD114" s="58"/>
      <c r="AE114" t="str">
        <f t="shared" si="17"/>
        <v>S320229.088231.308</v>
      </c>
      <c r="AF114" s="6" t="str">
        <f>VLOOKUP(AE114,[1]Worksheet!$AI$1:$AI$65536,1,0)</f>
        <v>S320229.088231.308</v>
      </c>
      <c r="AG114" s="6" t="e">
        <f>VLOOKUP(#REF!,[2]明细表1214!$A$7:$H$122,8,0)</f>
        <v>#REF!</v>
      </c>
      <c r="AH114" s="6" t="e">
        <f>VLOOKUP(#REF!,[2]明细表1214!$A$7:$CL$122,90,0)</f>
        <v>#REF!</v>
      </c>
      <c r="AJ114" s="34" t="s">
        <v>105</v>
      </c>
      <c r="AK114" s="34">
        <v>1983</v>
      </c>
      <c r="AL114" s="34">
        <v>2008</v>
      </c>
      <c r="AM114" s="34" t="s">
        <v>100</v>
      </c>
      <c r="AN114" s="34">
        <v>6.5</v>
      </c>
      <c r="AO114" s="34">
        <v>6</v>
      </c>
      <c r="AP114" s="33" t="s">
        <v>101</v>
      </c>
      <c r="AQ114" s="34" t="s">
        <v>105</v>
      </c>
      <c r="AR114" s="34" t="s">
        <v>105</v>
      </c>
      <c r="AS114" s="33" t="s">
        <v>105</v>
      </c>
      <c r="BE114" s="101"/>
    </row>
    <row r="115" spans="1:57" ht="33" customHeight="1" outlineLevel="2" x14ac:dyDescent="0.15">
      <c r="A115" s="17">
        <v>94</v>
      </c>
      <c r="B115" s="23" t="s">
        <v>21</v>
      </c>
      <c r="C115" s="23" t="s">
        <v>256</v>
      </c>
      <c r="D115" s="23" t="s">
        <v>257</v>
      </c>
      <c r="E115" s="23">
        <v>231.30799999999999</v>
      </c>
      <c r="F115" s="23">
        <v>235.30099999999999</v>
      </c>
      <c r="G115" s="23"/>
      <c r="H115" s="23"/>
      <c r="I115" s="23"/>
      <c r="J115" s="18">
        <f t="shared" si="15"/>
        <v>3.992999999999995</v>
      </c>
      <c r="K115" s="17">
        <f t="shared" si="16"/>
        <v>3.992999999999995</v>
      </c>
      <c r="L115" s="23">
        <v>1</v>
      </c>
      <c r="M115" s="23">
        <v>1</v>
      </c>
      <c r="N115" s="23">
        <v>1</v>
      </c>
      <c r="O115" s="23">
        <v>1</v>
      </c>
      <c r="P115" s="23" t="s">
        <v>100</v>
      </c>
      <c r="Q115" s="23">
        <v>5.5</v>
      </c>
      <c r="R115" s="23" t="s">
        <v>101</v>
      </c>
      <c r="S115" s="58"/>
      <c r="T115" s="58"/>
      <c r="U115" s="23">
        <v>6</v>
      </c>
      <c r="V115" s="58"/>
      <c r="W115" s="23" t="s">
        <v>102</v>
      </c>
      <c r="X115" s="17" t="s">
        <v>103</v>
      </c>
      <c r="Y115" s="17">
        <v>30</v>
      </c>
      <c r="Z115" s="17" t="s">
        <v>104</v>
      </c>
      <c r="AA115" s="17">
        <v>9</v>
      </c>
      <c r="AB115" s="23">
        <v>220</v>
      </c>
      <c r="AC115" s="17" t="s">
        <v>106</v>
      </c>
      <c r="AD115" s="58"/>
      <c r="AE115" t="str">
        <f t="shared" si="17"/>
        <v>S320231.308235.301</v>
      </c>
      <c r="AF115" s="6" t="str">
        <f>VLOOKUP(AE115,[1]Worksheet!$AI$1:$AI$65536,1,0)</f>
        <v>S320231.308235.301</v>
      </c>
      <c r="AG115" s="6" t="e">
        <f>VLOOKUP(#REF!,[2]明细表1214!$A$7:$H$122,8,0)</f>
        <v>#REF!</v>
      </c>
      <c r="AH115" s="6" t="e">
        <f>VLOOKUP(#REF!,[2]明细表1214!$A$7:$CL$122,90,0)</f>
        <v>#REF!</v>
      </c>
      <c r="AJ115" s="34" t="s">
        <v>105</v>
      </c>
      <c r="AK115" s="34">
        <v>1983</v>
      </c>
      <c r="AL115" s="34">
        <v>2011</v>
      </c>
      <c r="AM115" s="34" t="s">
        <v>100</v>
      </c>
      <c r="AN115" s="34">
        <v>6.5</v>
      </c>
      <c r="AO115" s="34">
        <v>5.5</v>
      </c>
      <c r="AP115" s="33" t="s">
        <v>101</v>
      </c>
      <c r="AQ115" s="34" t="s">
        <v>105</v>
      </c>
      <c r="AR115" s="34" t="s">
        <v>105</v>
      </c>
      <c r="AS115" s="33" t="s">
        <v>105</v>
      </c>
      <c r="BE115" s="101"/>
    </row>
    <row r="116" spans="1:57" ht="33" customHeight="1" outlineLevel="2" x14ac:dyDescent="0.15">
      <c r="A116" s="17">
        <v>95</v>
      </c>
      <c r="B116" s="23" t="s">
        <v>21</v>
      </c>
      <c r="C116" s="23" t="s">
        <v>256</v>
      </c>
      <c r="D116" s="23" t="s">
        <v>257</v>
      </c>
      <c r="E116" s="23">
        <v>235.30099999999999</v>
      </c>
      <c r="F116" s="23">
        <v>240.179</v>
      </c>
      <c r="G116" s="23"/>
      <c r="H116" s="23"/>
      <c r="I116" s="23"/>
      <c r="J116" s="18">
        <f t="shared" si="15"/>
        <v>4.8780000000000143</v>
      </c>
      <c r="K116" s="17">
        <f t="shared" si="16"/>
        <v>4.8780000000000143</v>
      </c>
      <c r="L116" s="23">
        <v>1</v>
      </c>
      <c r="M116" s="23">
        <v>1</v>
      </c>
      <c r="N116" s="23">
        <v>1</v>
      </c>
      <c r="O116" s="23">
        <v>1</v>
      </c>
      <c r="P116" s="23" t="s">
        <v>100</v>
      </c>
      <c r="Q116" s="23">
        <v>6</v>
      </c>
      <c r="R116" s="23" t="s">
        <v>101</v>
      </c>
      <c r="S116" s="58"/>
      <c r="T116" s="58"/>
      <c r="U116" s="23">
        <v>6</v>
      </c>
      <c r="V116" s="58"/>
      <c r="W116" s="23" t="s">
        <v>102</v>
      </c>
      <c r="X116" s="17" t="s">
        <v>103</v>
      </c>
      <c r="Y116" s="17">
        <v>30</v>
      </c>
      <c r="Z116" s="17" t="s">
        <v>104</v>
      </c>
      <c r="AA116" s="17">
        <v>9</v>
      </c>
      <c r="AB116" s="23">
        <v>220</v>
      </c>
      <c r="AC116" s="17" t="s">
        <v>106</v>
      </c>
      <c r="AD116" s="58"/>
      <c r="AE116" t="str">
        <f t="shared" si="17"/>
        <v>S320235.301240.179</v>
      </c>
      <c r="AF116" s="6" t="str">
        <f>VLOOKUP(AE116,[1]Worksheet!$AI$1:$AI$65536,1,0)</f>
        <v>S320235.301240.179</v>
      </c>
      <c r="AG116" s="6" t="e">
        <f>VLOOKUP(#REF!,[2]明细表1214!$A$7:$H$122,8,0)</f>
        <v>#REF!</v>
      </c>
      <c r="AH116" s="6" t="e">
        <f>VLOOKUP(#REF!,[2]明细表1214!$A$7:$CL$122,90,0)</f>
        <v>#REF!</v>
      </c>
      <c r="AJ116" s="34" t="s">
        <v>105</v>
      </c>
      <c r="AK116" s="34" t="s">
        <v>259</v>
      </c>
      <c r="AL116" s="34" t="s">
        <v>260</v>
      </c>
      <c r="AM116" s="34" t="s">
        <v>100</v>
      </c>
      <c r="AN116" s="34">
        <v>6.5</v>
      </c>
      <c r="AO116" s="34">
        <v>6</v>
      </c>
      <c r="AP116" s="33" t="s">
        <v>101</v>
      </c>
      <c r="AQ116" s="34" t="s">
        <v>105</v>
      </c>
      <c r="AR116" s="34" t="s">
        <v>105</v>
      </c>
      <c r="AS116" s="33" t="s">
        <v>105</v>
      </c>
      <c r="BE116" s="101"/>
    </row>
    <row r="117" spans="1:57" ht="33" customHeight="1" outlineLevel="2" x14ac:dyDescent="0.15">
      <c r="A117" s="17">
        <v>96</v>
      </c>
      <c r="B117" s="23" t="s">
        <v>21</v>
      </c>
      <c r="C117" s="23" t="s">
        <v>253</v>
      </c>
      <c r="D117" s="23" t="s">
        <v>261</v>
      </c>
      <c r="E117" s="23">
        <v>23.588999999999999</v>
      </c>
      <c r="F117" s="23">
        <v>29.834</v>
      </c>
      <c r="G117" s="23" t="s">
        <v>261</v>
      </c>
      <c r="H117" s="23">
        <v>23.588999999999999</v>
      </c>
      <c r="I117" s="23">
        <v>29.834</v>
      </c>
      <c r="J117" s="18">
        <f t="shared" si="15"/>
        <v>6.245000000000001</v>
      </c>
      <c r="K117" s="17">
        <f t="shared" si="16"/>
        <v>6.245000000000001</v>
      </c>
      <c r="L117" s="23">
        <v>109.4521587</v>
      </c>
      <c r="M117" s="23">
        <v>29.684741249999998</v>
      </c>
      <c r="N117" s="23">
        <v>109.46981255999999</v>
      </c>
      <c r="O117" s="23">
        <v>29.69741265</v>
      </c>
      <c r="P117" s="23" t="s">
        <v>100</v>
      </c>
      <c r="Q117" s="23">
        <v>5.5</v>
      </c>
      <c r="R117" s="23" t="s">
        <v>101</v>
      </c>
      <c r="S117" s="58"/>
      <c r="T117" s="58"/>
      <c r="U117" s="23">
        <v>5.5</v>
      </c>
      <c r="V117" s="58"/>
      <c r="W117" s="23" t="s">
        <v>102</v>
      </c>
      <c r="X117" s="17" t="s">
        <v>103</v>
      </c>
      <c r="Y117" s="17">
        <v>30</v>
      </c>
      <c r="Z117" s="17" t="s">
        <v>104</v>
      </c>
      <c r="AA117" s="17">
        <v>9</v>
      </c>
      <c r="AB117" s="23">
        <v>220</v>
      </c>
      <c r="AC117" s="17" t="s">
        <v>106</v>
      </c>
      <c r="AD117" s="58"/>
      <c r="AE117" t="str">
        <f t="shared" si="17"/>
        <v>S52623.58929.834</v>
      </c>
      <c r="AF117" s="6" t="str">
        <f>VLOOKUP(AE117,[1]Worksheet!$AI$1:$AI$65536,1,0)</f>
        <v>S52623.58929.834</v>
      </c>
      <c r="AG117" s="6" t="e">
        <f>VLOOKUP(#REF!,[2]明细表1214!$A$7:$H$122,8,0)</f>
        <v>#REF!</v>
      </c>
      <c r="AH117" s="6" t="e">
        <f>VLOOKUP(#REF!,[2]明细表1214!$A$7:$CL$122,90,0)</f>
        <v>#REF!</v>
      </c>
      <c r="AJ117" s="34" t="s">
        <v>105</v>
      </c>
      <c r="AK117" s="34" t="s">
        <v>263</v>
      </c>
      <c r="AL117" s="34">
        <v>2011</v>
      </c>
      <c r="AM117" s="34" t="s">
        <v>100</v>
      </c>
      <c r="AN117" s="34">
        <v>6.5</v>
      </c>
      <c r="AO117" s="34">
        <v>5.5</v>
      </c>
      <c r="AP117" s="33" t="s">
        <v>101</v>
      </c>
      <c r="AQ117" s="34" t="s">
        <v>105</v>
      </c>
      <c r="AR117" s="34" t="s">
        <v>105</v>
      </c>
      <c r="AS117" s="33" t="s">
        <v>262</v>
      </c>
      <c r="BE117" s="101"/>
    </row>
    <row r="118" spans="1:57" ht="33" customHeight="1" outlineLevel="2" x14ac:dyDescent="0.15">
      <c r="A118" s="17">
        <v>97</v>
      </c>
      <c r="B118" s="23" t="s">
        <v>21</v>
      </c>
      <c r="C118" s="23" t="s">
        <v>253</v>
      </c>
      <c r="D118" s="23" t="s">
        <v>261</v>
      </c>
      <c r="E118" s="23">
        <v>29.834</v>
      </c>
      <c r="F118" s="23">
        <v>31.849</v>
      </c>
      <c r="G118" s="23" t="s">
        <v>261</v>
      </c>
      <c r="H118" s="23">
        <v>29.834</v>
      </c>
      <c r="I118" s="23">
        <v>31.849</v>
      </c>
      <c r="J118" s="18">
        <f t="shared" si="15"/>
        <v>2.0150000000000006</v>
      </c>
      <c r="K118" s="17">
        <f t="shared" si="16"/>
        <v>2.0150000000000006</v>
      </c>
      <c r="L118" s="23">
        <v>109.46871254</v>
      </c>
      <c r="M118" s="23">
        <v>29.68921452</v>
      </c>
      <c r="N118" s="23">
        <v>109.47821562999999</v>
      </c>
      <c r="O118" s="23">
        <v>29.693745119999999</v>
      </c>
      <c r="P118" s="23" t="s">
        <v>100</v>
      </c>
      <c r="Q118" s="23">
        <v>3.5</v>
      </c>
      <c r="R118" s="23" t="s">
        <v>101</v>
      </c>
      <c r="S118" s="58"/>
      <c r="T118" s="58"/>
      <c r="U118" s="23">
        <v>3.5</v>
      </c>
      <c r="V118" s="58"/>
      <c r="W118" s="23" t="s">
        <v>102</v>
      </c>
      <c r="X118" s="17" t="s">
        <v>103</v>
      </c>
      <c r="Y118" s="17">
        <v>30</v>
      </c>
      <c r="Z118" s="17" t="s">
        <v>104</v>
      </c>
      <c r="AA118" s="17">
        <v>9</v>
      </c>
      <c r="AB118" s="23">
        <v>220</v>
      </c>
      <c r="AC118" s="17" t="s">
        <v>106</v>
      </c>
      <c r="AD118" s="58"/>
      <c r="AE118" t="str">
        <f t="shared" si="17"/>
        <v>S52629.83431.849</v>
      </c>
      <c r="AF118" s="6" t="str">
        <f>VLOOKUP(AE118,[1]Worksheet!$AI$1:$AI$65536,1,0)</f>
        <v>S52629.83431.849</v>
      </c>
      <c r="AG118" s="6" t="e">
        <f>VLOOKUP(#REF!,[2]明细表1214!$A$7:$H$122,8,0)</f>
        <v>#REF!</v>
      </c>
      <c r="AH118" s="6" t="e">
        <f>VLOOKUP(#REF!,[2]明细表1214!$A$7:$CL$122,90,0)</f>
        <v>#REF!</v>
      </c>
      <c r="AJ118" s="34" t="s">
        <v>105</v>
      </c>
      <c r="AK118" s="34">
        <v>1911</v>
      </c>
      <c r="AL118" s="34">
        <v>2015</v>
      </c>
      <c r="AM118" s="34" t="s">
        <v>100</v>
      </c>
      <c r="AN118" s="34">
        <v>4.5</v>
      </c>
      <c r="AO118" s="34">
        <v>3.5</v>
      </c>
      <c r="AP118" s="33" t="s">
        <v>101</v>
      </c>
      <c r="AQ118" s="34" t="s">
        <v>105</v>
      </c>
      <c r="AR118" s="34" t="s">
        <v>105</v>
      </c>
      <c r="AS118" s="33" t="s">
        <v>262</v>
      </c>
      <c r="BE118" s="101"/>
    </row>
    <row r="119" spans="1:57" ht="33" customHeight="1" outlineLevel="2" x14ac:dyDescent="0.15">
      <c r="A119" s="17">
        <v>98</v>
      </c>
      <c r="B119" s="23" t="s">
        <v>21</v>
      </c>
      <c r="C119" s="23" t="s">
        <v>253</v>
      </c>
      <c r="D119" s="23" t="s">
        <v>261</v>
      </c>
      <c r="E119" s="23">
        <v>31.849</v>
      </c>
      <c r="F119" s="23">
        <v>38.185000000000002</v>
      </c>
      <c r="G119" s="23" t="s">
        <v>261</v>
      </c>
      <c r="H119" s="23">
        <v>31.849</v>
      </c>
      <c r="I119" s="23">
        <v>38.185000000000002</v>
      </c>
      <c r="J119" s="18">
        <f t="shared" si="15"/>
        <v>6.3360000000000021</v>
      </c>
      <c r="K119" s="17">
        <f t="shared" si="16"/>
        <v>6.3360000000000021</v>
      </c>
      <c r="L119" s="23">
        <v>109.49125386999999</v>
      </c>
      <c r="M119" s="23">
        <v>29.691245540000001</v>
      </c>
      <c r="N119" s="23">
        <v>109.49358415</v>
      </c>
      <c r="O119" s="23">
        <v>29.698412569999999</v>
      </c>
      <c r="P119" s="23" t="s">
        <v>100</v>
      </c>
      <c r="Q119" s="23">
        <v>5.5</v>
      </c>
      <c r="R119" s="23" t="s">
        <v>101</v>
      </c>
      <c r="S119" s="58"/>
      <c r="T119" s="58"/>
      <c r="U119" s="23">
        <v>5.5</v>
      </c>
      <c r="V119" s="58"/>
      <c r="W119" s="23" t="s">
        <v>102</v>
      </c>
      <c r="X119" s="17" t="s">
        <v>103</v>
      </c>
      <c r="Y119" s="17">
        <v>30</v>
      </c>
      <c r="Z119" s="17" t="s">
        <v>104</v>
      </c>
      <c r="AA119" s="17">
        <v>9</v>
      </c>
      <c r="AB119" s="23">
        <v>220</v>
      </c>
      <c r="AC119" s="17" t="s">
        <v>106</v>
      </c>
      <c r="AD119" s="58"/>
      <c r="AE119" t="str">
        <f t="shared" si="17"/>
        <v>S52631.84938.185</v>
      </c>
      <c r="AF119" s="6" t="str">
        <f>VLOOKUP(AE119,[1]Worksheet!$AI$1:$AI$65536,1,0)</f>
        <v>S52631.84938.185</v>
      </c>
      <c r="AG119" s="6" t="e">
        <f>VLOOKUP(#REF!,[2]明细表1214!$A$7:$H$122,8,0)</f>
        <v>#REF!</v>
      </c>
      <c r="AH119" s="6" t="e">
        <f>VLOOKUP(#REF!,[2]明细表1214!$A$7:$CL$122,90,0)</f>
        <v>#REF!</v>
      </c>
      <c r="AJ119" s="34" t="s">
        <v>105</v>
      </c>
      <c r="AK119" s="34">
        <v>1990</v>
      </c>
      <c r="AL119" s="34">
        <v>2011</v>
      </c>
      <c r="AM119" s="34" t="s">
        <v>100</v>
      </c>
      <c r="AN119" s="34">
        <v>6.5</v>
      </c>
      <c r="AO119" s="34">
        <v>5.5</v>
      </c>
      <c r="AP119" s="33" t="s">
        <v>101</v>
      </c>
      <c r="AQ119" s="34" t="s">
        <v>105</v>
      </c>
      <c r="AR119" s="34" t="s">
        <v>105</v>
      </c>
      <c r="AS119" s="33" t="s">
        <v>262</v>
      </c>
      <c r="BE119" s="101"/>
    </row>
    <row r="120" spans="1:57" ht="33" customHeight="1" outlineLevel="2" x14ac:dyDescent="0.15">
      <c r="A120" s="17">
        <v>99</v>
      </c>
      <c r="B120" s="23" t="s">
        <v>21</v>
      </c>
      <c r="C120" s="23" t="s">
        <v>253</v>
      </c>
      <c r="D120" s="23" t="s">
        <v>261</v>
      </c>
      <c r="E120" s="23">
        <v>41.033999999999999</v>
      </c>
      <c r="F120" s="23">
        <v>44.070999999999998</v>
      </c>
      <c r="G120" s="23" t="s">
        <v>261</v>
      </c>
      <c r="H120" s="23">
        <v>41.033999999999999</v>
      </c>
      <c r="I120" s="23">
        <v>44.070999999999998</v>
      </c>
      <c r="J120" s="18">
        <f t="shared" si="15"/>
        <v>3.036999999999999</v>
      </c>
      <c r="K120" s="17">
        <f t="shared" si="16"/>
        <v>3.036999999999999</v>
      </c>
      <c r="L120" s="23">
        <v>109.68942514</v>
      </c>
      <c r="M120" s="23">
        <v>29.413584119999999</v>
      </c>
      <c r="N120" s="23">
        <v>109.66892145</v>
      </c>
      <c r="O120" s="23">
        <v>29.453687120000001</v>
      </c>
      <c r="P120" s="23" t="s">
        <v>100</v>
      </c>
      <c r="Q120" s="23">
        <v>6</v>
      </c>
      <c r="R120" s="23" t="s">
        <v>110</v>
      </c>
      <c r="S120" s="45"/>
      <c r="T120" s="45"/>
      <c r="U120" s="23">
        <v>6.5</v>
      </c>
      <c r="V120" s="45"/>
      <c r="W120" s="23" t="s">
        <v>111</v>
      </c>
      <c r="X120" s="45"/>
      <c r="Y120" s="45"/>
      <c r="Z120" s="45"/>
      <c r="AA120" s="45"/>
      <c r="AB120" s="23">
        <v>215</v>
      </c>
      <c r="AC120" s="17" t="s">
        <v>106</v>
      </c>
      <c r="AD120" s="45"/>
      <c r="AE120" t="str">
        <f t="shared" si="17"/>
        <v>S52641.03444.071</v>
      </c>
      <c r="AF120" s="6" t="str">
        <f>VLOOKUP(AE120,[1]Worksheet!$AI$1:$AI$65536,1,0)</f>
        <v>S52641.03444.071</v>
      </c>
      <c r="AG120" s="6" t="e">
        <f>VLOOKUP(#REF!,[2]明细表1214!$A$7:$H$122,8,0)</f>
        <v>#REF!</v>
      </c>
      <c r="AH120" s="6" t="e">
        <f>VLOOKUP(#REF!,[2]明细表1214!$A$7:$CL$122,90,0)</f>
        <v>#REF!</v>
      </c>
      <c r="AJ120" s="34" t="s">
        <v>105</v>
      </c>
      <c r="AK120" s="34">
        <v>1971</v>
      </c>
      <c r="AL120" s="34">
        <v>2006</v>
      </c>
      <c r="AM120" s="34" t="s">
        <v>100</v>
      </c>
      <c r="AN120" s="34">
        <v>6.5</v>
      </c>
      <c r="AO120" s="34">
        <v>6</v>
      </c>
      <c r="AP120" s="33" t="s">
        <v>110</v>
      </c>
      <c r="AQ120" s="34" t="s">
        <v>105</v>
      </c>
      <c r="AR120" s="34" t="s">
        <v>105</v>
      </c>
      <c r="AS120" s="33" t="s">
        <v>105</v>
      </c>
      <c r="BE120" s="101"/>
    </row>
    <row r="121" spans="1:57" ht="33" customHeight="1" outlineLevel="2" x14ac:dyDescent="0.15">
      <c r="A121" s="17">
        <v>100</v>
      </c>
      <c r="B121" s="23" t="s">
        <v>21</v>
      </c>
      <c r="C121" s="23" t="s">
        <v>253</v>
      </c>
      <c r="D121" s="23" t="s">
        <v>261</v>
      </c>
      <c r="E121" s="23">
        <v>44.070999999999998</v>
      </c>
      <c r="F121" s="23">
        <v>47.869</v>
      </c>
      <c r="G121" s="23" t="s">
        <v>261</v>
      </c>
      <c r="H121" s="23">
        <v>44.070999999999998</v>
      </c>
      <c r="I121" s="23">
        <v>47.869</v>
      </c>
      <c r="J121" s="18">
        <f t="shared" si="15"/>
        <v>3.7980000000000018</v>
      </c>
      <c r="K121" s="17">
        <f t="shared" si="16"/>
        <v>3.7980000000000018</v>
      </c>
      <c r="L121" s="23">
        <v>109.68236145</v>
      </c>
      <c r="M121" s="23">
        <v>29.486352709999998</v>
      </c>
      <c r="N121" s="23">
        <v>109.68763714000001</v>
      </c>
      <c r="O121" s="23">
        <v>29.48745632</v>
      </c>
      <c r="P121" s="23" t="s">
        <v>100</v>
      </c>
      <c r="Q121" s="23">
        <v>5.5</v>
      </c>
      <c r="R121" s="23" t="s">
        <v>110</v>
      </c>
      <c r="S121" s="45"/>
      <c r="T121" s="45"/>
      <c r="U121" s="23">
        <v>6.5</v>
      </c>
      <c r="V121" s="45"/>
      <c r="W121" s="23" t="s">
        <v>111</v>
      </c>
      <c r="X121" s="45"/>
      <c r="Y121" s="45"/>
      <c r="Z121" s="45"/>
      <c r="AA121" s="45"/>
      <c r="AB121" s="23">
        <v>215</v>
      </c>
      <c r="AC121" s="17" t="s">
        <v>106</v>
      </c>
      <c r="AD121" s="45"/>
      <c r="AE121" t="str">
        <f t="shared" si="17"/>
        <v>S52644.07147.869</v>
      </c>
      <c r="AF121" s="6" t="str">
        <f>VLOOKUP(AE121,[1]Worksheet!$AI$1:$AI$65536,1,0)</f>
        <v>S52644.07147.869</v>
      </c>
      <c r="AG121" s="6" t="e">
        <f>VLOOKUP(#REF!,[2]明细表1214!$A$7:$H$122,8,0)</f>
        <v>#REF!</v>
      </c>
      <c r="AH121" s="6" t="e">
        <f>VLOOKUP(#REF!,[2]明细表1214!$A$7:$CL$122,90,0)</f>
        <v>#REF!</v>
      </c>
      <c r="AJ121" s="34" t="s">
        <v>105</v>
      </c>
      <c r="AK121" s="34">
        <v>1996</v>
      </c>
      <c r="AL121" s="34">
        <v>2008</v>
      </c>
      <c r="AM121" s="34" t="s">
        <v>100</v>
      </c>
      <c r="AN121" s="34">
        <v>6.5</v>
      </c>
      <c r="AO121" s="34">
        <v>5.5</v>
      </c>
      <c r="AP121" s="33" t="s">
        <v>110</v>
      </c>
      <c r="AQ121" s="34" t="s">
        <v>105</v>
      </c>
      <c r="AR121" s="34" t="s">
        <v>105</v>
      </c>
      <c r="AS121" s="33" t="s">
        <v>105</v>
      </c>
      <c r="BE121" s="101"/>
    </row>
    <row r="122" spans="1:57" ht="33" customHeight="1" outlineLevel="2" x14ac:dyDescent="0.15">
      <c r="A122" s="17">
        <v>101</v>
      </c>
      <c r="B122" s="23" t="s">
        <v>21</v>
      </c>
      <c r="C122" s="23" t="s">
        <v>253</v>
      </c>
      <c r="D122" s="23" t="s">
        <v>261</v>
      </c>
      <c r="E122" s="23">
        <v>47.869</v>
      </c>
      <c r="F122" s="23">
        <v>49.274999999999999</v>
      </c>
      <c r="G122" s="23" t="s">
        <v>261</v>
      </c>
      <c r="H122" s="23">
        <v>47.869</v>
      </c>
      <c r="I122" s="23">
        <v>49.274999999999999</v>
      </c>
      <c r="J122" s="18">
        <f t="shared" si="15"/>
        <v>1.4059999999999988</v>
      </c>
      <c r="K122" s="17">
        <f t="shared" si="16"/>
        <v>1.4059999999999988</v>
      </c>
      <c r="L122" s="23">
        <v>109.68524321</v>
      </c>
      <c r="M122" s="23">
        <v>29.465791240000001</v>
      </c>
      <c r="N122" s="23">
        <v>109.68915742999999</v>
      </c>
      <c r="O122" s="23">
        <v>29.681274609999999</v>
      </c>
      <c r="P122" s="23" t="s">
        <v>100</v>
      </c>
      <c r="Q122" s="23">
        <v>3.5</v>
      </c>
      <c r="R122" s="23" t="s">
        <v>101</v>
      </c>
      <c r="S122" s="45"/>
      <c r="T122" s="45"/>
      <c r="U122" s="23">
        <v>6.5</v>
      </c>
      <c r="V122" s="45"/>
      <c r="W122" s="23" t="s">
        <v>102</v>
      </c>
      <c r="X122" s="17" t="s">
        <v>103</v>
      </c>
      <c r="Y122" s="17">
        <v>30</v>
      </c>
      <c r="Z122" s="17" t="s">
        <v>104</v>
      </c>
      <c r="AA122" s="17">
        <v>9</v>
      </c>
      <c r="AB122" s="23">
        <v>220</v>
      </c>
      <c r="AC122" s="17" t="s">
        <v>106</v>
      </c>
      <c r="AD122" s="45"/>
      <c r="AE122" t="str">
        <f t="shared" si="17"/>
        <v>S52647.86949.275</v>
      </c>
      <c r="AF122" s="6" t="str">
        <f>VLOOKUP(AE122,[1]Worksheet!$AI$1:$AI$65536,1,0)</f>
        <v>S52647.86949.275</v>
      </c>
      <c r="AG122" s="6" t="e">
        <f>VLOOKUP(#REF!,[2]明细表1214!$A$7:$H$122,8,0)</f>
        <v>#REF!</v>
      </c>
      <c r="AH122" s="6" t="e">
        <f>VLOOKUP(#REF!,[2]明细表1214!$A$7:$CL$122,90,0)</f>
        <v>#REF!</v>
      </c>
      <c r="AJ122" s="34" t="s">
        <v>105</v>
      </c>
      <c r="AK122" s="34">
        <v>1995</v>
      </c>
      <c r="AL122" s="34">
        <v>2015</v>
      </c>
      <c r="AM122" s="34" t="s">
        <v>100</v>
      </c>
      <c r="AN122" s="34">
        <v>4.5</v>
      </c>
      <c r="AO122" s="34">
        <v>3.5</v>
      </c>
      <c r="AP122" s="33" t="s">
        <v>101</v>
      </c>
      <c r="AQ122" s="34" t="s">
        <v>105</v>
      </c>
      <c r="AR122" s="34" t="s">
        <v>105</v>
      </c>
      <c r="AS122" s="33" t="s">
        <v>105</v>
      </c>
      <c r="BE122" s="101"/>
    </row>
    <row r="123" spans="1:57" ht="33" customHeight="1" outlineLevel="2" x14ac:dyDescent="0.15">
      <c r="A123" s="17">
        <v>102</v>
      </c>
      <c r="B123" s="23" t="s">
        <v>21</v>
      </c>
      <c r="C123" s="23" t="s">
        <v>253</v>
      </c>
      <c r="D123" s="23" t="s">
        <v>261</v>
      </c>
      <c r="E123" s="23">
        <v>49.274999999999999</v>
      </c>
      <c r="F123" s="23">
        <v>55.96</v>
      </c>
      <c r="G123" s="23" t="s">
        <v>261</v>
      </c>
      <c r="H123" s="23">
        <v>49.274999999999999</v>
      </c>
      <c r="I123" s="23">
        <v>55.96</v>
      </c>
      <c r="J123" s="18">
        <f t="shared" si="15"/>
        <v>6.6850000000000023</v>
      </c>
      <c r="K123" s="17">
        <f t="shared" si="16"/>
        <v>6.6850000000000023</v>
      </c>
      <c r="L123" s="23">
        <v>109.67542698</v>
      </c>
      <c r="M123" s="23">
        <v>29.46853724</v>
      </c>
      <c r="N123" s="23">
        <v>109.68412592999999</v>
      </c>
      <c r="O123" s="23">
        <v>29.462547310000001</v>
      </c>
      <c r="P123" s="23" t="s">
        <v>100</v>
      </c>
      <c r="Q123" s="23">
        <v>5.5</v>
      </c>
      <c r="R123" s="23" t="s">
        <v>101</v>
      </c>
      <c r="S123" s="45"/>
      <c r="T123" s="45"/>
      <c r="U123" s="23">
        <v>6.5</v>
      </c>
      <c r="V123" s="45"/>
      <c r="W123" s="23" t="s">
        <v>102</v>
      </c>
      <c r="X123" s="17" t="s">
        <v>103</v>
      </c>
      <c r="Y123" s="17">
        <v>30</v>
      </c>
      <c r="Z123" s="17" t="s">
        <v>104</v>
      </c>
      <c r="AA123" s="17">
        <v>9</v>
      </c>
      <c r="AB123" s="23">
        <v>220</v>
      </c>
      <c r="AC123" s="17" t="s">
        <v>106</v>
      </c>
      <c r="AD123" s="45"/>
      <c r="AE123" t="str">
        <f t="shared" si="17"/>
        <v>S52649.27555.96</v>
      </c>
      <c r="AF123" s="6" t="str">
        <f>VLOOKUP(AE123,[1]Worksheet!$AI$1:$AI$65536,1,0)</f>
        <v>S52649.27555.96</v>
      </c>
      <c r="AG123" s="6" t="e">
        <f>VLOOKUP(#REF!,[2]明细表1214!$A$7:$H$122,8,0)</f>
        <v>#REF!</v>
      </c>
      <c r="AH123" s="6" t="e">
        <f>VLOOKUP(#REF!,[2]明细表1214!$A$7:$CL$122,90,0)</f>
        <v>#REF!</v>
      </c>
      <c r="AJ123" s="34" t="s">
        <v>105</v>
      </c>
      <c r="AK123" s="34">
        <v>1995</v>
      </c>
      <c r="AL123" s="34">
        <v>2013</v>
      </c>
      <c r="AM123" s="34" t="s">
        <v>100</v>
      </c>
      <c r="AN123" s="34">
        <v>6.5</v>
      </c>
      <c r="AO123" s="34">
        <v>5.5</v>
      </c>
      <c r="AP123" s="33" t="s">
        <v>101</v>
      </c>
      <c r="AQ123" s="34" t="s">
        <v>105</v>
      </c>
      <c r="AR123" s="34" t="s">
        <v>105</v>
      </c>
      <c r="AS123" s="33" t="s">
        <v>105</v>
      </c>
      <c r="BE123" s="101"/>
    </row>
  </sheetData>
  <autoFilter ref="A6:BD123"/>
  <mergeCells count="34">
    <mergeCell ref="U4:U5"/>
    <mergeCell ref="AB4:AB5"/>
    <mergeCell ref="A2:BE2"/>
    <mergeCell ref="A1:C1"/>
    <mergeCell ref="D3:F3"/>
    <mergeCell ref="G3:I3"/>
    <mergeCell ref="U3:AB3"/>
    <mergeCell ref="A3:A5"/>
    <mergeCell ref="B3:B5"/>
    <mergeCell ref="C3:C5"/>
    <mergeCell ref="D4:D5"/>
    <mergeCell ref="E4:E5"/>
    <mergeCell ref="F4:F5"/>
    <mergeCell ref="G4:G5"/>
    <mergeCell ref="H4:H5"/>
    <mergeCell ref="K3:K5"/>
    <mergeCell ref="AJ4:AT4"/>
    <mergeCell ref="AU4:AY4"/>
    <mergeCell ref="I4:I5"/>
    <mergeCell ref="J3:J5"/>
    <mergeCell ref="AC3:AC5"/>
    <mergeCell ref="AD3:AD5"/>
    <mergeCell ref="BE3:BE5"/>
    <mergeCell ref="L3:O4"/>
    <mergeCell ref="AZ4:BD4"/>
    <mergeCell ref="AJ5:AR5"/>
    <mergeCell ref="AZ5:BD5"/>
    <mergeCell ref="AI4:AI5"/>
    <mergeCell ref="P3:P5"/>
    <mergeCell ref="Q3:Q5"/>
    <mergeCell ref="R3:R5"/>
    <mergeCell ref="S3:S5"/>
    <mergeCell ref="T3:T5"/>
    <mergeCell ref="V4:AA4"/>
  </mergeCells>
  <phoneticPr fontId="32" type="noConversion"/>
  <printOptions horizontalCentered="1"/>
  <pageMargins left="0.23622047244094491" right="0.15748031496062992" top="0.47244094488188981" bottom="0.43307086614173229" header="0.31496062992125984" footer="0.11811023622047245"/>
  <pageSetup paperSize="9" scale="73" fitToHeight="0" orientation="portrait" r:id="rId1"/>
  <headerFooter>
    <oddFooter>&amp;C第 &amp;P 页，共 &amp;N 页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16"/>
  <sheetViews>
    <sheetView workbookViewId="0">
      <selection activeCell="A3" sqref="A3:B16"/>
    </sheetView>
  </sheetViews>
  <sheetFormatPr defaultColWidth="9" defaultRowHeight="13.5" x14ac:dyDescent="0.15"/>
  <cols>
    <col min="1" max="1" width="8.875"/>
    <col min="2" max="2" width="26.125"/>
  </cols>
  <sheetData>
    <row r="3" spans="1:2" x14ac:dyDescent="0.15">
      <c r="A3" t="s">
        <v>3</v>
      </c>
      <c r="B3" t="s">
        <v>281</v>
      </c>
    </row>
    <row r="4" spans="1:2" x14ac:dyDescent="0.15">
      <c r="A4" t="s">
        <v>8</v>
      </c>
      <c r="B4">
        <v>6.5730000000000004</v>
      </c>
    </row>
    <row r="5" spans="1:2" x14ac:dyDescent="0.15">
      <c r="A5" t="s">
        <v>9</v>
      </c>
      <c r="B5">
        <v>19.5880000000001</v>
      </c>
    </row>
    <row r="6" spans="1:2" x14ac:dyDescent="0.15">
      <c r="A6" t="s">
        <v>10</v>
      </c>
      <c r="B6">
        <v>4.2340000000000098</v>
      </c>
    </row>
    <row r="7" spans="1:2" x14ac:dyDescent="0.15">
      <c r="A7" t="s">
        <v>12</v>
      </c>
      <c r="B7">
        <v>18.8810000000001</v>
      </c>
    </row>
    <row r="8" spans="1:2" x14ac:dyDescent="0.15">
      <c r="A8" t="s">
        <v>13</v>
      </c>
      <c r="B8">
        <v>55.216000000000001</v>
      </c>
    </row>
    <row r="9" spans="1:2" x14ac:dyDescent="0.15">
      <c r="A9" t="s">
        <v>14</v>
      </c>
      <c r="B9">
        <v>10.3</v>
      </c>
    </row>
    <row r="10" spans="1:2" x14ac:dyDescent="0.15">
      <c r="A10" t="s">
        <v>15</v>
      </c>
      <c r="B10">
        <v>60.021999999999998</v>
      </c>
    </row>
    <row r="11" spans="1:2" x14ac:dyDescent="0.15">
      <c r="A11" t="s">
        <v>16</v>
      </c>
      <c r="B11">
        <v>40.113</v>
      </c>
    </row>
    <row r="12" spans="1:2" x14ac:dyDescent="0.15">
      <c r="A12" t="s">
        <v>17</v>
      </c>
      <c r="B12">
        <v>1.9</v>
      </c>
    </row>
    <row r="13" spans="1:2" x14ac:dyDescent="0.15">
      <c r="A13" t="s">
        <v>18</v>
      </c>
      <c r="B13">
        <v>4.2269999999999799</v>
      </c>
    </row>
    <row r="14" spans="1:2" x14ac:dyDescent="0.15">
      <c r="A14" t="s">
        <v>19</v>
      </c>
      <c r="B14">
        <v>30.991</v>
      </c>
    </row>
    <row r="15" spans="1:2" x14ac:dyDescent="0.15">
      <c r="A15" t="s">
        <v>21</v>
      </c>
      <c r="B15">
        <v>87.694999999999993</v>
      </c>
    </row>
    <row r="16" spans="1:2" x14ac:dyDescent="0.15">
      <c r="A16" t="s">
        <v>282</v>
      </c>
      <c r="B16">
        <v>339.74</v>
      </c>
    </row>
  </sheetData>
  <phoneticPr fontId="32" type="noConversion"/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M103"/>
  <sheetViews>
    <sheetView zoomScale="85" zoomScaleNormal="85" workbookViewId="0">
      <pane ySplit="1" topLeftCell="A89" activePane="bottomLeft" state="frozen"/>
      <selection pane="bottomLeft" activeCell="A3" sqref="A3:B16"/>
    </sheetView>
  </sheetViews>
  <sheetFormatPr defaultColWidth="9" defaultRowHeight="13.5" outlineLevelRow="2" x14ac:dyDescent="0.15"/>
  <cols>
    <col min="1" max="1" width="5.625" customWidth="1"/>
    <col min="2" max="2" width="15.375" customWidth="1"/>
    <col min="5" max="5" width="9.625"/>
    <col min="6" max="6" width="10.875" customWidth="1"/>
    <col min="7" max="9" width="9.375" customWidth="1"/>
    <col min="10" max="10" width="11.625" customWidth="1"/>
    <col min="12" max="13" width="12.375" customWidth="1"/>
  </cols>
  <sheetData>
    <row r="1" spans="1:13" ht="24" customHeight="1" x14ac:dyDescent="0.15">
      <c r="A1" s="14" t="s">
        <v>2</v>
      </c>
      <c r="B1" s="14" t="s">
        <v>3</v>
      </c>
      <c r="C1" s="14" t="s">
        <v>23</v>
      </c>
      <c r="D1" s="15" t="s">
        <v>52</v>
      </c>
      <c r="E1" s="16" t="s">
        <v>53</v>
      </c>
      <c r="F1" s="16" t="s">
        <v>54</v>
      </c>
      <c r="G1" s="15" t="s">
        <v>52</v>
      </c>
      <c r="H1" s="15" t="s">
        <v>53</v>
      </c>
      <c r="I1" s="27" t="s">
        <v>54</v>
      </c>
      <c r="J1" s="14" t="s">
        <v>26</v>
      </c>
      <c r="K1" s="14" t="s">
        <v>88</v>
      </c>
      <c r="L1" s="14" t="s">
        <v>266</v>
      </c>
      <c r="M1" s="14" t="s">
        <v>267</v>
      </c>
    </row>
    <row r="2" spans="1:13" s="6" customFormat="1" ht="24" customHeight="1" outlineLevel="2" x14ac:dyDescent="0.15">
      <c r="A2" s="17">
        <v>1</v>
      </c>
      <c r="B2" s="17" t="s">
        <v>8</v>
      </c>
      <c r="C2" s="17" t="s">
        <v>98</v>
      </c>
      <c r="D2" s="18" t="s">
        <v>99</v>
      </c>
      <c r="E2" s="18">
        <v>20.831</v>
      </c>
      <c r="F2" s="18">
        <v>27.404</v>
      </c>
      <c r="G2" s="19"/>
      <c r="H2" s="19"/>
      <c r="I2" s="19"/>
      <c r="J2" s="17">
        <f>F2-E2</f>
        <v>6.5730000000000004</v>
      </c>
      <c r="K2" s="20" t="s">
        <v>100</v>
      </c>
      <c r="L2" s="20">
        <v>6</v>
      </c>
      <c r="M2" s="20" t="s">
        <v>101</v>
      </c>
    </row>
    <row r="3" spans="1:13" s="7" customFormat="1" ht="24" customHeight="1" outlineLevel="2" x14ac:dyDescent="0.15">
      <c r="A3" s="17">
        <v>2</v>
      </c>
      <c r="B3" s="20" t="s">
        <v>9</v>
      </c>
      <c r="C3" s="20" t="s">
        <v>107</v>
      </c>
      <c r="D3" s="20" t="s">
        <v>108</v>
      </c>
      <c r="E3" s="20">
        <v>1160.261</v>
      </c>
      <c r="F3" s="20">
        <v>1166.1610000000001</v>
      </c>
      <c r="G3" s="20"/>
      <c r="H3" s="20"/>
      <c r="I3" s="20"/>
      <c r="J3" s="17">
        <f t="shared" ref="J3:J13" si="0">F3-E3</f>
        <v>5.9000000000000909</v>
      </c>
      <c r="K3" s="20" t="s">
        <v>109</v>
      </c>
      <c r="L3" s="20">
        <v>6</v>
      </c>
      <c r="M3" s="20" t="s">
        <v>110</v>
      </c>
    </row>
    <row r="4" spans="1:13" s="7" customFormat="1" ht="24" customHeight="1" outlineLevel="2" x14ac:dyDescent="0.15">
      <c r="A4" s="17">
        <v>3</v>
      </c>
      <c r="B4" s="20" t="s">
        <v>9</v>
      </c>
      <c r="C4" s="20" t="s">
        <v>113</v>
      </c>
      <c r="D4" s="20" t="s">
        <v>114</v>
      </c>
      <c r="E4" s="20">
        <v>0</v>
      </c>
      <c r="F4" s="20">
        <v>1.5620000000000001</v>
      </c>
      <c r="G4" s="20" t="s">
        <v>114</v>
      </c>
      <c r="H4" s="20">
        <v>0</v>
      </c>
      <c r="I4" s="20">
        <v>1.5620000000000001</v>
      </c>
      <c r="J4" s="17">
        <f t="shared" si="0"/>
        <v>1.5620000000000001</v>
      </c>
      <c r="K4" s="20" t="s">
        <v>100</v>
      </c>
      <c r="L4" s="20">
        <v>6</v>
      </c>
      <c r="M4" s="20" t="s">
        <v>101</v>
      </c>
    </row>
    <row r="5" spans="1:13" s="7" customFormat="1" ht="24" customHeight="1" outlineLevel="2" x14ac:dyDescent="0.15">
      <c r="A5" s="17">
        <v>4</v>
      </c>
      <c r="B5" s="20" t="s">
        <v>9</v>
      </c>
      <c r="C5" s="20" t="s">
        <v>113</v>
      </c>
      <c r="D5" s="20" t="s">
        <v>114</v>
      </c>
      <c r="E5" s="20">
        <v>1.5620000000000001</v>
      </c>
      <c r="F5" s="20">
        <v>2.0779999999999998</v>
      </c>
      <c r="G5" s="20" t="s">
        <v>114</v>
      </c>
      <c r="H5" s="20">
        <v>1.5620000000000001</v>
      </c>
      <c r="I5" s="20">
        <v>2.0779999999999998</v>
      </c>
      <c r="J5" s="17">
        <f t="shared" si="0"/>
        <v>0.51599999999999979</v>
      </c>
      <c r="K5" s="20" t="s">
        <v>100</v>
      </c>
      <c r="L5" s="20">
        <v>5</v>
      </c>
      <c r="M5" s="20" t="s">
        <v>101</v>
      </c>
    </row>
    <row r="6" spans="1:13" s="7" customFormat="1" ht="24" customHeight="1" outlineLevel="2" x14ac:dyDescent="0.15">
      <c r="A6" s="17">
        <v>5</v>
      </c>
      <c r="B6" s="20" t="s">
        <v>9</v>
      </c>
      <c r="C6" s="20" t="s">
        <v>113</v>
      </c>
      <c r="D6" s="20" t="s">
        <v>114</v>
      </c>
      <c r="E6" s="20">
        <v>2.0779999999999998</v>
      </c>
      <c r="F6" s="20">
        <v>4.5739999999999998</v>
      </c>
      <c r="G6" s="20" t="s">
        <v>114</v>
      </c>
      <c r="H6" s="20">
        <v>2.0779999999999998</v>
      </c>
      <c r="I6" s="20">
        <v>4.5739999999999998</v>
      </c>
      <c r="J6" s="17">
        <f t="shared" si="0"/>
        <v>2.496</v>
      </c>
      <c r="K6" s="20" t="s">
        <v>100</v>
      </c>
      <c r="L6" s="20">
        <v>5</v>
      </c>
      <c r="M6" s="20" t="s">
        <v>101</v>
      </c>
    </row>
    <row r="7" spans="1:13" s="8" customFormat="1" ht="24" customHeight="1" outlineLevel="2" x14ac:dyDescent="0.15">
      <c r="A7" s="17">
        <v>6</v>
      </c>
      <c r="B7" s="20" t="s">
        <v>9</v>
      </c>
      <c r="C7" s="20" t="s">
        <v>113</v>
      </c>
      <c r="D7" s="20" t="s">
        <v>114</v>
      </c>
      <c r="E7" s="20">
        <v>4.5739999999999998</v>
      </c>
      <c r="F7" s="20">
        <v>5.8079999999999998</v>
      </c>
      <c r="G7" s="20" t="s">
        <v>114</v>
      </c>
      <c r="H7" s="20">
        <v>4.5739999999999998</v>
      </c>
      <c r="I7" s="20">
        <v>5.8079999999999998</v>
      </c>
      <c r="J7" s="17">
        <f t="shared" si="0"/>
        <v>1.234</v>
      </c>
      <c r="K7" s="20" t="s">
        <v>100</v>
      </c>
      <c r="L7" s="20">
        <v>6</v>
      </c>
      <c r="M7" s="20" t="s">
        <v>110</v>
      </c>
    </row>
    <row r="8" spans="1:13" s="8" customFormat="1" ht="24" customHeight="1" outlineLevel="2" x14ac:dyDescent="0.15">
      <c r="A8" s="17">
        <v>7</v>
      </c>
      <c r="B8" s="20" t="s">
        <v>9</v>
      </c>
      <c r="C8" s="20" t="s">
        <v>113</v>
      </c>
      <c r="D8" s="20" t="s">
        <v>114</v>
      </c>
      <c r="E8" s="20">
        <v>5.8079999999999998</v>
      </c>
      <c r="F8" s="20">
        <v>6.3680000000000003</v>
      </c>
      <c r="G8" s="20" t="s">
        <v>114</v>
      </c>
      <c r="H8" s="20">
        <v>5.8079999999999998</v>
      </c>
      <c r="I8" s="20">
        <v>6.3680000000000003</v>
      </c>
      <c r="J8" s="17">
        <f t="shared" si="0"/>
        <v>0.5600000000000005</v>
      </c>
      <c r="K8" s="20" t="s">
        <v>100</v>
      </c>
      <c r="L8" s="20">
        <v>6</v>
      </c>
      <c r="M8" s="20" t="s">
        <v>118</v>
      </c>
    </row>
    <row r="9" spans="1:13" s="8" customFormat="1" ht="24" customHeight="1" outlineLevel="2" x14ac:dyDescent="0.15">
      <c r="A9" s="17">
        <v>8</v>
      </c>
      <c r="B9" s="20" t="s">
        <v>9</v>
      </c>
      <c r="C9" s="20" t="s">
        <v>113</v>
      </c>
      <c r="D9" s="20" t="s">
        <v>114</v>
      </c>
      <c r="E9" s="20">
        <v>6.3680000000000003</v>
      </c>
      <c r="F9" s="20">
        <v>7.6749999999999998</v>
      </c>
      <c r="G9" s="20" t="s">
        <v>114</v>
      </c>
      <c r="H9" s="20">
        <v>6.3680000000000003</v>
      </c>
      <c r="I9" s="20">
        <v>7.6749999999999998</v>
      </c>
      <c r="J9" s="17">
        <f t="shared" si="0"/>
        <v>1.3069999999999995</v>
      </c>
      <c r="K9" s="20" t="s">
        <v>100</v>
      </c>
      <c r="L9" s="20">
        <v>6</v>
      </c>
      <c r="M9" s="20" t="s">
        <v>110</v>
      </c>
    </row>
    <row r="10" spans="1:13" s="7" customFormat="1" ht="24" customHeight="1" outlineLevel="2" x14ac:dyDescent="0.15">
      <c r="A10" s="17">
        <v>9</v>
      </c>
      <c r="B10" s="20" t="s">
        <v>9</v>
      </c>
      <c r="C10" s="20" t="s">
        <v>113</v>
      </c>
      <c r="D10" s="20" t="s">
        <v>114</v>
      </c>
      <c r="E10" s="20">
        <v>7.6749999999999998</v>
      </c>
      <c r="F10" s="20">
        <v>12.831</v>
      </c>
      <c r="G10" s="20" t="s">
        <v>114</v>
      </c>
      <c r="H10" s="20">
        <v>7.6749999999999998</v>
      </c>
      <c r="I10" s="20">
        <v>12.831</v>
      </c>
      <c r="J10" s="17">
        <f t="shared" si="0"/>
        <v>5.1559999999999997</v>
      </c>
      <c r="K10" s="20" t="s">
        <v>100</v>
      </c>
      <c r="L10" s="20">
        <v>5</v>
      </c>
      <c r="M10" s="20" t="s">
        <v>101</v>
      </c>
    </row>
    <row r="11" spans="1:13" s="8" customFormat="1" ht="41.1" customHeight="1" outlineLevel="2" x14ac:dyDescent="0.15">
      <c r="A11" s="17">
        <v>10</v>
      </c>
      <c r="B11" s="21" t="s">
        <v>9</v>
      </c>
      <c r="C11" s="21" t="s">
        <v>119</v>
      </c>
      <c r="D11" s="21" t="s">
        <v>114</v>
      </c>
      <c r="E11" s="21">
        <v>60.393000000000001</v>
      </c>
      <c r="F11" s="21">
        <v>61.25</v>
      </c>
      <c r="G11" s="22" t="s">
        <v>114</v>
      </c>
      <c r="H11" s="22">
        <v>60.393000000000001</v>
      </c>
      <c r="I11" s="22">
        <v>61.256</v>
      </c>
      <c r="J11" s="17">
        <f t="shared" si="0"/>
        <v>0.85699999999999932</v>
      </c>
      <c r="K11" s="21" t="s">
        <v>100</v>
      </c>
      <c r="L11" s="21">
        <v>4.5</v>
      </c>
      <c r="M11" s="21" t="s">
        <v>101</v>
      </c>
    </row>
    <row r="12" spans="1:13" s="8" customFormat="1" ht="24" customHeight="1" outlineLevel="2" x14ac:dyDescent="0.15">
      <c r="A12" s="17">
        <v>11</v>
      </c>
      <c r="B12" s="23" t="s">
        <v>10</v>
      </c>
      <c r="C12" s="23" t="s">
        <v>127</v>
      </c>
      <c r="D12" s="23" t="s">
        <v>128</v>
      </c>
      <c r="E12" s="23">
        <v>191.77099999999999</v>
      </c>
      <c r="F12" s="23">
        <v>194.334</v>
      </c>
      <c r="G12" s="23"/>
      <c r="H12" s="23"/>
      <c r="I12" s="23"/>
      <c r="J12" s="17">
        <f t="shared" si="0"/>
        <v>2.5630000000000166</v>
      </c>
      <c r="K12" s="23" t="s">
        <v>100</v>
      </c>
      <c r="L12" s="23">
        <v>6</v>
      </c>
      <c r="M12" s="23" t="s">
        <v>101</v>
      </c>
    </row>
    <row r="13" spans="1:13" s="8" customFormat="1" ht="24" customHeight="1" outlineLevel="2" x14ac:dyDescent="0.15">
      <c r="A13" s="17">
        <v>12</v>
      </c>
      <c r="B13" s="23" t="s">
        <v>10</v>
      </c>
      <c r="C13" s="23" t="s">
        <v>127</v>
      </c>
      <c r="D13" s="23" t="s">
        <v>128</v>
      </c>
      <c r="E13" s="23">
        <v>195.79400000000001</v>
      </c>
      <c r="F13" s="23">
        <v>197.465</v>
      </c>
      <c r="G13" s="23"/>
      <c r="H13" s="23"/>
      <c r="I13" s="23"/>
      <c r="J13" s="17">
        <f t="shared" si="0"/>
        <v>1.6709999999999923</v>
      </c>
      <c r="K13" s="23" t="s">
        <v>100</v>
      </c>
      <c r="L13" s="23">
        <v>5</v>
      </c>
      <c r="M13" s="23" t="s">
        <v>101</v>
      </c>
    </row>
    <row r="14" spans="1:13" s="8" customFormat="1" ht="54" customHeight="1" outlineLevel="2" x14ac:dyDescent="0.15">
      <c r="A14" s="17">
        <v>13</v>
      </c>
      <c r="B14" s="23" t="s">
        <v>12</v>
      </c>
      <c r="C14" s="23" t="s">
        <v>131</v>
      </c>
      <c r="D14" s="23" t="s">
        <v>132</v>
      </c>
      <c r="E14" s="23">
        <v>155.65899999999999</v>
      </c>
      <c r="F14" s="23">
        <v>160.215</v>
      </c>
      <c r="G14" s="23" t="s">
        <v>133</v>
      </c>
      <c r="H14" s="23">
        <v>32.024999999999999</v>
      </c>
      <c r="I14" s="23">
        <v>36.581000000000003</v>
      </c>
      <c r="J14" s="17">
        <f t="shared" ref="J14:J29" si="1">F14-E14</f>
        <v>4.5560000000000116</v>
      </c>
      <c r="K14" s="23" t="s">
        <v>120</v>
      </c>
      <c r="L14" s="23">
        <v>6.5</v>
      </c>
      <c r="M14" s="23" t="s">
        <v>101</v>
      </c>
    </row>
    <row r="15" spans="1:13" s="8" customFormat="1" ht="24" customHeight="1" outlineLevel="2" x14ac:dyDescent="0.15">
      <c r="A15" s="17">
        <v>14</v>
      </c>
      <c r="B15" s="20" t="s">
        <v>12</v>
      </c>
      <c r="C15" s="20" t="s">
        <v>137</v>
      </c>
      <c r="D15" s="20" t="s">
        <v>138</v>
      </c>
      <c r="E15" s="20">
        <v>279.36399999999998</v>
      </c>
      <c r="F15" s="20">
        <v>279.46100000000001</v>
      </c>
      <c r="G15" s="20"/>
      <c r="H15" s="20"/>
      <c r="I15" s="20"/>
      <c r="J15" s="17">
        <f t="shared" si="1"/>
        <v>9.7000000000036835E-2</v>
      </c>
      <c r="K15" s="20" t="s">
        <v>100</v>
      </c>
      <c r="L15" s="20">
        <v>6</v>
      </c>
      <c r="M15" s="20" t="s">
        <v>101</v>
      </c>
    </row>
    <row r="16" spans="1:13" s="8" customFormat="1" ht="24" customHeight="1" outlineLevel="2" x14ac:dyDescent="0.15">
      <c r="A16" s="17">
        <v>15</v>
      </c>
      <c r="B16" s="20" t="s">
        <v>12</v>
      </c>
      <c r="C16" s="20" t="s">
        <v>137</v>
      </c>
      <c r="D16" s="20" t="s">
        <v>138</v>
      </c>
      <c r="E16" s="20">
        <v>279.46100000000001</v>
      </c>
      <c r="F16" s="20">
        <v>279.77300000000002</v>
      </c>
      <c r="G16" s="20"/>
      <c r="H16" s="20"/>
      <c r="I16" s="20"/>
      <c r="J16" s="17">
        <f t="shared" si="1"/>
        <v>0.31200000000001182</v>
      </c>
      <c r="K16" s="20" t="s">
        <v>100</v>
      </c>
      <c r="L16" s="20">
        <v>6</v>
      </c>
      <c r="M16" s="20" t="s">
        <v>101</v>
      </c>
    </row>
    <row r="17" spans="1:13" s="7" customFormat="1" ht="24" customHeight="1" outlineLevel="2" x14ac:dyDescent="0.15">
      <c r="A17" s="17">
        <v>16</v>
      </c>
      <c r="B17" s="20" t="s">
        <v>12</v>
      </c>
      <c r="C17" s="20" t="s">
        <v>137</v>
      </c>
      <c r="D17" s="20" t="s">
        <v>138</v>
      </c>
      <c r="E17" s="20">
        <v>279.77300000000002</v>
      </c>
      <c r="F17" s="20">
        <v>280.37200000000001</v>
      </c>
      <c r="G17" s="20"/>
      <c r="H17" s="20"/>
      <c r="I17" s="20"/>
      <c r="J17" s="17">
        <f t="shared" si="1"/>
        <v>0.59899999999998954</v>
      </c>
      <c r="K17" s="20" t="s">
        <v>100</v>
      </c>
      <c r="L17" s="20">
        <v>6</v>
      </c>
      <c r="M17" s="20" t="s">
        <v>110</v>
      </c>
    </row>
    <row r="18" spans="1:13" s="7" customFormat="1" ht="24" customHeight="1" outlineLevel="2" x14ac:dyDescent="0.15">
      <c r="A18" s="17">
        <v>17</v>
      </c>
      <c r="B18" s="20" t="s">
        <v>12</v>
      </c>
      <c r="C18" s="20" t="s">
        <v>137</v>
      </c>
      <c r="D18" s="20" t="s">
        <v>138</v>
      </c>
      <c r="E18" s="20">
        <v>280.37200000000001</v>
      </c>
      <c r="F18" s="20">
        <v>281.37200000000001</v>
      </c>
      <c r="G18" s="20"/>
      <c r="H18" s="20"/>
      <c r="I18" s="20"/>
      <c r="J18" s="17">
        <f t="shared" si="1"/>
        <v>1</v>
      </c>
      <c r="K18" s="20" t="s">
        <v>100</v>
      </c>
      <c r="L18" s="20">
        <v>6</v>
      </c>
      <c r="M18" s="20" t="s">
        <v>110</v>
      </c>
    </row>
    <row r="19" spans="1:13" s="7" customFormat="1" ht="24" customHeight="1" outlineLevel="2" x14ac:dyDescent="0.15">
      <c r="A19" s="17">
        <v>18</v>
      </c>
      <c r="B19" s="20" t="s">
        <v>12</v>
      </c>
      <c r="C19" s="20" t="s">
        <v>137</v>
      </c>
      <c r="D19" s="20" t="s">
        <v>138</v>
      </c>
      <c r="E19" s="20">
        <v>281.37200000000001</v>
      </c>
      <c r="F19" s="20">
        <v>282.37099999999998</v>
      </c>
      <c r="G19" s="20"/>
      <c r="H19" s="20"/>
      <c r="I19" s="20"/>
      <c r="J19" s="17">
        <f t="shared" si="1"/>
        <v>0.9989999999999668</v>
      </c>
      <c r="K19" s="20" t="s">
        <v>100</v>
      </c>
      <c r="L19" s="20">
        <v>6</v>
      </c>
      <c r="M19" s="20" t="s">
        <v>110</v>
      </c>
    </row>
    <row r="20" spans="1:13" s="8" customFormat="1" ht="24" customHeight="1" outlineLevel="2" x14ac:dyDescent="0.15">
      <c r="A20" s="17">
        <v>19</v>
      </c>
      <c r="B20" s="20" t="s">
        <v>12</v>
      </c>
      <c r="C20" s="20" t="s">
        <v>137</v>
      </c>
      <c r="D20" s="20" t="s">
        <v>138</v>
      </c>
      <c r="E20" s="20">
        <v>282.37099999999998</v>
      </c>
      <c r="F20" s="20">
        <v>284.166</v>
      </c>
      <c r="G20" s="20"/>
      <c r="H20" s="20"/>
      <c r="I20" s="20"/>
      <c r="J20" s="17">
        <f t="shared" si="1"/>
        <v>1.7950000000000159</v>
      </c>
      <c r="K20" s="20" t="s">
        <v>100</v>
      </c>
      <c r="L20" s="20">
        <v>6</v>
      </c>
      <c r="M20" s="20" t="s">
        <v>110</v>
      </c>
    </row>
    <row r="21" spans="1:13" s="8" customFormat="1" ht="24" customHeight="1" outlineLevel="2" x14ac:dyDescent="0.15">
      <c r="A21" s="17">
        <v>20</v>
      </c>
      <c r="B21" s="20" t="s">
        <v>12</v>
      </c>
      <c r="C21" s="20" t="s">
        <v>137</v>
      </c>
      <c r="D21" s="20" t="s">
        <v>138</v>
      </c>
      <c r="E21" s="20">
        <v>284.166</v>
      </c>
      <c r="F21" s="20">
        <v>285.166</v>
      </c>
      <c r="G21" s="20"/>
      <c r="H21" s="20"/>
      <c r="I21" s="20"/>
      <c r="J21" s="17">
        <f t="shared" si="1"/>
        <v>1</v>
      </c>
      <c r="K21" s="20" t="s">
        <v>100</v>
      </c>
      <c r="L21" s="20">
        <v>6</v>
      </c>
      <c r="M21" s="20" t="s">
        <v>110</v>
      </c>
    </row>
    <row r="22" spans="1:13" s="9" customFormat="1" ht="24" customHeight="1" outlineLevel="2" x14ac:dyDescent="0.15">
      <c r="A22" s="17">
        <v>21</v>
      </c>
      <c r="B22" s="20" t="s">
        <v>12</v>
      </c>
      <c r="C22" s="20" t="s">
        <v>137</v>
      </c>
      <c r="D22" s="20" t="s">
        <v>138</v>
      </c>
      <c r="E22" s="20">
        <v>285.166</v>
      </c>
      <c r="F22" s="20">
        <v>285.56599999999997</v>
      </c>
      <c r="G22" s="20"/>
      <c r="H22" s="20"/>
      <c r="I22" s="20"/>
      <c r="J22" s="17">
        <f t="shared" si="1"/>
        <v>0.39999999999997726</v>
      </c>
      <c r="K22" s="20" t="s">
        <v>100</v>
      </c>
      <c r="L22" s="20">
        <v>6</v>
      </c>
      <c r="M22" s="20" t="s">
        <v>101</v>
      </c>
    </row>
    <row r="23" spans="1:13" s="7" customFormat="1" ht="24" customHeight="1" outlineLevel="2" x14ac:dyDescent="0.15">
      <c r="A23" s="17">
        <v>22</v>
      </c>
      <c r="B23" s="20" t="s">
        <v>12</v>
      </c>
      <c r="C23" s="20" t="s">
        <v>137</v>
      </c>
      <c r="D23" s="20" t="s">
        <v>138</v>
      </c>
      <c r="E23" s="20">
        <v>285.56599999999997</v>
      </c>
      <c r="F23" s="20">
        <v>286.26499999999999</v>
      </c>
      <c r="G23" s="20"/>
      <c r="H23" s="20"/>
      <c r="I23" s="20"/>
      <c r="J23" s="17">
        <f t="shared" si="1"/>
        <v>0.69900000000001228</v>
      </c>
      <c r="K23" s="20" t="s">
        <v>100</v>
      </c>
      <c r="L23" s="20">
        <v>6</v>
      </c>
      <c r="M23" s="20" t="s">
        <v>101</v>
      </c>
    </row>
    <row r="24" spans="1:13" s="7" customFormat="1" ht="24" customHeight="1" outlineLevel="2" x14ac:dyDescent="0.15">
      <c r="A24" s="17">
        <v>23</v>
      </c>
      <c r="B24" s="20" t="s">
        <v>12</v>
      </c>
      <c r="C24" s="20" t="s">
        <v>137</v>
      </c>
      <c r="D24" s="20" t="s">
        <v>138</v>
      </c>
      <c r="E24" s="20">
        <v>286.26499999999999</v>
      </c>
      <c r="F24" s="20">
        <v>288.46300000000002</v>
      </c>
      <c r="G24" s="20"/>
      <c r="H24" s="20"/>
      <c r="I24" s="20"/>
      <c r="J24" s="17">
        <f t="shared" si="1"/>
        <v>2.1980000000000359</v>
      </c>
      <c r="K24" s="20" t="s">
        <v>100</v>
      </c>
      <c r="L24" s="20">
        <v>6</v>
      </c>
      <c r="M24" s="20" t="s">
        <v>101</v>
      </c>
    </row>
    <row r="25" spans="1:13" s="7" customFormat="1" ht="24" customHeight="1" outlineLevel="2" x14ac:dyDescent="0.15">
      <c r="A25" s="17">
        <v>24</v>
      </c>
      <c r="B25" s="20" t="s">
        <v>12</v>
      </c>
      <c r="C25" s="20" t="s">
        <v>137</v>
      </c>
      <c r="D25" s="20" t="s">
        <v>138</v>
      </c>
      <c r="E25" s="20">
        <v>288.46300000000002</v>
      </c>
      <c r="F25" s="20">
        <v>289.762</v>
      </c>
      <c r="G25" s="20"/>
      <c r="H25" s="20"/>
      <c r="I25" s="20"/>
      <c r="J25" s="17">
        <f t="shared" si="1"/>
        <v>1.2989999999999782</v>
      </c>
      <c r="K25" s="20" t="s">
        <v>100</v>
      </c>
      <c r="L25" s="20">
        <v>6</v>
      </c>
      <c r="M25" s="20" t="s">
        <v>101</v>
      </c>
    </row>
    <row r="26" spans="1:13" s="7" customFormat="1" ht="24" customHeight="1" outlineLevel="2" x14ac:dyDescent="0.15">
      <c r="A26" s="17">
        <v>25</v>
      </c>
      <c r="B26" s="20" t="s">
        <v>12</v>
      </c>
      <c r="C26" s="20" t="s">
        <v>137</v>
      </c>
      <c r="D26" s="20" t="s">
        <v>138</v>
      </c>
      <c r="E26" s="20">
        <v>289.762</v>
      </c>
      <c r="F26" s="20">
        <v>292.26100000000002</v>
      </c>
      <c r="G26" s="20"/>
      <c r="H26" s="20"/>
      <c r="I26" s="20"/>
      <c r="J26" s="17">
        <f t="shared" si="1"/>
        <v>2.4990000000000236</v>
      </c>
      <c r="K26" s="20" t="s">
        <v>100</v>
      </c>
      <c r="L26" s="20">
        <v>6</v>
      </c>
      <c r="M26" s="20" t="s">
        <v>101</v>
      </c>
    </row>
    <row r="27" spans="1:13" s="7" customFormat="1" ht="24" customHeight="1" outlineLevel="2" x14ac:dyDescent="0.15">
      <c r="A27" s="17">
        <v>26</v>
      </c>
      <c r="B27" s="20" t="s">
        <v>12</v>
      </c>
      <c r="C27" s="20" t="s">
        <v>137</v>
      </c>
      <c r="D27" s="20" t="s">
        <v>138</v>
      </c>
      <c r="E27" s="20">
        <v>292.26100000000002</v>
      </c>
      <c r="F27" s="20">
        <v>293.161</v>
      </c>
      <c r="G27" s="20"/>
      <c r="H27" s="20"/>
      <c r="I27" s="20"/>
      <c r="J27" s="17">
        <f t="shared" si="1"/>
        <v>0.89999999999997726</v>
      </c>
      <c r="K27" s="20" t="s">
        <v>100</v>
      </c>
      <c r="L27" s="20">
        <v>6</v>
      </c>
      <c r="M27" s="20" t="s">
        <v>101</v>
      </c>
    </row>
    <row r="28" spans="1:13" s="8" customFormat="1" ht="24" customHeight="1" outlineLevel="2" x14ac:dyDescent="0.15">
      <c r="A28" s="17">
        <v>27</v>
      </c>
      <c r="B28" s="20" t="s">
        <v>12</v>
      </c>
      <c r="C28" s="20" t="s">
        <v>137</v>
      </c>
      <c r="D28" s="20" t="s">
        <v>138</v>
      </c>
      <c r="E28" s="20">
        <v>293.161</v>
      </c>
      <c r="F28" s="20">
        <v>293.56</v>
      </c>
      <c r="G28" s="20"/>
      <c r="H28" s="20"/>
      <c r="I28" s="20"/>
      <c r="J28" s="17">
        <f t="shared" si="1"/>
        <v>0.39900000000000091</v>
      </c>
      <c r="K28" s="20" t="s">
        <v>100</v>
      </c>
      <c r="L28" s="20">
        <v>6</v>
      </c>
      <c r="M28" s="20" t="s">
        <v>101</v>
      </c>
    </row>
    <row r="29" spans="1:13" s="10" customFormat="1" ht="24" customHeight="1" outlineLevel="2" x14ac:dyDescent="0.15">
      <c r="A29" s="17">
        <v>28</v>
      </c>
      <c r="B29" s="20" t="s">
        <v>12</v>
      </c>
      <c r="C29" s="20" t="s">
        <v>137</v>
      </c>
      <c r="D29" s="20" t="s">
        <v>138</v>
      </c>
      <c r="E29" s="20">
        <v>293.56</v>
      </c>
      <c r="F29" s="20">
        <v>293.68900000000002</v>
      </c>
      <c r="G29" s="20"/>
      <c r="H29" s="20"/>
      <c r="I29" s="20"/>
      <c r="J29" s="17">
        <f t="shared" si="1"/>
        <v>0.1290000000000191</v>
      </c>
      <c r="K29" s="20" t="s">
        <v>100</v>
      </c>
      <c r="L29" s="20">
        <v>6</v>
      </c>
      <c r="M29" s="20" t="s">
        <v>118</v>
      </c>
    </row>
    <row r="30" spans="1:13" s="10" customFormat="1" ht="24" customHeight="1" outlineLevel="2" x14ac:dyDescent="0.15">
      <c r="A30" s="17">
        <v>29</v>
      </c>
      <c r="B30" s="21" t="s">
        <v>13</v>
      </c>
      <c r="C30" s="21" t="s">
        <v>140</v>
      </c>
      <c r="D30" s="21" t="s">
        <v>141</v>
      </c>
      <c r="E30" s="21">
        <v>95.015000000000001</v>
      </c>
      <c r="F30" s="21">
        <v>98.986000000000004</v>
      </c>
      <c r="G30" s="24"/>
      <c r="H30" s="24"/>
      <c r="I30" s="24"/>
      <c r="J30" s="17">
        <f t="shared" ref="J30:J41" si="2">F30-E30</f>
        <v>3.9710000000000036</v>
      </c>
      <c r="K30" s="21" t="s">
        <v>100</v>
      </c>
      <c r="L30" s="21">
        <v>5</v>
      </c>
      <c r="M30" s="21" t="s">
        <v>101</v>
      </c>
    </row>
    <row r="31" spans="1:13" s="8" customFormat="1" ht="24" customHeight="1" outlineLevel="2" x14ac:dyDescent="0.15">
      <c r="A31" s="17">
        <v>30</v>
      </c>
      <c r="B31" s="21" t="s">
        <v>13</v>
      </c>
      <c r="C31" s="21" t="s">
        <v>148</v>
      </c>
      <c r="D31" s="21" t="s">
        <v>141</v>
      </c>
      <c r="E31" s="21">
        <v>201.85</v>
      </c>
      <c r="F31" s="21">
        <v>207.66499999999999</v>
      </c>
      <c r="G31" s="25"/>
      <c r="H31" s="25"/>
      <c r="I31" s="25"/>
      <c r="J31" s="17">
        <f t="shared" si="2"/>
        <v>5.8149999999999977</v>
      </c>
      <c r="K31" s="21" t="s">
        <v>100</v>
      </c>
      <c r="L31" s="21">
        <v>4.5</v>
      </c>
      <c r="M31" s="21" t="s">
        <v>101</v>
      </c>
    </row>
    <row r="32" spans="1:13" s="8" customFormat="1" ht="24" customHeight="1" outlineLevel="2" x14ac:dyDescent="0.15">
      <c r="A32" s="17">
        <v>31</v>
      </c>
      <c r="B32" s="21" t="s">
        <v>13</v>
      </c>
      <c r="C32" s="21" t="s">
        <v>140</v>
      </c>
      <c r="D32" s="26" t="s">
        <v>151</v>
      </c>
      <c r="E32" s="26">
        <v>78.691999999999993</v>
      </c>
      <c r="F32" s="26">
        <v>84.537999999999997</v>
      </c>
      <c r="G32" s="24"/>
      <c r="H32" s="24"/>
      <c r="I32" s="24"/>
      <c r="J32" s="17">
        <f t="shared" si="2"/>
        <v>5.8460000000000036</v>
      </c>
      <c r="K32" s="21" t="s">
        <v>100</v>
      </c>
      <c r="L32" s="21">
        <v>5.5</v>
      </c>
      <c r="M32" s="21" t="s">
        <v>101</v>
      </c>
    </row>
    <row r="33" spans="1:13" s="8" customFormat="1" ht="24" customHeight="1" outlineLevel="2" x14ac:dyDescent="0.15">
      <c r="A33" s="17">
        <v>32</v>
      </c>
      <c r="B33" s="21" t="s">
        <v>13</v>
      </c>
      <c r="C33" s="21" t="s">
        <v>140</v>
      </c>
      <c r="D33" s="21" t="s">
        <v>151</v>
      </c>
      <c r="E33" s="21">
        <v>84.537999999999997</v>
      </c>
      <c r="F33" s="21">
        <v>85.192999999999998</v>
      </c>
      <c r="G33" s="24"/>
      <c r="H33" s="24"/>
      <c r="I33" s="24"/>
      <c r="J33" s="17">
        <f t="shared" si="2"/>
        <v>0.65500000000000114</v>
      </c>
      <c r="K33" s="21" t="s">
        <v>100</v>
      </c>
      <c r="L33" s="21">
        <v>5</v>
      </c>
      <c r="M33" s="21" t="s">
        <v>110</v>
      </c>
    </row>
    <row r="34" spans="1:13" s="8" customFormat="1" ht="24" customHeight="1" outlineLevel="2" x14ac:dyDescent="0.15">
      <c r="A34" s="17">
        <v>33</v>
      </c>
      <c r="B34" s="21" t="s">
        <v>13</v>
      </c>
      <c r="C34" s="21" t="s">
        <v>140</v>
      </c>
      <c r="D34" s="21" t="s">
        <v>151</v>
      </c>
      <c r="E34" s="21">
        <v>85.192999999999998</v>
      </c>
      <c r="F34" s="21">
        <v>94.328000000000003</v>
      </c>
      <c r="G34" s="25"/>
      <c r="H34" s="25"/>
      <c r="I34" s="25"/>
      <c r="J34" s="17">
        <f t="shared" si="2"/>
        <v>9.1350000000000051</v>
      </c>
      <c r="K34" s="21" t="s">
        <v>100</v>
      </c>
      <c r="L34" s="21">
        <v>5</v>
      </c>
      <c r="M34" s="21" t="s">
        <v>101</v>
      </c>
    </row>
    <row r="35" spans="1:13" s="7" customFormat="1" ht="24" customHeight="1" outlineLevel="2" x14ac:dyDescent="0.15">
      <c r="A35" s="17">
        <v>34</v>
      </c>
      <c r="B35" s="23" t="s">
        <v>13</v>
      </c>
      <c r="C35" s="23" t="s">
        <v>158</v>
      </c>
      <c r="D35" s="23" t="s">
        <v>159</v>
      </c>
      <c r="E35" s="23">
        <v>35.927</v>
      </c>
      <c r="F35" s="23">
        <v>44.927</v>
      </c>
      <c r="G35" s="23"/>
      <c r="H35" s="23"/>
      <c r="I35" s="23"/>
      <c r="J35" s="17">
        <f t="shared" si="2"/>
        <v>9</v>
      </c>
      <c r="K35" s="23" t="s">
        <v>100</v>
      </c>
      <c r="L35" s="23">
        <v>5.5</v>
      </c>
      <c r="M35" s="23" t="s">
        <v>101</v>
      </c>
    </row>
    <row r="36" spans="1:13" s="7" customFormat="1" ht="24" customHeight="1" outlineLevel="2" x14ac:dyDescent="0.15">
      <c r="A36" s="17">
        <v>35</v>
      </c>
      <c r="B36" s="21" t="s">
        <v>13</v>
      </c>
      <c r="C36" s="21" t="s">
        <v>161</v>
      </c>
      <c r="D36" s="21" t="s">
        <v>162</v>
      </c>
      <c r="E36" s="21">
        <v>94.497</v>
      </c>
      <c r="F36" s="21">
        <v>95.994</v>
      </c>
      <c r="G36" s="25"/>
      <c r="H36" s="25"/>
      <c r="I36" s="25"/>
      <c r="J36" s="17">
        <f t="shared" si="2"/>
        <v>1.4969999999999999</v>
      </c>
      <c r="K36" s="21" t="s">
        <v>100</v>
      </c>
      <c r="L36" s="21">
        <v>6</v>
      </c>
      <c r="M36" s="21" t="s">
        <v>163</v>
      </c>
    </row>
    <row r="37" spans="1:13" s="8" customFormat="1" ht="24" customHeight="1" outlineLevel="2" x14ac:dyDescent="0.15">
      <c r="A37" s="17">
        <v>36</v>
      </c>
      <c r="B37" s="21" t="s">
        <v>13</v>
      </c>
      <c r="C37" s="21" t="s">
        <v>161</v>
      </c>
      <c r="D37" s="21" t="s">
        <v>162</v>
      </c>
      <c r="E37" s="21">
        <v>95.994</v>
      </c>
      <c r="F37" s="21">
        <v>99.991</v>
      </c>
      <c r="G37" s="25"/>
      <c r="H37" s="25"/>
      <c r="I37" s="25"/>
      <c r="J37" s="17">
        <f t="shared" si="2"/>
        <v>3.9969999999999999</v>
      </c>
      <c r="K37" s="21" t="s">
        <v>100</v>
      </c>
      <c r="L37" s="21">
        <v>6</v>
      </c>
      <c r="M37" s="21" t="s">
        <v>101</v>
      </c>
    </row>
    <row r="38" spans="1:13" s="7" customFormat="1" ht="24" customHeight="1" outlineLevel="2" x14ac:dyDescent="0.15">
      <c r="A38" s="17">
        <v>37</v>
      </c>
      <c r="B38" s="21" t="s">
        <v>13</v>
      </c>
      <c r="C38" s="21" t="s">
        <v>161</v>
      </c>
      <c r="D38" s="21" t="s">
        <v>162</v>
      </c>
      <c r="E38" s="21">
        <v>99.991</v>
      </c>
      <c r="F38" s="21">
        <v>100.69</v>
      </c>
      <c r="G38" s="25"/>
      <c r="H38" s="25"/>
      <c r="I38" s="25"/>
      <c r="J38" s="17">
        <f t="shared" si="2"/>
        <v>0.69899999999999807</v>
      </c>
      <c r="K38" s="21" t="s">
        <v>120</v>
      </c>
      <c r="L38" s="21">
        <v>6.5</v>
      </c>
      <c r="M38" s="21" t="s">
        <v>101</v>
      </c>
    </row>
    <row r="39" spans="1:13" s="8" customFormat="1" ht="24" customHeight="1" outlineLevel="2" x14ac:dyDescent="0.15">
      <c r="A39" s="17">
        <v>38</v>
      </c>
      <c r="B39" s="21" t="s">
        <v>13</v>
      </c>
      <c r="C39" s="21" t="s">
        <v>161</v>
      </c>
      <c r="D39" s="21" t="s">
        <v>162</v>
      </c>
      <c r="E39" s="21">
        <v>100.69</v>
      </c>
      <c r="F39" s="21">
        <v>104.027</v>
      </c>
      <c r="G39" s="25"/>
      <c r="H39" s="25"/>
      <c r="I39" s="25"/>
      <c r="J39" s="17">
        <f t="shared" si="2"/>
        <v>3.3370000000000033</v>
      </c>
      <c r="K39" s="21" t="s">
        <v>100</v>
      </c>
      <c r="L39" s="21">
        <v>6</v>
      </c>
      <c r="M39" s="21" t="s">
        <v>101</v>
      </c>
    </row>
    <row r="40" spans="1:13" s="7" customFormat="1" ht="24" customHeight="1" outlineLevel="2" x14ac:dyDescent="0.15">
      <c r="A40" s="17">
        <v>39</v>
      </c>
      <c r="B40" s="21" t="s">
        <v>13</v>
      </c>
      <c r="C40" s="21" t="s">
        <v>161</v>
      </c>
      <c r="D40" s="21" t="s">
        <v>162</v>
      </c>
      <c r="E40" s="21">
        <v>122.658</v>
      </c>
      <c r="F40" s="21">
        <v>127.352</v>
      </c>
      <c r="G40" s="25"/>
      <c r="H40" s="25"/>
      <c r="I40" s="25"/>
      <c r="J40" s="17">
        <f t="shared" si="2"/>
        <v>4.6940000000000026</v>
      </c>
      <c r="K40" s="21" t="s">
        <v>100</v>
      </c>
      <c r="L40" s="21">
        <v>6</v>
      </c>
      <c r="M40" s="21" t="s">
        <v>101</v>
      </c>
    </row>
    <row r="41" spans="1:13" s="7" customFormat="1" ht="24" customHeight="1" outlineLevel="2" x14ac:dyDescent="0.15">
      <c r="A41" s="17">
        <v>40</v>
      </c>
      <c r="B41" s="21" t="s">
        <v>13</v>
      </c>
      <c r="C41" s="21" t="s">
        <v>171</v>
      </c>
      <c r="D41" s="21" t="s">
        <v>172</v>
      </c>
      <c r="E41" s="21">
        <v>22.6</v>
      </c>
      <c r="F41" s="21">
        <v>29.17</v>
      </c>
      <c r="G41" s="25"/>
      <c r="H41" s="25"/>
      <c r="I41" s="25"/>
      <c r="J41" s="17">
        <f t="shared" si="2"/>
        <v>6.57</v>
      </c>
      <c r="K41" s="21" t="s">
        <v>100</v>
      </c>
      <c r="L41" s="21">
        <v>4.5</v>
      </c>
      <c r="M41" s="21" t="s">
        <v>101</v>
      </c>
    </row>
    <row r="42" spans="1:13" s="8" customFormat="1" ht="24" customHeight="1" outlineLevel="2" x14ac:dyDescent="0.15">
      <c r="A42" s="17">
        <v>41</v>
      </c>
      <c r="B42" s="21" t="s">
        <v>14</v>
      </c>
      <c r="C42" s="21" t="s">
        <v>174</v>
      </c>
      <c r="D42" s="21" t="s">
        <v>175</v>
      </c>
      <c r="E42" s="21">
        <v>255.67</v>
      </c>
      <c r="F42" s="21">
        <v>260.24</v>
      </c>
      <c r="G42" s="25"/>
      <c r="H42" s="25"/>
      <c r="I42" s="25"/>
      <c r="J42" s="17">
        <f t="shared" ref="J42:J45" si="3">F42-E42</f>
        <v>4.5700000000000216</v>
      </c>
      <c r="K42" s="21" t="s">
        <v>100</v>
      </c>
      <c r="L42" s="21">
        <v>4.5</v>
      </c>
      <c r="M42" s="21" t="s">
        <v>101</v>
      </c>
    </row>
    <row r="43" spans="1:13" s="7" customFormat="1" ht="24" customHeight="1" outlineLevel="2" x14ac:dyDescent="0.15">
      <c r="A43" s="17">
        <v>42</v>
      </c>
      <c r="B43" s="21" t="s">
        <v>14</v>
      </c>
      <c r="C43" s="21" t="s">
        <v>177</v>
      </c>
      <c r="D43" s="21" t="s">
        <v>178</v>
      </c>
      <c r="E43" s="21">
        <v>66.628</v>
      </c>
      <c r="F43" s="21">
        <v>70.120999999999995</v>
      </c>
      <c r="G43" s="21" t="s">
        <v>178</v>
      </c>
      <c r="H43" s="21">
        <v>66.628</v>
      </c>
      <c r="I43" s="21">
        <v>70.120999999999995</v>
      </c>
      <c r="J43" s="17">
        <f t="shared" si="3"/>
        <v>3.492999999999995</v>
      </c>
      <c r="K43" s="21" t="s">
        <v>100</v>
      </c>
      <c r="L43" s="21">
        <v>5</v>
      </c>
      <c r="M43" s="21" t="s">
        <v>101</v>
      </c>
    </row>
    <row r="44" spans="1:13" s="7" customFormat="1" ht="24" customHeight="1" outlineLevel="2" x14ac:dyDescent="0.15">
      <c r="A44" s="17">
        <v>43</v>
      </c>
      <c r="B44" s="21" t="s">
        <v>14</v>
      </c>
      <c r="C44" s="21" t="s">
        <v>177</v>
      </c>
      <c r="D44" s="21" t="s">
        <v>178</v>
      </c>
      <c r="E44" s="21">
        <v>76.093999999999994</v>
      </c>
      <c r="F44" s="21">
        <v>77.287000000000006</v>
      </c>
      <c r="G44" s="21" t="s">
        <v>178</v>
      </c>
      <c r="H44" s="21">
        <v>76.093999999999994</v>
      </c>
      <c r="I44" s="21">
        <v>77.287000000000006</v>
      </c>
      <c r="J44" s="17">
        <f t="shared" si="3"/>
        <v>1.1930000000000121</v>
      </c>
      <c r="K44" s="21" t="s">
        <v>100</v>
      </c>
      <c r="L44" s="21">
        <v>5</v>
      </c>
      <c r="M44" s="21" t="s">
        <v>101</v>
      </c>
    </row>
    <row r="45" spans="1:13" s="7" customFormat="1" ht="24" customHeight="1" outlineLevel="2" x14ac:dyDescent="0.15">
      <c r="A45" s="17">
        <v>44</v>
      </c>
      <c r="B45" s="21" t="s">
        <v>14</v>
      </c>
      <c r="C45" s="21" t="s">
        <v>177</v>
      </c>
      <c r="D45" s="21" t="s">
        <v>178</v>
      </c>
      <c r="E45" s="21">
        <v>79.085999999999999</v>
      </c>
      <c r="F45" s="21">
        <v>80.13</v>
      </c>
      <c r="G45" s="21" t="s">
        <v>178</v>
      </c>
      <c r="H45" s="21">
        <v>79.085999999999999</v>
      </c>
      <c r="I45" s="21">
        <v>80.13</v>
      </c>
      <c r="J45" s="17">
        <f t="shared" si="3"/>
        <v>1.0439999999999969</v>
      </c>
      <c r="K45" s="21" t="s">
        <v>100</v>
      </c>
      <c r="L45" s="21">
        <v>5</v>
      </c>
      <c r="M45" s="21" t="s">
        <v>101</v>
      </c>
    </row>
    <row r="46" spans="1:13" s="7" customFormat="1" ht="24" customHeight="1" outlineLevel="2" x14ac:dyDescent="0.15">
      <c r="A46" s="17">
        <v>45</v>
      </c>
      <c r="B46" s="21" t="s">
        <v>15</v>
      </c>
      <c r="C46" s="21" t="s">
        <v>182</v>
      </c>
      <c r="D46" s="21" t="s">
        <v>183</v>
      </c>
      <c r="E46" s="21">
        <v>90.012</v>
      </c>
      <c r="F46" s="21">
        <v>106.38</v>
      </c>
      <c r="G46" s="25"/>
      <c r="H46" s="25"/>
      <c r="I46" s="25"/>
      <c r="J46" s="17">
        <f t="shared" ref="J46:J56" si="4">F46-E46</f>
        <v>16.367999999999995</v>
      </c>
      <c r="K46" s="21" t="s">
        <v>100</v>
      </c>
      <c r="L46" s="21">
        <v>5.5</v>
      </c>
      <c r="M46" s="21" t="s">
        <v>101</v>
      </c>
    </row>
    <row r="47" spans="1:13" s="7" customFormat="1" ht="24" customHeight="1" outlineLevel="2" x14ac:dyDescent="0.15">
      <c r="A47" s="17">
        <v>46</v>
      </c>
      <c r="B47" s="21" t="s">
        <v>15</v>
      </c>
      <c r="C47" s="21" t="s">
        <v>182</v>
      </c>
      <c r="D47" s="21" t="s">
        <v>183</v>
      </c>
      <c r="E47" s="21">
        <v>112.485</v>
      </c>
      <c r="F47" s="21">
        <v>113.191</v>
      </c>
      <c r="G47" s="25"/>
      <c r="H47" s="25"/>
      <c r="I47" s="25"/>
      <c r="J47" s="17">
        <f t="shared" si="4"/>
        <v>0.70600000000000307</v>
      </c>
      <c r="K47" s="21" t="s">
        <v>100</v>
      </c>
      <c r="L47" s="21">
        <v>5.5</v>
      </c>
      <c r="M47" s="21" t="s">
        <v>101</v>
      </c>
    </row>
    <row r="48" spans="1:13" s="7" customFormat="1" ht="24" customHeight="1" outlineLevel="2" x14ac:dyDescent="0.15">
      <c r="A48" s="17">
        <v>47</v>
      </c>
      <c r="B48" s="21" t="s">
        <v>15</v>
      </c>
      <c r="C48" s="21" t="s">
        <v>182</v>
      </c>
      <c r="D48" s="21" t="s">
        <v>183</v>
      </c>
      <c r="E48" s="21">
        <v>113.191</v>
      </c>
      <c r="F48" s="21">
        <v>116.211</v>
      </c>
      <c r="G48" s="25"/>
      <c r="H48" s="25"/>
      <c r="I48" s="25"/>
      <c r="J48" s="17">
        <f t="shared" si="4"/>
        <v>3.019999999999996</v>
      </c>
      <c r="K48" s="21" t="s">
        <v>100</v>
      </c>
      <c r="L48" s="21">
        <v>6</v>
      </c>
      <c r="M48" s="21" t="s">
        <v>118</v>
      </c>
    </row>
    <row r="49" spans="1:13" s="7" customFormat="1" ht="24" customHeight="1" outlineLevel="2" x14ac:dyDescent="0.15">
      <c r="A49" s="17">
        <v>48</v>
      </c>
      <c r="B49" s="21" t="s">
        <v>15</v>
      </c>
      <c r="C49" s="21" t="s">
        <v>182</v>
      </c>
      <c r="D49" s="21" t="s">
        <v>183</v>
      </c>
      <c r="E49" s="21">
        <v>116.211</v>
      </c>
      <c r="F49" s="21">
        <v>117.748</v>
      </c>
      <c r="G49" s="25"/>
      <c r="H49" s="25"/>
      <c r="I49" s="25"/>
      <c r="J49" s="17">
        <f t="shared" si="4"/>
        <v>1.5370000000000061</v>
      </c>
      <c r="K49" s="21" t="s">
        <v>100</v>
      </c>
      <c r="L49" s="21">
        <v>6</v>
      </c>
      <c r="M49" s="21" t="s">
        <v>101</v>
      </c>
    </row>
    <row r="50" spans="1:13" s="11" customFormat="1" ht="24" customHeight="1" outlineLevel="2" x14ac:dyDescent="0.15">
      <c r="A50" s="17">
        <v>49</v>
      </c>
      <c r="B50" s="21" t="s">
        <v>15</v>
      </c>
      <c r="C50" s="21" t="s">
        <v>188</v>
      </c>
      <c r="D50" s="21" t="s">
        <v>189</v>
      </c>
      <c r="E50" s="21">
        <v>264.3</v>
      </c>
      <c r="F50" s="21">
        <v>274.13499999999999</v>
      </c>
      <c r="G50" s="25"/>
      <c r="H50" s="25"/>
      <c r="I50" s="25"/>
      <c r="J50" s="17">
        <f t="shared" si="4"/>
        <v>9.8349999999999795</v>
      </c>
      <c r="K50" s="21" t="s">
        <v>100</v>
      </c>
      <c r="L50" s="21">
        <v>5</v>
      </c>
      <c r="M50" s="21" t="s">
        <v>101</v>
      </c>
    </row>
    <row r="51" spans="1:13" s="11" customFormat="1" ht="24" customHeight="1" outlineLevel="2" x14ac:dyDescent="0.15">
      <c r="A51" s="17">
        <v>50</v>
      </c>
      <c r="B51" s="21" t="s">
        <v>15</v>
      </c>
      <c r="C51" s="21" t="s">
        <v>188</v>
      </c>
      <c r="D51" s="21" t="s">
        <v>189</v>
      </c>
      <c r="E51" s="21">
        <v>274.13499999999999</v>
      </c>
      <c r="F51" s="21">
        <v>274.3</v>
      </c>
      <c r="G51" s="25"/>
      <c r="H51" s="25"/>
      <c r="I51" s="25"/>
      <c r="J51" s="17">
        <f t="shared" si="4"/>
        <v>0.16500000000002046</v>
      </c>
      <c r="K51" s="21" t="s">
        <v>100</v>
      </c>
      <c r="L51" s="21">
        <v>5</v>
      </c>
      <c r="M51" s="21" t="s">
        <v>118</v>
      </c>
    </row>
    <row r="52" spans="1:13" s="11" customFormat="1" ht="24" customHeight="1" outlineLevel="2" x14ac:dyDescent="0.15">
      <c r="A52" s="17">
        <v>51</v>
      </c>
      <c r="B52" s="21" t="s">
        <v>15</v>
      </c>
      <c r="C52" s="21" t="s">
        <v>182</v>
      </c>
      <c r="D52" s="21" t="s">
        <v>193</v>
      </c>
      <c r="E52" s="21">
        <v>179.005</v>
      </c>
      <c r="F52" s="21">
        <v>187.001</v>
      </c>
      <c r="G52" s="25"/>
      <c r="H52" s="25"/>
      <c r="I52" s="25"/>
      <c r="J52" s="17">
        <f t="shared" si="4"/>
        <v>7.9960000000000093</v>
      </c>
      <c r="K52" s="21" t="s">
        <v>120</v>
      </c>
      <c r="L52" s="21">
        <v>6</v>
      </c>
      <c r="M52" s="21" t="s">
        <v>101</v>
      </c>
    </row>
    <row r="53" spans="1:13" s="7" customFormat="1" ht="24" customHeight="1" outlineLevel="2" x14ac:dyDescent="0.15">
      <c r="A53" s="17">
        <v>52</v>
      </c>
      <c r="B53" s="21" t="s">
        <v>15</v>
      </c>
      <c r="C53" s="21" t="s">
        <v>182</v>
      </c>
      <c r="D53" s="21" t="s">
        <v>175</v>
      </c>
      <c r="E53" s="21">
        <v>113.205</v>
      </c>
      <c r="F53" s="21">
        <v>113.889</v>
      </c>
      <c r="G53" s="25"/>
      <c r="H53" s="25"/>
      <c r="I53" s="25"/>
      <c r="J53" s="17">
        <f t="shared" si="4"/>
        <v>0.6839999999999975</v>
      </c>
      <c r="K53" s="21" t="s">
        <v>120</v>
      </c>
      <c r="L53" s="21">
        <v>6</v>
      </c>
      <c r="M53" s="21" t="s">
        <v>101</v>
      </c>
    </row>
    <row r="54" spans="1:13" s="7" customFormat="1" ht="24" customHeight="1" outlineLevel="2" x14ac:dyDescent="0.15">
      <c r="A54" s="17">
        <v>53</v>
      </c>
      <c r="B54" s="21" t="s">
        <v>15</v>
      </c>
      <c r="C54" s="21" t="s">
        <v>182</v>
      </c>
      <c r="D54" s="21" t="s">
        <v>175</v>
      </c>
      <c r="E54" s="21">
        <v>114.604</v>
      </c>
      <c r="F54" s="21">
        <v>119.242</v>
      </c>
      <c r="G54" s="25"/>
      <c r="H54" s="25"/>
      <c r="I54" s="25"/>
      <c r="J54" s="17">
        <f t="shared" si="4"/>
        <v>4.6380000000000052</v>
      </c>
      <c r="K54" s="21" t="s">
        <v>100</v>
      </c>
      <c r="L54" s="21">
        <v>6</v>
      </c>
      <c r="M54" s="21" t="s">
        <v>101</v>
      </c>
    </row>
    <row r="55" spans="1:13" s="11" customFormat="1" ht="24" customHeight="1" outlineLevel="2" x14ac:dyDescent="0.15">
      <c r="A55" s="17">
        <v>54</v>
      </c>
      <c r="B55" s="21" t="s">
        <v>15</v>
      </c>
      <c r="C55" s="21" t="s">
        <v>182</v>
      </c>
      <c r="D55" s="21" t="s">
        <v>193</v>
      </c>
      <c r="E55" s="21">
        <v>193.03800000000001</v>
      </c>
      <c r="F55" s="21">
        <v>202.47200000000001</v>
      </c>
      <c r="G55" s="25"/>
      <c r="H55" s="25"/>
      <c r="I55" s="25"/>
      <c r="J55" s="17">
        <f t="shared" si="4"/>
        <v>9.4339999999999975</v>
      </c>
      <c r="K55" s="21" t="s">
        <v>100</v>
      </c>
      <c r="L55" s="21">
        <v>6</v>
      </c>
      <c r="M55" s="21" t="s">
        <v>101</v>
      </c>
    </row>
    <row r="56" spans="1:13" ht="24" customHeight="1" outlineLevel="2" x14ac:dyDescent="0.15">
      <c r="A56" s="17">
        <v>55</v>
      </c>
      <c r="B56" s="21" t="s">
        <v>15</v>
      </c>
      <c r="C56" s="21" t="s">
        <v>182</v>
      </c>
      <c r="D56" s="21" t="s">
        <v>193</v>
      </c>
      <c r="E56" s="21">
        <v>203.161</v>
      </c>
      <c r="F56" s="21">
        <v>208.8</v>
      </c>
      <c r="G56" s="25"/>
      <c r="H56" s="25"/>
      <c r="I56" s="25"/>
      <c r="J56" s="17">
        <f t="shared" si="4"/>
        <v>5.63900000000001</v>
      </c>
      <c r="K56" s="21" t="s">
        <v>100</v>
      </c>
      <c r="L56" s="21">
        <v>6</v>
      </c>
      <c r="M56" s="21" t="s">
        <v>110</v>
      </c>
    </row>
    <row r="57" spans="1:13" ht="24" customHeight="1" outlineLevel="2" x14ac:dyDescent="0.15">
      <c r="A57" s="17">
        <v>56</v>
      </c>
      <c r="B57" s="21" t="s">
        <v>16</v>
      </c>
      <c r="C57" s="21" t="s">
        <v>201</v>
      </c>
      <c r="D57" s="21" t="s">
        <v>202</v>
      </c>
      <c r="E57" s="21">
        <v>63.155000000000001</v>
      </c>
      <c r="F57" s="21">
        <v>63.307000000000002</v>
      </c>
      <c r="G57" s="24"/>
      <c r="H57" s="24"/>
      <c r="I57" s="24"/>
      <c r="J57" s="17">
        <f t="shared" ref="J57:J78" si="5">F57-E57</f>
        <v>0.15200000000000102</v>
      </c>
      <c r="K57" s="21" t="s">
        <v>100</v>
      </c>
      <c r="L57" s="21">
        <v>6</v>
      </c>
      <c r="M57" s="21" t="s">
        <v>101</v>
      </c>
    </row>
    <row r="58" spans="1:13" ht="24" customHeight="1" outlineLevel="2" x14ac:dyDescent="0.15">
      <c r="A58" s="17">
        <v>57</v>
      </c>
      <c r="B58" s="21" t="s">
        <v>16</v>
      </c>
      <c r="C58" s="21" t="s">
        <v>201</v>
      </c>
      <c r="D58" s="21" t="s">
        <v>202</v>
      </c>
      <c r="E58" s="21">
        <v>63.307000000000002</v>
      </c>
      <c r="F58" s="21">
        <v>63.502000000000002</v>
      </c>
      <c r="G58" s="24"/>
      <c r="H58" s="24"/>
      <c r="I58" s="24"/>
      <c r="J58" s="17">
        <f t="shared" si="5"/>
        <v>0.19500000000000028</v>
      </c>
      <c r="K58" s="21" t="s">
        <v>100</v>
      </c>
      <c r="L58" s="21">
        <v>3.5</v>
      </c>
      <c r="M58" s="21" t="s">
        <v>101</v>
      </c>
    </row>
    <row r="59" spans="1:13" ht="24" customHeight="1" outlineLevel="2" x14ac:dyDescent="0.15">
      <c r="A59" s="17">
        <v>58</v>
      </c>
      <c r="B59" s="21" t="s">
        <v>16</v>
      </c>
      <c r="C59" s="21" t="s">
        <v>201</v>
      </c>
      <c r="D59" s="21" t="s">
        <v>202</v>
      </c>
      <c r="E59" s="21">
        <v>63.502000000000002</v>
      </c>
      <c r="F59" s="21">
        <v>65.367000000000004</v>
      </c>
      <c r="G59" s="24"/>
      <c r="H59" s="24"/>
      <c r="I59" s="24"/>
      <c r="J59" s="17">
        <f t="shared" si="5"/>
        <v>1.865000000000002</v>
      </c>
      <c r="K59" s="21" t="s">
        <v>100</v>
      </c>
      <c r="L59" s="21">
        <v>5</v>
      </c>
      <c r="M59" s="21" t="s">
        <v>101</v>
      </c>
    </row>
    <row r="60" spans="1:13" ht="24" customHeight="1" outlineLevel="2" x14ac:dyDescent="0.15">
      <c r="A60" s="17">
        <v>59</v>
      </c>
      <c r="B60" s="21" t="s">
        <v>16</v>
      </c>
      <c r="C60" s="21" t="s">
        <v>201</v>
      </c>
      <c r="D60" s="21" t="s">
        <v>202</v>
      </c>
      <c r="E60" s="21">
        <v>65.367000000000004</v>
      </c>
      <c r="F60" s="21">
        <v>68.691999999999993</v>
      </c>
      <c r="G60" s="24"/>
      <c r="H60" s="24"/>
      <c r="I60" s="24"/>
      <c r="J60" s="17">
        <f t="shared" si="5"/>
        <v>3.3249999999999886</v>
      </c>
      <c r="K60" s="21" t="s">
        <v>100</v>
      </c>
      <c r="L60" s="21">
        <v>5</v>
      </c>
      <c r="M60" s="21" t="s">
        <v>110</v>
      </c>
    </row>
    <row r="61" spans="1:13" ht="24" customHeight="1" outlineLevel="2" x14ac:dyDescent="0.15">
      <c r="A61" s="17">
        <v>60</v>
      </c>
      <c r="B61" s="21" t="s">
        <v>16</v>
      </c>
      <c r="C61" s="21" t="s">
        <v>204</v>
      </c>
      <c r="D61" s="21" t="s">
        <v>205</v>
      </c>
      <c r="E61" s="21">
        <v>80.83</v>
      </c>
      <c r="F61" s="21">
        <v>81.143000000000001</v>
      </c>
      <c r="G61" s="25"/>
      <c r="H61" s="25"/>
      <c r="I61" s="25"/>
      <c r="J61" s="17">
        <f t="shared" si="5"/>
        <v>0.31300000000000239</v>
      </c>
      <c r="K61" s="21" t="s">
        <v>100</v>
      </c>
      <c r="L61" s="21">
        <v>5</v>
      </c>
      <c r="M61" s="21" t="s">
        <v>101</v>
      </c>
    </row>
    <row r="62" spans="1:13" ht="24" customHeight="1" outlineLevel="2" x14ac:dyDescent="0.15">
      <c r="A62" s="17">
        <v>61</v>
      </c>
      <c r="B62" s="21" t="s">
        <v>16</v>
      </c>
      <c r="C62" s="21" t="s">
        <v>204</v>
      </c>
      <c r="D62" s="21" t="s">
        <v>205</v>
      </c>
      <c r="E62" s="21">
        <v>81.143000000000001</v>
      </c>
      <c r="F62" s="21">
        <v>89.203999999999994</v>
      </c>
      <c r="G62" s="24"/>
      <c r="H62" s="24"/>
      <c r="I62" s="24"/>
      <c r="J62" s="17">
        <f t="shared" si="5"/>
        <v>8.0609999999999928</v>
      </c>
      <c r="K62" s="21" t="s">
        <v>100</v>
      </c>
      <c r="L62" s="21">
        <v>5</v>
      </c>
      <c r="M62" s="21" t="s">
        <v>101</v>
      </c>
    </row>
    <row r="63" spans="1:13" ht="24" customHeight="1" outlineLevel="2" x14ac:dyDescent="0.15">
      <c r="A63" s="17">
        <v>62</v>
      </c>
      <c r="B63" s="21" t="s">
        <v>16</v>
      </c>
      <c r="C63" s="21" t="s">
        <v>204</v>
      </c>
      <c r="D63" s="21" t="s">
        <v>205</v>
      </c>
      <c r="E63" s="21">
        <v>89.203999999999994</v>
      </c>
      <c r="F63" s="21">
        <v>89.54</v>
      </c>
      <c r="G63" s="25"/>
      <c r="H63" s="25"/>
      <c r="I63" s="25"/>
      <c r="J63" s="17">
        <f t="shared" si="5"/>
        <v>0.33600000000001273</v>
      </c>
      <c r="K63" s="21" t="s">
        <v>100</v>
      </c>
      <c r="L63" s="21">
        <v>3.5</v>
      </c>
      <c r="M63" s="21" t="s">
        <v>101</v>
      </c>
    </row>
    <row r="64" spans="1:13" ht="24" customHeight="1" outlineLevel="2" x14ac:dyDescent="0.15">
      <c r="A64" s="17">
        <v>63</v>
      </c>
      <c r="B64" s="21" t="s">
        <v>16</v>
      </c>
      <c r="C64" s="21" t="s">
        <v>211</v>
      </c>
      <c r="D64" s="21" t="s">
        <v>205</v>
      </c>
      <c r="E64" s="21">
        <v>114.95</v>
      </c>
      <c r="F64" s="21">
        <v>122.57899999999999</v>
      </c>
      <c r="G64" s="25"/>
      <c r="H64" s="25"/>
      <c r="I64" s="25"/>
      <c r="J64" s="17">
        <f t="shared" si="5"/>
        <v>7.6289999999999907</v>
      </c>
      <c r="K64" s="21" t="s">
        <v>100</v>
      </c>
      <c r="L64" s="21">
        <v>6</v>
      </c>
      <c r="M64" s="21" t="s">
        <v>101</v>
      </c>
    </row>
    <row r="65" spans="1:13" ht="24" customHeight="1" outlineLevel="2" x14ac:dyDescent="0.15">
      <c r="A65" s="17">
        <v>64</v>
      </c>
      <c r="B65" s="21" t="s">
        <v>16</v>
      </c>
      <c r="C65" s="21" t="s">
        <v>211</v>
      </c>
      <c r="D65" s="21" t="s">
        <v>205</v>
      </c>
      <c r="E65" s="21">
        <v>122.57899999999999</v>
      </c>
      <c r="F65" s="21">
        <v>123.15</v>
      </c>
      <c r="G65" s="25"/>
      <c r="H65" s="25"/>
      <c r="I65" s="25"/>
      <c r="J65" s="17">
        <f t="shared" si="5"/>
        <v>0.57100000000001216</v>
      </c>
      <c r="K65" s="21" t="s">
        <v>100</v>
      </c>
      <c r="L65" s="21">
        <v>5</v>
      </c>
      <c r="M65" s="21" t="s">
        <v>101</v>
      </c>
    </row>
    <row r="66" spans="1:13" ht="24" customHeight="1" outlineLevel="2" x14ac:dyDescent="0.15">
      <c r="A66" s="17">
        <v>65</v>
      </c>
      <c r="B66" s="21" t="s">
        <v>16</v>
      </c>
      <c r="C66" s="21" t="s">
        <v>211</v>
      </c>
      <c r="D66" s="21" t="s">
        <v>215</v>
      </c>
      <c r="E66" s="21">
        <v>181.33799999999999</v>
      </c>
      <c r="F66" s="21">
        <v>187.05199999999999</v>
      </c>
      <c r="G66" s="25"/>
      <c r="H66" s="25"/>
      <c r="I66" s="25"/>
      <c r="J66" s="17">
        <f t="shared" si="5"/>
        <v>5.7139999999999986</v>
      </c>
      <c r="K66" s="21" t="s">
        <v>100</v>
      </c>
      <c r="L66" s="21">
        <v>5</v>
      </c>
      <c r="M66" s="21" t="s">
        <v>101</v>
      </c>
    </row>
    <row r="67" spans="1:13" ht="24" customHeight="1" outlineLevel="2" x14ac:dyDescent="0.15">
      <c r="A67" s="17">
        <v>66</v>
      </c>
      <c r="B67" s="21" t="s">
        <v>16</v>
      </c>
      <c r="C67" s="21" t="s">
        <v>211</v>
      </c>
      <c r="D67" s="21" t="s">
        <v>215</v>
      </c>
      <c r="E67" s="21">
        <v>235.52500000000001</v>
      </c>
      <c r="F67" s="21">
        <v>237.49299999999999</v>
      </c>
      <c r="G67" s="24"/>
      <c r="H67" s="24"/>
      <c r="I67" s="24"/>
      <c r="J67" s="17">
        <f t="shared" si="5"/>
        <v>1.9679999999999893</v>
      </c>
      <c r="K67" s="21" t="s">
        <v>100</v>
      </c>
      <c r="L67" s="21">
        <v>5</v>
      </c>
      <c r="M67" s="21" t="s">
        <v>101</v>
      </c>
    </row>
    <row r="68" spans="1:13" ht="24" customHeight="1" outlineLevel="2" x14ac:dyDescent="0.15">
      <c r="A68" s="17">
        <v>67</v>
      </c>
      <c r="B68" s="21" t="s">
        <v>16</v>
      </c>
      <c r="C68" s="21" t="s">
        <v>201</v>
      </c>
      <c r="D68" s="21" t="s">
        <v>217</v>
      </c>
      <c r="E68" s="21">
        <v>21.99</v>
      </c>
      <c r="F68" s="21">
        <v>25.015000000000001</v>
      </c>
      <c r="G68" s="25"/>
      <c r="H68" s="25"/>
      <c r="I68" s="25"/>
      <c r="J68" s="17">
        <f t="shared" si="5"/>
        <v>3.0250000000000021</v>
      </c>
      <c r="K68" s="21" t="s">
        <v>120</v>
      </c>
      <c r="L68" s="21">
        <v>6.5</v>
      </c>
      <c r="M68" s="21" t="s">
        <v>101</v>
      </c>
    </row>
    <row r="69" spans="1:13" ht="24" customHeight="1" outlineLevel="2" x14ac:dyDescent="0.15">
      <c r="A69" s="17">
        <v>68</v>
      </c>
      <c r="B69" s="21" t="s">
        <v>16</v>
      </c>
      <c r="C69" s="21" t="s">
        <v>201</v>
      </c>
      <c r="D69" s="21" t="s">
        <v>217</v>
      </c>
      <c r="E69" s="21">
        <v>25.015000000000001</v>
      </c>
      <c r="F69" s="21">
        <v>27.254999999999999</v>
      </c>
      <c r="G69" s="25"/>
      <c r="H69" s="25"/>
      <c r="I69" s="25"/>
      <c r="J69" s="17">
        <f t="shared" si="5"/>
        <v>2.2399999999999984</v>
      </c>
      <c r="K69" s="21" t="s">
        <v>100</v>
      </c>
      <c r="L69" s="21">
        <v>6</v>
      </c>
      <c r="M69" s="21" t="s">
        <v>101</v>
      </c>
    </row>
    <row r="70" spans="1:13" ht="24" customHeight="1" outlineLevel="2" x14ac:dyDescent="0.15">
      <c r="A70" s="17">
        <v>69</v>
      </c>
      <c r="B70" s="21" t="s">
        <v>16</v>
      </c>
      <c r="C70" s="21" t="s">
        <v>201</v>
      </c>
      <c r="D70" s="21" t="s">
        <v>217</v>
      </c>
      <c r="E70" s="21">
        <v>27.254999999999999</v>
      </c>
      <c r="F70" s="21">
        <v>27.870999999999999</v>
      </c>
      <c r="G70" s="25"/>
      <c r="H70" s="25"/>
      <c r="I70" s="25"/>
      <c r="J70" s="17">
        <f t="shared" si="5"/>
        <v>0.61599999999999966</v>
      </c>
      <c r="K70" s="21" t="s">
        <v>109</v>
      </c>
      <c r="L70" s="21">
        <v>7</v>
      </c>
      <c r="M70" s="21" t="s">
        <v>101</v>
      </c>
    </row>
    <row r="71" spans="1:13" ht="24" customHeight="1" outlineLevel="2" x14ac:dyDescent="0.15">
      <c r="A71" s="17">
        <v>70</v>
      </c>
      <c r="B71" s="21" t="s">
        <v>16</v>
      </c>
      <c r="C71" s="21" t="s">
        <v>201</v>
      </c>
      <c r="D71" s="21" t="s">
        <v>217</v>
      </c>
      <c r="E71" s="21">
        <v>27.870999999999999</v>
      </c>
      <c r="F71" s="21">
        <v>28.361000000000001</v>
      </c>
      <c r="G71" s="25"/>
      <c r="H71" s="25"/>
      <c r="I71" s="25"/>
      <c r="J71" s="17">
        <f t="shared" si="5"/>
        <v>0.49000000000000199</v>
      </c>
      <c r="K71" s="21" t="s">
        <v>224</v>
      </c>
      <c r="L71" s="21">
        <v>3.5</v>
      </c>
      <c r="M71" s="21" t="s">
        <v>163</v>
      </c>
    </row>
    <row r="72" spans="1:13" ht="24" customHeight="1" outlineLevel="2" x14ac:dyDescent="0.15">
      <c r="A72" s="17">
        <v>71</v>
      </c>
      <c r="B72" s="21" t="s">
        <v>16</v>
      </c>
      <c r="C72" s="21" t="s">
        <v>226</v>
      </c>
      <c r="D72" s="21" t="s">
        <v>178</v>
      </c>
      <c r="E72" s="21">
        <v>0</v>
      </c>
      <c r="F72" s="21">
        <v>0.22</v>
      </c>
      <c r="G72" s="24"/>
      <c r="H72" s="24"/>
      <c r="I72" s="24"/>
      <c r="J72" s="17">
        <f t="shared" si="5"/>
        <v>0.22</v>
      </c>
      <c r="K72" s="21" t="s">
        <v>100</v>
      </c>
      <c r="L72" s="21">
        <v>5</v>
      </c>
      <c r="M72" s="21" t="s">
        <v>101</v>
      </c>
    </row>
    <row r="73" spans="1:13" ht="24.95" customHeight="1" outlineLevel="2" x14ac:dyDescent="0.15">
      <c r="A73" s="17">
        <v>72</v>
      </c>
      <c r="B73" s="21" t="s">
        <v>16</v>
      </c>
      <c r="C73" s="21" t="s">
        <v>226</v>
      </c>
      <c r="D73" s="21" t="s">
        <v>178</v>
      </c>
      <c r="E73" s="21">
        <v>0.22</v>
      </c>
      <c r="F73" s="21">
        <v>0.5</v>
      </c>
      <c r="G73" s="24"/>
      <c r="H73" s="24"/>
      <c r="I73" s="24"/>
      <c r="J73" s="17">
        <f t="shared" si="5"/>
        <v>0.28000000000000003</v>
      </c>
      <c r="K73" s="21" t="s">
        <v>100</v>
      </c>
      <c r="L73" s="21">
        <v>5</v>
      </c>
      <c r="M73" s="21" t="s">
        <v>101</v>
      </c>
    </row>
    <row r="74" spans="1:13" s="12" customFormat="1" ht="21.95" customHeight="1" outlineLevel="2" x14ac:dyDescent="0.15">
      <c r="A74" s="17">
        <v>73</v>
      </c>
      <c r="B74" s="21" t="s">
        <v>16</v>
      </c>
      <c r="C74" s="21" t="s">
        <v>226</v>
      </c>
      <c r="D74" s="21" t="s">
        <v>178</v>
      </c>
      <c r="E74" s="21">
        <v>0.5</v>
      </c>
      <c r="F74" s="21">
        <v>0.66700000000000004</v>
      </c>
      <c r="G74" s="24"/>
      <c r="H74" s="24"/>
      <c r="I74" s="24"/>
      <c r="J74" s="17">
        <f t="shared" si="5"/>
        <v>0.16700000000000004</v>
      </c>
      <c r="K74" s="21" t="s">
        <v>100</v>
      </c>
      <c r="L74" s="21">
        <v>5</v>
      </c>
      <c r="M74" s="21" t="s">
        <v>101</v>
      </c>
    </row>
    <row r="75" spans="1:13" s="12" customFormat="1" ht="21.95" customHeight="1" outlineLevel="2" x14ac:dyDescent="0.15">
      <c r="A75" s="17">
        <v>74</v>
      </c>
      <c r="B75" s="21" t="s">
        <v>16</v>
      </c>
      <c r="C75" s="21" t="s">
        <v>226</v>
      </c>
      <c r="D75" s="21" t="s">
        <v>178</v>
      </c>
      <c r="E75" s="21">
        <v>0.66700000000000004</v>
      </c>
      <c r="F75" s="21">
        <v>3.613</v>
      </c>
      <c r="G75" s="24"/>
      <c r="H75" s="24"/>
      <c r="I75" s="24"/>
      <c r="J75" s="17">
        <f t="shared" si="5"/>
        <v>2.9459999999999997</v>
      </c>
      <c r="K75" s="21" t="s">
        <v>100</v>
      </c>
      <c r="L75" s="21">
        <v>5</v>
      </c>
      <c r="M75" s="21" t="s">
        <v>101</v>
      </c>
    </row>
    <row r="76" spans="1:13" s="12" customFormat="1" ht="21.95" customHeight="1" outlineLevel="2" x14ac:dyDescent="0.15">
      <c r="A76" s="17">
        <v>75</v>
      </c>
      <c r="B76" s="21" t="s">
        <v>17</v>
      </c>
      <c r="C76" s="21" t="s">
        <v>228</v>
      </c>
      <c r="D76" s="21" t="s">
        <v>229</v>
      </c>
      <c r="E76" s="21">
        <v>190</v>
      </c>
      <c r="F76" s="21">
        <v>190.03</v>
      </c>
      <c r="G76" s="25"/>
      <c r="H76" s="25"/>
      <c r="I76" s="25"/>
      <c r="J76" s="17">
        <f t="shared" si="5"/>
        <v>3.0000000000001137E-2</v>
      </c>
      <c r="K76" s="21" t="s">
        <v>100</v>
      </c>
      <c r="L76" s="21">
        <v>6</v>
      </c>
      <c r="M76" s="21" t="s">
        <v>101</v>
      </c>
    </row>
    <row r="77" spans="1:13" ht="24" customHeight="1" outlineLevel="2" x14ac:dyDescent="0.15">
      <c r="A77" s="17">
        <v>76</v>
      </c>
      <c r="B77" s="21" t="s">
        <v>17</v>
      </c>
      <c r="C77" s="21" t="s">
        <v>228</v>
      </c>
      <c r="D77" s="21" t="s">
        <v>229</v>
      </c>
      <c r="E77" s="21">
        <v>190.03</v>
      </c>
      <c r="F77" s="21">
        <v>191.9</v>
      </c>
      <c r="G77" s="25"/>
      <c r="H77" s="25"/>
      <c r="I77" s="25"/>
      <c r="J77" s="17">
        <f t="shared" si="5"/>
        <v>1.8700000000000045</v>
      </c>
      <c r="K77" s="21" t="s">
        <v>100</v>
      </c>
      <c r="L77" s="21">
        <v>6</v>
      </c>
      <c r="M77" s="21" t="s">
        <v>101</v>
      </c>
    </row>
    <row r="78" spans="1:13" s="13" customFormat="1" ht="41.1" customHeight="1" outlineLevel="2" x14ac:dyDescent="0.15">
      <c r="A78" s="17">
        <v>77</v>
      </c>
      <c r="B78" s="20" t="s">
        <v>18</v>
      </c>
      <c r="C78" s="20" t="s">
        <v>234</v>
      </c>
      <c r="D78" s="20" t="s">
        <v>235</v>
      </c>
      <c r="E78" s="20">
        <v>142.58000000000001</v>
      </c>
      <c r="F78" s="20">
        <v>146.80699999999999</v>
      </c>
      <c r="G78" s="28" t="s">
        <v>236</v>
      </c>
      <c r="H78" s="28">
        <v>22.42</v>
      </c>
      <c r="I78" s="31">
        <v>26.646999999999998</v>
      </c>
      <c r="J78" s="17">
        <f t="shared" si="5"/>
        <v>4.2269999999999754</v>
      </c>
      <c r="K78" s="20" t="s">
        <v>120</v>
      </c>
      <c r="L78" s="20">
        <v>6</v>
      </c>
      <c r="M78" s="20" t="s">
        <v>101</v>
      </c>
    </row>
    <row r="79" spans="1:13" s="13" customFormat="1" ht="24.95" customHeight="1" outlineLevel="2" x14ac:dyDescent="0.15">
      <c r="A79" s="17">
        <v>78</v>
      </c>
      <c r="B79" s="29" t="s">
        <v>19</v>
      </c>
      <c r="C79" s="29" t="s">
        <v>242</v>
      </c>
      <c r="D79" s="30" t="s">
        <v>243</v>
      </c>
      <c r="E79" s="30">
        <v>235.148</v>
      </c>
      <c r="F79" s="30">
        <v>236.09</v>
      </c>
      <c r="G79" s="25"/>
      <c r="H79" s="25"/>
      <c r="I79" s="25"/>
      <c r="J79" s="17">
        <f t="shared" ref="J79:J83" si="6">F79-E79</f>
        <v>0.94200000000000728</v>
      </c>
      <c r="K79" s="30" t="s">
        <v>100</v>
      </c>
      <c r="L79" s="30">
        <v>6</v>
      </c>
      <c r="M79" s="30" t="s">
        <v>101</v>
      </c>
    </row>
    <row r="80" spans="1:13" s="13" customFormat="1" ht="24.95" customHeight="1" outlineLevel="2" x14ac:dyDescent="0.15">
      <c r="A80" s="17">
        <v>79</v>
      </c>
      <c r="B80" s="29" t="s">
        <v>19</v>
      </c>
      <c r="C80" s="29" t="s">
        <v>242</v>
      </c>
      <c r="D80" s="30" t="s">
        <v>243</v>
      </c>
      <c r="E80" s="30">
        <v>236.09</v>
      </c>
      <c r="F80" s="30">
        <v>237.20500000000001</v>
      </c>
      <c r="G80" s="25"/>
      <c r="H80" s="25"/>
      <c r="I80" s="25"/>
      <c r="J80" s="17">
        <f t="shared" si="6"/>
        <v>1.1150000000000091</v>
      </c>
      <c r="K80" s="30" t="s">
        <v>100</v>
      </c>
      <c r="L80" s="30">
        <v>6</v>
      </c>
      <c r="M80" s="30" t="s">
        <v>101</v>
      </c>
    </row>
    <row r="81" spans="1:13" s="13" customFormat="1" ht="24.95" customHeight="1" outlineLevel="2" x14ac:dyDescent="0.15">
      <c r="A81" s="17">
        <v>80</v>
      </c>
      <c r="B81" s="29" t="s">
        <v>19</v>
      </c>
      <c r="C81" s="29" t="s">
        <v>242</v>
      </c>
      <c r="D81" s="30" t="s">
        <v>243</v>
      </c>
      <c r="E81" s="30">
        <v>237.20500000000001</v>
      </c>
      <c r="F81" s="30">
        <v>241.26300000000001</v>
      </c>
      <c r="G81" s="25"/>
      <c r="H81" s="25"/>
      <c r="I81" s="25"/>
      <c r="J81" s="17">
        <f t="shared" si="6"/>
        <v>4.0579999999999927</v>
      </c>
      <c r="K81" s="30" t="s">
        <v>100</v>
      </c>
      <c r="L81" s="30">
        <v>5</v>
      </c>
      <c r="M81" s="30" t="s">
        <v>101</v>
      </c>
    </row>
    <row r="82" spans="1:13" s="13" customFormat="1" ht="24.95" customHeight="1" outlineLevel="2" x14ac:dyDescent="0.15">
      <c r="A82" s="17">
        <v>81</v>
      </c>
      <c r="B82" s="29" t="s">
        <v>19</v>
      </c>
      <c r="C82" s="29" t="s">
        <v>242</v>
      </c>
      <c r="D82" s="30" t="s">
        <v>243</v>
      </c>
      <c r="E82" s="30">
        <v>241.26300000000001</v>
      </c>
      <c r="F82" s="30">
        <v>265.39600000000002</v>
      </c>
      <c r="G82" s="25"/>
      <c r="H82" s="25"/>
      <c r="I82" s="25"/>
      <c r="J82" s="17">
        <f t="shared" si="6"/>
        <v>24.13300000000001</v>
      </c>
      <c r="K82" s="30" t="s">
        <v>100</v>
      </c>
      <c r="L82" s="30">
        <v>6</v>
      </c>
      <c r="M82" s="30" t="s">
        <v>101</v>
      </c>
    </row>
    <row r="83" spans="1:13" s="13" customFormat="1" ht="24.95" customHeight="1" outlineLevel="2" x14ac:dyDescent="0.15">
      <c r="A83" s="17">
        <v>82</v>
      </c>
      <c r="B83" s="29" t="s">
        <v>19</v>
      </c>
      <c r="C83" s="29" t="s">
        <v>242</v>
      </c>
      <c r="D83" s="30" t="s">
        <v>243</v>
      </c>
      <c r="E83" s="30">
        <v>265.39600000000002</v>
      </c>
      <c r="F83" s="30">
        <v>266.13900000000001</v>
      </c>
      <c r="G83" s="25"/>
      <c r="H83" s="25"/>
      <c r="I83" s="25"/>
      <c r="J83" s="17">
        <f t="shared" si="6"/>
        <v>0.742999999999995</v>
      </c>
      <c r="K83" s="30" t="s">
        <v>100</v>
      </c>
      <c r="L83" s="30">
        <v>5.5</v>
      </c>
      <c r="M83" s="30" t="s">
        <v>101</v>
      </c>
    </row>
    <row r="84" spans="1:13" s="13" customFormat="1" ht="24.95" customHeight="1" outlineLevel="2" x14ac:dyDescent="0.15">
      <c r="A84" s="17">
        <v>83</v>
      </c>
      <c r="B84" s="23" t="s">
        <v>21</v>
      </c>
      <c r="C84" s="23" t="s">
        <v>248</v>
      </c>
      <c r="D84" s="23" t="s">
        <v>249</v>
      </c>
      <c r="E84" s="23">
        <v>80.850999999999999</v>
      </c>
      <c r="F84" s="23">
        <v>84.852999999999994</v>
      </c>
      <c r="G84" s="23" t="s">
        <v>250</v>
      </c>
      <c r="H84" s="23">
        <v>76.69</v>
      </c>
      <c r="I84" s="23">
        <v>80.694000000000003</v>
      </c>
      <c r="J84" s="17">
        <f t="shared" ref="J84:J103" si="7">F84-E84</f>
        <v>4.0019999999999953</v>
      </c>
      <c r="K84" s="23" t="s">
        <v>120</v>
      </c>
      <c r="L84" s="23">
        <v>6</v>
      </c>
      <c r="M84" s="23" t="s">
        <v>101</v>
      </c>
    </row>
    <row r="85" spans="1:13" s="13" customFormat="1" ht="24.95" customHeight="1" outlineLevel="2" x14ac:dyDescent="0.15">
      <c r="A85" s="17">
        <v>84</v>
      </c>
      <c r="B85" s="23" t="s">
        <v>21</v>
      </c>
      <c r="C85" s="23" t="s">
        <v>248</v>
      </c>
      <c r="D85" s="23" t="s">
        <v>249</v>
      </c>
      <c r="E85" s="23">
        <v>84.852999999999994</v>
      </c>
      <c r="F85" s="23">
        <v>86.356999999999999</v>
      </c>
      <c r="G85" s="23" t="s">
        <v>250</v>
      </c>
      <c r="H85" s="23">
        <v>80.691999999999993</v>
      </c>
      <c r="I85" s="23">
        <v>82.195999999999998</v>
      </c>
      <c r="J85" s="17">
        <f t="shared" si="7"/>
        <v>1.5040000000000049</v>
      </c>
      <c r="K85" s="23" t="s">
        <v>100</v>
      </c>
      <c r="L85" s="23">
        <v>6</v>
      </c>
      <c r="M85" s="23" t="s">
        <v>101</v>
      </c>
    </row>
    <row r="86" spans="1:13" s="13" customFormat="1" ht="24.95" customHeight="1" outlineLevel="2" x14ac:dyDescent="0.15">
      <c r="A86" s="17">
        <v>85</v>
      </c>
      <c r="B86" s="23" t="s">
        <v>21</v>
      </c>
      <c r="C86" s="23" t="s">
        <v>248</v>
      </c>
      <c r="D86" s="23" t="s">
        <v>249</v>
      </c>
      <c r="E86" s="23">
        <v>92.649000000000001</v>
      </c>
      <c r="F86" s="23">
        <v>98.632999999999996</v>
      </c>
      <c r="G86" s="23" t="s">
        <v>250</v>
      </c>
      <c r="H86" s="23">
        <v>88.488</v>
      </c>
      <c r="I86" s="23">
        <v>94.471999999999994</v>
      </c>
      <c r="J86" s="17">
        <f t="shared" si="7"/>
        <v>5.9839999999999947</v>
      </c>
      <c r="K86" s="23" t="s">
        <v>100</v>
      </c>
      <c r="L86" s="23">
        <v>6</v>
      </c>
      <c r="M86" s="23" t="s">
        <v>101</v>
      </c>
    </row>
    <row r="87" spans="1:13" s="13" customFormat="1" ht="24.95" customHeight="1" outlineLevel="2" x14ac:dyDescent="0.15">
      <c r="A87" s="17">
        <v>86</v>
      </c>
      <c r="B87" s="23" t="s">
        <v>21</v>
      </c>
      <c r="C87" s="23" t="s">
        <v>251</v>
      </c>
      <c r="D87" s="23" t="s">
        <v>250</v>
      </c>
      <c r="E87" s="23">
        <v>242.238</v>
      </c>
      <c r="F87" s="23">
        <v>247.774</v>
      </c>
      <c r="G87" s="23"/>
      <c r="H87" s="23"/>
      <c r="I87" s="23"/>
      <c r="J87" s="17">
        <f t="shared" si="7"/>
        <v>5.5360000000000014</v>
      </c>
      <c r="K87" s="23" t="s">
        <v>100</v>
      </c>
      <c r="L87" s="23">
        <v>6</v>
      </c>
      <c r="M87" s="23" t="s">
        <v>101</v>
      </c>
    </row>
    <row r="88" spans="1:13" s="13" customFormat="1" ht="24.95" customHeight="1" outlineLevel="2" x14ac:dyDescent="0.15">
      <c r="A88" s="17">
        <v>87</v>
      </c>
      <c r="B88" s="23" t="s">
        <v>21</v>
      </c>
      <c r="C88" s="23" t="s">
        <v>251</v>
      </c>
      <c r="D88" s="23" t="s">
        <v>250</v>
      </c>
      <c r="E88" s="23">
        <v>265.09800000000001</v>
      </c>
      <c r="F88" s="23">
        <v>269.36399999999998</v>
      </c>
      <c r="G88" s="23"/>
      <c r="H88" s="23"/>
      <c r="I88" s="23"/>
      <c r="J88" s="17">
        <f t="shared" si="7"/>
        <v>4.2659999999999627</v>
      </c>
      <c r="K88" s="23" t="s">
        <v>100</v>
      </c>
      <c r="L88" s="23">
        <v>6</v>
      </c>
      <c r="M88" s="23" t="s">
        <v>101</v>
      </c>
    </row>
    <row r="89" spans="1:13" ht="33" customHeight="1" outlineLevel="2" x14ac:dyDescent="0.15">
      <c r="A89" s="17">
        <v>88</v>
      </c>
      <c r="B89" s="23" t="s">
        <v>21</v>
      </c>
      <c r="C89" s="23" t="s">
        <v>253</v>
      </c>
      <c r="D89" s="23" t="s">
        <v>254</v>
      </c>
      <c r="E89" s="23">
        <v>89.290999999999997</v>
      </c>
      <c r="F89" s="23">
        <v>92.674999999999997</v>
      </c>
      <c r="G89" s="23" t="s">
        <v>254</v>
      </c>
      <c r="H89" s="23">
        <v>89.290999999999997</v>
      </c>
      <c r="I89" s="23">
        <v>92.674999999999997</v>
      </c>
      <c r="J89" s="17">
        <f t="shared" si="7"/>
        <v>3.3840000000000003</v>
      </c>
      <c r="K89" s="23" t="s">
        <v>100</v>
      </c>
      <c r="L89" s="23">
        <v>6</v>
      </c>
      <c r="M89" s="23" t="s">
        <v>110</v>
      </c>
    </row>
    <row r="90" spans="1:13" ht="33" customHeight="1" outlineLevel="2" x14ac:dyDescent="0.15">
      <c r="A90" s="17">
        <v>89</v>
      </c>
      <c r="B90" s="23" t="s">
        <v>21</v>
      </c>
      <c r="C90" s="23" t="s">
        <v>253</v>
      </c>
      <c r="D90" s="23" t="s">
        <v>254</v>
      </c>
      <c r="E90" s="23">
        <v>92.674999999999997</v>
      </c>
      <c r="F90" s="23">
        <v>101.938</v>
      </c>
      <c r="G90" s="23" t="s">
        <v>254</v>
      </c>
      <c r="H90" s="23">
        <v>92.674999999999997</v>
      </c>
      <c r="I90" s="23">
        <v>101.938</v>
      </c>
      <c r="J90" s="17">
        <f t="shared" si="7"/>
        <v>9.2630000000000052</v>
      </c>
      <c r="K90" s="23" t="s">
        <v>100</v>
      </c>
      <c r="L90" s="23">
        <v>5.5</v>
      </c>
      <c r="M90" s="23" t="s">
        <v>110</v>
      </c>
    </row>
    <row r="91" spans="1:13" ht="33" customHeight="1" outlineLevel="2" x14ac:dyDescent="0.15">
      <c r="A91" s="17">
        <v>90</v>
      </c>
      <c r="B91" s="23" t="s">
        <v>21</v>
      </c>
      <c r="C91" s="23" t="s">
        <v>253</v>
      </c>
      <c r="D91" s="23" t="s">
        <v>254</v>
      </c>
      <c r="E91" s="23">
        <v>101.938</v>
      </c>
      <c r="F91" s="23">
        <v>105.506</v>
      </c>
      <c r="G91" s="23" t="s">
        <v>254</v>
      </c>
      <c r="H91" s="23">
        <v>101.938</v>
      </c>
      <c r="I91" s="23">
        <v>105.506</v>
      </c>
      <c r="J91" s="17">
        <f t="shared" si="7"/>
        <v>3.5679999999999978</v>
      </c>
      <c r="K91" s="23" t="s">
        <v>100</v>
      </c>
      <c r="L91" s="23">
        <v>6</v>
      </c>
      <c r="M91" s="23" t="s">
        <v>110</v>
      </c>
    </row>
    <row r="92" spans="1:13" ht="33" customHeight="1" outlineLevel="2" x14ac:dyDescent="0.15">
      <c r="A92" s="17">
        <v>91</v>
      </c>
      <c r="B92" s="23" t="s">
        <v>21</v>
      </c>
      <c r="C92" s="23" t="s">
        <v>253</v>
      </c>
      <c r="D92" s="23" t="s">
        <v>254</v>
      </c>
      <c r="E92" s="23">
        <v>105.506</v>
      </c>
      <c r="F92" s="23">
        <v>114.18899999999999</v>
      </c>
      <c r="G92" s="23" t="s">
        <v>254</v>
      </c>
      <c r="H92" s="23">
        <v>105.506</v>
      </c>
      <c r="I92" s="23">
        <v>114.18899999999999</v>
      </c>
      <c r="J92" s="17">
        <f t="shared" si="7"/>
        <v>8.6829999999999927</v>
      </c>
      <c r="K92" s="23" t="s">
        <v>100</v>
      </c>
      <c r="L92" s="23">
        <v>5.5</v>
      </c>
      <c r="M92" s="23" t="s">
        <v>101</v>
      </c>
    </row>
    <row r="93" spans="1:13" ht="33" customHeight="1" outlineLevel="2" x14ac:dyDescent="0.15">
      <c r="A93" s="17">
        <v>92</v>
      </c>
      <c r="B93" s="23" t="s">
        <v>21</v>
      </c>
      <c r="C93" s="23" t="s">
        <v>253</v>
      </c>
      <c r="D93" s="23" t="s">
        <v>254</v>
      </c>
      <c r="E93" s="23">
        <v>114.18899999999999</v>
      </c>
      <c r="F93" s="23">
        <v>115.081</v>
      </c>
      <c r="G93" s="23" t="s">
        <v>254</v>
      </c>
      <c r="H93" s="23">
        <v>114.18899999999999</v>
      </c>
      <c r="I93" s="23">
        <v>115.081</v>
      </c>
      <c r="J93" s="17">
        <f t="shared" si="7"/>
        <v>0.89200000000001012</v>
      </c>
      <c r="K93" s="23" t="s">
        <v>100</v>
      </c>
      <c r="L93" s="23">
        <v>6</v>
      </c>
      <c r="M93" s="23" t="s">
        <v>101</v>
      </c>
    </row>
    <row r="94" spans="1:13" ht="33" customHeight="1" outlineLevel="2" x14ac:dyDescent="0.15">
      <c r="A94" s="17">
        <v>93</v>
      </c>
      <c r="B94" s="23" t="s">
        <v>21</v>
      </c>
      <c r="C94" s="23" t="s">
        <v>256</v>
      </c>
      <c r="D94" s="23" t="s">
        <v>257</v>
      </c>
      <c r="E94" s="23">
        <v>229.08799999999999</v>
      </c>
      <c r="F94" s="23">
        <v>231.30799999999999</v>
      </c>
      <c r="G94" s="23"/>
      <c r="H94" s="23"/>
      <c r="I94" s="23"/>
      <c r="J94" s="17">
        <f t="shared" si="7"/>
        <v>2.2199999999999989</v>
      </c>
      <c r="K94" s="23" t="s">
        <v>100</v>
      </c>
      <c r="L94" s="23">
        <v>6</v>
      </c>
      <c r="M94" s="23" t="s">
        <v>101</v>
      </c>
    </row>
    <row r="95" spans="1:13" ht="33" customHeight="1" outlineLevel="2" x14ac:dyDescent="0.15">
      <c r="A95" s="17">
        <v>94</v>
      </c>
      <c r="B95" s="23" t="s">
        <v>21</v>
      </c>
      <c r="C95" s="23" t="s">
        <v>256</v>
      </c>
      <c r="D95" s="23" t="s">
        <v>257</v>
      </c>
      <c r="E95" s="23">
        <v>231.30799999999999</v>
      </c>
      <c r="F95" s="23">
        <v>235.30099999999999</v>
      </c>
      <c r="G95" s="23"/>
      <c r="H95" s="23"/>
      <c r="I95" s="23"/>
      <c r="J95" s="17">
        <f t="shared" si="7"/>
        <v>3.992999999999995</v>
      </c>
      <c r="K95" s="23" t="s">
        <v>100</v>
      </c>
      <c r="L95" s="23">
        <v>5.5</v>
      </c>
      <c r="M95" s="23" t="s">
        <v>101</v>
      </c>
    </row>
    <row r="96" spans="1:13" ht="33" customHeight="1" outlineLevel="2" x14ac:dyDescent="0.15">
      <c r="A96" s="17">
        <v>95</v>
      </c>
      <c r="B96" s="23" t="s">
        <v>21</v>
      </c>
      <c r="C96" s="23" t="s">
        <v>256</v>
      </c>
      <c r="D96" s="23" t="s">
        <v>257</v>
      </c>
      <c r="E96" s="23">
        <v>235.30099999999999</v>
      </c>
      <c r="F96" s="23">
        <v>240.179</v>
      </c>
      <c r="G96" s="23"/>
      <c r="H96" s="23"/>
      <c r="I96" s="23"/>
      <c r="J96" s="17">
        <f t="shared" si="7"/>
        <v>4.8780000000000143</v>
      </c>
      <c r="K96" s="23" t="s">
        <v>100</v>
      </c>
      <c r="L96" s="23">
        <v>6</v>
      </c>
      <c r="M96" s="23" t="s">
        <v>101</v>
      </c>
    </row>
    <row r="97" spans="1:13" ht="33" customHeight="1" outlineLevel="2" x14ac:dyDescent="0.15">
      <c r="A97" s="17">
        <v>96</v>
      </c>
      <c r="B97" s="23" t="s">
        <v>21</v>
      </c>
      <c r="C97" s="23" t="s">
        <v>253</v>
      </c>
      <c r="D97" s="23" t="s">
        <v>261</v>
      </c>
      <c r="E97" s="23">
        <v>23.588999999999999</v>
      </c>
      <c r="F97" s="23">
        <v>29.834</v>
      </c>
      <c r="G97" s="23" t="s">
        <v>261</v>
      </c>
      <c r="H97" s="23">
        <v>23.588999999999999</v>
      </c>
      <c r="I97" s="23">
        <v>29.834</v>
      </c>
      <c r="J97" s="17">
        <f t="shared" si="7"/>
        <v>6.245000000000001</v>
      </c>
      <c r="K97" s="23" t="s">
        <v>100</v>
      </c>
      <c r="L97" s="23">
        <v>5.5</v>
      </c>
      <c r="M97" s="23" t="s">
        <v>101</v>
      </c>
    </row>
    <row r="98" spans="1:13" ht="33" customHeight="1" outlineLevel="2" x14ac:dyDescent="0.15">
      <c r="A98" s="17">
        <v>97</v>
      </c>
      <c r="B98" s="23" t="s">
        <v>21</v>
      </c>
      <c r="C98" s="23" t="s">
        <v>253</v>
      </c>
      <c r="D98" s="23" t="s">
        <v>261</v>
      </c>
      <c r="E98" s="23">
        <v>29.834</v>
      </c>
      <c r="F98" s="23">
        <v>31.849</v>
      </c>
      <c r="G98" s="23" t="s">
        <v>261</v>
      </c>
      <c r="H98" s="23">
        <v>29.834</v>
      </c>
      <c r="I98" s="23">
        <v>31.849</v>
      </c>
      <c r="J98" s="17">
        <f t="shared" si="7"/>
        <v>2.0150000000000006</v>
      </c>
      <c r="K98" s="23" t="s">
        <v>100</v>
      </c>
      <c r="L98" s="23">
        <v>3.5</v>
      </c>
      <c r="M98" s="23" t="s">
        <v>101</v>
      </c>
    </row>
    <row r="99" spans="1:13" ht="33" customHeight="1" outlineLevel="2" x14ac:dyDescent="0.15">
      <c r="A99" s="17">
        <v>98</v>
      </c>
      <c r="B99" s="23" t="s">
        <v>21</v>
      </c>
      <c r="C99" s="23" t="s">
        <v>253</v>
      </c>
      <c r="D99" s="23" t="s">
        <v>261</v>
      </c>
      <c r="E99" s="23">
        <v>31.849</v>
      </c>
      <c r="F99" s="23">
        <v>38.185000000000002</v>
      </c>
      <c r="G99" s="23" t="s">
        <v>261</v>
      </c>
      <c r="H99" s="23">
        <v>31.849</v>
      </c>
      <c r="I99" s="23">
        <v>38.185000000000002</v>
      </c>
      <c r="J99" s="17">
        <f t="shared" si="7"/>
        <v>6.3360000000000021</v>
      </c>
      <c r="K99" s="23" t="s">
        <v>100</v>
      </c>
      <c r="L99" s="23">
        <v>5.5</v>
      </c>
      <c r="M99" s="23" t="s">
        <v>101</v>
      </c>
    </row>
    <row r="100" spans="1:13" ht="33" customHeight="1" outlineLevel="2" x14ac:dyDescent="0.15">
      <c r="A100" s="17">
        <v>99</v>
      </c>
      <c r="B100" s="23" t="s">
        <v>21</v>
      </c>
      <c r="C100" s="23" t="s">
        <v>253</v>
      </c>
      <c r="D100" s="23" t="s">
        <v>261</v>
      </c>
      <c r="E100" s="23">
        <v>41.033999999999999</v>
      </c>
      <c r="F100" s="23">
        <v>44.070999999999998</v>
      </c>
      <c r="G100" s="23" t="s">
        <v>261</v>
      </c>
      <c r="H100" s="23">
        <v>41.033999999999999</v>
      </c>
      <c r="I100" s="23">
        <v>44.070999999999998</v>
      </c>
      <c r="J100" s="17">
        <f t="shared" si="7"/>
        <v>3.036999999999999</v>
      </c>
      <c r="K100" s="23" t="s">
        <v>100</v>
      </c>
      <c r="L100" s="23">
        <v>6</v>
      </c>
      <c r="M100" s="23" t="s">
        <v>110</v>
      </c>
    </row>
    <row r="101" spans="1:13" ht="33" customHeight="1" outlineLevel="2" x14ac:dyDescent="0.15">
      <c r="A101" s="17">
        <v>100</v>
      </c>
      <c r="B101" s="23" t="s">
        <v>21</v>
      </c>
      <c r="C101" s="23" t="s">
        <v>253</v>
      </c>
      <c r="D101" s="23" t="s">
        <v>261</v>
      </c>
      <c r="E101" s="23">
        <v>44.070999999999998</v>
      </c>
      <c r="F101" s="23">
        <v>47.869</v>
      </c>
      <c r="G101" s="23" t="s">
        <v>261</v>
      </c>
      <c r="H101" s="23">
        <v>44.070999999999998</v>
      </c>
      <c r="I101" s="23">
        <v>47.869</v>
      </c>
      <c r="J101" s="17">
        <f t="shared" si="7"/>
        <v>3.7980000000000018</v>
      </c>
      <c r="K101" s="23" t="s">
        <v>100</v>
      </c>
      <c r="L101" s="23">
        <v>5.5</v>
      </c>
      <c r="M101" s="23" t="s">
        <v>110</v>
      </c>
    </row>
    <row r="102" spans="1:13" ht="33" customHeight="1" outlineLevel="2" x14ac:dyDescent="0.15">
      <c r="A102" s="17">
        <v>101</v>
      </c>
      <c r="B102" s="23" t="s">
        <v>21</v>
      </c>
      <c r="C102" s="23" t="s">
        <v>253</v>
      </c>
      <c r="D102" s="23" t="s">
        <v>261</v>
      </c>
      <c r="E102" s="23">
        <v>47.869</v>
      </c>
      <c r="F102" s="23">
        <v>49.274999999999999</v>
      </c>
      <c r="G102" s="23" t="s">
        <v>261</v>
      </c>
      <c r="H102" s="23">
        <v>47.869</v>
      </c>
      <c r="I102" s="23">
        <v>49.274999999999999</v>
      </c>
      <c r="J102" s="17">
        <f t="shared" si="7"/>
        <v>1.4059999999999988</v>
      </c>
      <c r="K102" s="23" t="s">
        <v>100</v>
      </c>
      <c r="L102" s="23">
        <v>3.5</v>
      </c>
      <c r="M102" s="23" t="s">
        <v>101</v>
      </c>
    </row>
    <row r="103" spans="1:13" ht="33" customHeight="1" outlineLevel="2" x14ac:dyDescent="0.15">
      <c r="A103" s="17">
        <v>102</v>
      </c>
      <c r="B103" s="23" t="s">
        <v>21</v>
      </c>
      <c r="C103" s="23" t="s">
        <v>253</v>
      </c>
      <c r="D103" s="23" t="s">
        <v>261</v>
      </c>
      <c r="E103" s="23">
        <v>49.274999999999999</v>
      </c>
      <c r="F103" s="23">
        <v>55.96</v>
      </c>
      <c r="G103" s="23" t="s">
        <v>261</v>
      </c>
      <c r="H103" s="23">
        <v>49.274999999999999</v>
      </c>
      <c r="I103" s="23">
        <v>55.96</v>
      </c>
      <c r="J103" s="17">
        <f t="shared" si="7"/>
        <v>6.6850000000000023</v>
      </c>
      <c r="K103" s="23" t="s">
        <v>100</v>
      </c>
      <c r="L103" s="23">
        <v>5.5</v>
      </c>
      <c r="M103" s="23" t="s">
        <v>101</v>
      </c>
    </row>
  </sheetData>
  <autoFilter ref="A1:M103"/>
  <phoneticPr fontId="32" type="noConversion"/>
  <pageMargins left="0.23611111111111099" right="0.156944444444444" top="0.47222222222222199" bottom="0.43263888888888902" header="0.29861111111111099" footer="0.29861111111111099"/>
  <pageSetup paperSize="9" scale="77" fitToHeight="0" orientation="portrait"/>
  <headerFooter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U4"/>
  <sheetViews>
    <sheetView workbookViewId="0">
      <selection activeCell="AM23" sqref="AM23"/>
    </sheetView>
  </sheetViews>
  <sheetFormatPr defaultColWidth="9" defaultRowHeight="13.5" x14ac:dyDescent="0.15"/>
  <cols>
    <col min="40" max="40" width="9.625" customWidth="1"/>
    <col min="57" max="71" width="9" hidden="1" customWidth="1"/>
  </cols>
  <sheetData>
    <row r="1" spans="1:73" ht="22.5" x14ac:dyDescent="0.15">
      <c r="A1" s="127" t="s">
        <v>283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7"/>
      <c r="T1" s="127"/>
      <c r="U1" s="127"/>
      <c r="V1" s="127"/>
      <c r="W1" s="127"/>
      <c r="X1" s="127"/>
      <c r="Y1" s="127"/>
      <c r="Z1" s="127"/>
      <c r="AA1" s="127"/>
      <c r="AB1" s="127"/>
      <c r="AC1" s="127"/>
      <c r="AD1" s="127"/>
      <c r="AE1" s="127"/>
      <c r="AF1" s="127"/>
      <c r="AG1" s="127"/>
      <c r="AH1" s="127"/>
      <c r="AI1" s="127"/>
      <c r="AJ1" s="127"/>
      <c r="AK1" s="127"/>
      <c r="AL1" s="127"/>
      <c r="AM1" s="127"/>
      <c r="AN1" s="127"/>
    </row>
    <row r="2" spans="1:73" x14ac:dyDescent="0.15">
      <c r="A2" s="158" t="s">
        <v>284</v>
      </c>
      <c r="B2" s="158" t="s">
        <v>3</v>
      </c>
      <c r="C2" s="158" t="s">
        <v>23</v>
      </c>
      <c r="D2" s="156" t="s">
        <v>24</v>
      </c>
      <c r="E2" s="157"/>
      <c r="F2" s="157"/>
      <c r="G2" s="156" t="s">
        <v>27</v>
      </c>
      <c r="H2" s="156"/>
      <c r="I2" s="156"/>
      <c r="J2" s="159" t="s">
        <v>25</v>
      </c>
      <c r="K2" s="158" t="s">
        <v>26</v>
      </c>
      <c r="L2" s="160" t="s">
        <v>45</v>
      </c>
      <c r="M2" s="158" t="s">
        <v>285</v>
      </c>
      <c r="N2" s="158"/>
      <c r="O2" s="158"/>
      <c r="P2" s="158" t="s">
        <v>30</v>
      </c>
      <c r="Q2" s="158" t="s">
        <v>32</v>
      </c>
      <c r="R2" s="158" t="s">
        <v>267</v>
      </c>
      <c r="S2" s="158" t="s">
        <v>29</v>
      </c>
      <c r="T2" s="161" t="s">
        <v>34</v>
      </c>
      <c r="U2" s="158" t="s">
        <v>35</v>
      </c>
      <c r="V2" s="158"/>
      <c r="W2" s="158"/>
      <c r="X2" s="158"/>
      <c r="Y2" s="158"/>
      <c r="Z2" s="158"/>
      <c r="AA2" s="158"/>
      <c r="AB2" s="158"/>
      <c r="AC2" s="165" t="s">
        <v>36</v>
      </c>
      <c r="AD2" s="166" t="s">
        <v>37</v>
      </c>
      <c r="AE2" s="158" t="s">
        <v>38</v>
      </c>
      <c r="AF2" s="167" t="s">
        <v>43</v>
      </c>
      <c r="AG2" s="168" t="s">
        <v>39</v>
      </c>
      <c r="AH2" s="160" t="s">
        <v>40</v>
      </c>
      <c r="AI2" s="160" t="s">
        <v>41</v>
      </c>
      <c r="AJ2" s="160" t="s">
        <v>42</v>
      </c>
      <c r="AK2" s="169" t="s">
        <v>286</v>
      </c>
      <c r="AL2" s="170" t="s">
        <v>287</v>
      </c>
      <c r="AM2" s="169" t="s">
        <v>44</v>
      </c>
      <c r="AN2" s="146" t="s">
        <v>6</v>
      </c>
    </row>
    <row r="3" spans="1:73" x14ac:dyDescent="0.15">
      <c r="A3" s="158"/>
      <c r="B3" s="158"/>
      <c r="C3" s="158"/>
      <c r="D3" s="156" t="s">
        <v>52</v>
      </c>
      <c r="E3" s="157" t="s">
        <v>53</v>
      </c>
      <c r="F3" s="157" t="s">
        <v>54</v>
      </c>
      <c r="G3" s="156" t="s">
        <v>52</v>
      </c>
      <c r="H3" s="156" t="s">
        <v>53</v>
      </c>
      <c r="I3" s="156" t="s">
        <v>54</v>
      </c>
      <c r="J3" s="159"/>
      <c r="K3" s="158"/>
      <c r="L3" s="160"/>
      <c r="M3" s="158"/>
      <c r="N3" s="158"/>
      <c r="O3" s="158"/>
      <c r="P3" s="158"/>
      <c r="Q3" s="158"/>
      <c r="R3" s="158"/>
      <c r="S3" s="158"/>
      <c r="T3" s="162"/>
      <c r="U3" s="158" t="s">
        <v>55</v>
      </c>
      <c r="V3" s="158" t="s">
        <v>56</v>
      </c>
      <c r="W3" s="158"/>
      <c r="X3" s="158"/>
      <c r="Y3" s="158"/>
      <c r="Z3" s="158"/>
      <c r="AA3" s="158"/>
      <c r="AB3" s="164" t="s">
        <v>57</v>
      </c>
      <c r="AC3" s="165"/>
      <c r="AD3" s="166"/>
      <c r="AE3" s="158"/>
      <c r="AF3" s="167"/>
      <c r="AG3" s="168"/>
      <c r="AH3" s="160"/>
      <c r="AI3" s="160"/>
      <c r="AJ3" s="160"/>
      <c r="AK3" s="169"/>
      <c r="AL3" s="170"/>
      <c r="AM3" s="169"/>
      <c r="AN3" s="146"/>
    </row>
    <row r="4" spans="1:73" ht="48.75" x14ac:dyDescent="0.15">
      <c r="A4" s="158"/>
      <c r="B4" s="158"/>
      <c r="C4" s="158"/>
      <c r="D4" s="156"/>
      <c r="E4" s="157"/>
      <c r="F4" s="157"/>
      <c r="G4" s="156"/>
      <c r="H4" s="156"/>
      <c r="I4" s="156"/>
      <c r="J4" s="159"/>
      <c r="K4" s="158"/>
      <c r="L4" s="160"/>
      <c r="M4" s="1" t="s">
        <v>288</v>
      </c>
      <c r="N4" s="1" t="s">
        <v>289</v>
      </c>
      <c r="O4" s="1" t="s">
        <v>290</v>
      </c>
      <c r="P4" s="158"/>
      <c r="Q4" s="158"/>
      <c r="R4" s="158"/>
      <c r="S4" s="158"/>
      <c r="T4" s="163"/>
      <c r="U4" s="158"/>
      <c r="V4" s="1" t="s">
        <v>291</v>
      </c>
      <c r="W4" s="1" t="s">
        <v>66</v>
      </c>
      <c r="X4" s="1" t="s">
        <v>67</v>
      </c>
      <c r="Y4" s="1" t="s">
        <v>68</v>
      </c>
      <c r="Z4" s="1" t="s">
        <v>69</v>
      </c>
      <c r="AA4" s="1" t="s">
        <v>70</v>
      </c>
      <c r="AB4" s="164"/>
      <c r="AC4" s="165"/>
      <c r="AD4" s="166"/>
      <c r="AE4" s="158"/>
      <c r="AF4" s="167"/>
      <c r="AG4" s="168"/>
      <c r="AH4" s="160"/>
      <c r="AI4" s="160"/>
      <c r="AJ4" s="160"/>
      <c r="AK4" s="169"/>
      <c r="AL4" s="170"/>
      <c r="AM4" s="169"/>
      <c r="AN4" s="146"/>
      <c r="AO4" s="2" t="s">
        <v>292</v>
      </c>
      <c r="AP4" s="3" t="s">
        <v>293</v>
      </c>
      <c r="AQ4" s="3" t="s">
        <v>294</v>
      </c>
      <c r="AR4" s="3" t="s">
        <v>295</v>
      </c>
      <c r="AS4" s="3" t="s">
        <v>296</v>
      </c>
      <c r="AT4" s="4" t="s">
        <v>297</v>
      </c>
      <c r="AU4" s="3" t="s">
        <v>293</v>
      </c>
      <c r="AV4" s="3" t="s">
        <v>294</v>
      </c>
      <c r="AW4" s="3" t="s">
        <v>295</v>
      </c>
      <c r="AX4" s="3" t="s">
        <v>296</v>
      </c>
      <c r="AY4" s="4" t="s">
        <v>298</v>
      </c>
      <c r="AZ4" s="3" t="s">
        <v>293</v>
      </c>
      <c r="BA4" s="3" t="s">
        <v>294</v>
      </c>
      <c r="BB4" s="3" t="s">
        <v>295</v>
      </c>
      <c r="BC4" s="3" t="s">
        <v>296</v>
      </c>
      <c r="BD4" s="4" t="s">
        <v>299</v>
      </c>
      <c r="BE4" s="3" t="s">
        <v>293</v>
      </c>
      <c r="BF4" s="3" t="s">
        <v>294</v>
      </c>
      <c r="BG4" s="3" t="s">
        <v>295</v>
      </c>
      <c r="BH4" s="3" t="s">
        <v>296</v>
      </c>
      <c r="BI4" s="5" t="s">
        <v>300</v>
      </c>
      <c r="BJ4" s="3" t="s">
        <v>293</v>
      </c>
      <c r="BK4" s="3" t="s">
        <v>294</v>
      </c>
      <c r="BL4" s="3" t="s">
        <v>295</v>
      </c>
      <c r="BM4" s="3" t="s">
        <v>296</v>
      </c>
      <c r="BN4" s="5" t="s">
        <v>301</v>
      </c>
      <c r="BO4" s="3" t="s">
        <v>293</v>
      </c>
      <c r="BP4" s="3" t="s">
        <v>294</v>
      </c>
      <c r="BQ4" s="3" t="s">
        <v>295</v>
      </c>
      <c r="BR4" s="3" t="s">
        <v>296</v>
      </c>
      <c r="BS4" s="5" t="s">
        <v>302</v>
      </c>
      <c r="BT4" s="2" t="s">
        <v>6</v>
      </c>
      <c r="BU4" s="2" t="s">
        <v>303</v>
      </c>
    </row>
  </sheetData>
  <mergeCells count="37">
    <mergeCell ref="AJ2:AJ4"/>
    <mergeCell ref="AK2:AK4"/>
    <mergeCell ref="AL2:AL4"/>
    <mergeCell ref="AM2:AM4"/>
    <mergeCell ref="AN2:AN4"/>
    <mergeCell ref="AE2:AE4"/>
    <mergeCell ref="AF2:AF4"/>
    <mergeCell ref="AG2:AG4"/>
    <mergeCell ref="AH2:AH4"/>
    <mergeCell ref="AI2:AI4"/>
    <mergeCell ref="T2:T4"/>
    <mergeCell ref="U3:U4"/>
    <mergeCell ref="AB3:AB4"/>
    <mergeCell ref="AC2:AC4"/>
    <mergeCell ref="AD2:AD4"/>
    <mergeCell ref="L2:L4"/>
    <mergeCell ref="P2:P4"/>
    <mergeCell ref="Q2:Q4"/>
    <mergeCell ref="R2:R4"/>
    <mergeCell ref="S2:S4"/>
    <mergeCell ref="M2:O3"/>
    <mergeCell ref="A1:AN1"/>
    <mergeCell ref="D2:F2"/>
    <mergeCell ref="G2:I2"/>
    <mergeCell ref="U2:AB2"/>
    <mergeCell ref="V3:AA3"/>
    <mergeCell ref="A2:A4"/>
    <mergeCell ref="B2:B4"/>
    <mergeCell ref="C2:C4"/>
    <mergeCell ref="D3:D4"/>
    <mergeCell ref="E3:E4"/>
    <mergeCell ref="F3:F4"/>
    <mergeCell ref="G3:G4"/>
    <mergeCell ref="H3:H4"/>
    <mergeCell ref="I3:I4"/>
    <mergeCell ref="J2:J4"/>
    <mergeCell ref="K2:K4"/>
  </mergeCells>
  <phoneticPr fontId="32" type="noConversion"/>
  <pageMargins left="0.7" right="0.7" top="0.75" bottom="0.75" header="0.3" footer="0.3"/>
  <pageSetup paperSize="9" orientation="portrait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6</vt:i4>
      </vt:variant>
      <vt:variant>
        <vt:lpstr>命名范围</vt:lpstr>
      </vt:variant>
      <vt:variant>
        <vt:i4>7</vt:i4>
      </vt:variant>
    </vt:vector>
  </HeadingPairs>
  <TitlesOfParts>
    <vt:vector size="13" baseType="lpstr">
      <vt:lpstr>汇总表</vt:lpstr>
      <vt:lpstr>明细表1214</vt:lpstr>
      <vt:lpstr>任务计划明细表</vt:lpstr>
      <vt:lpstr>Sheet1</vt:lpstr>
      <vt:lpstr>数据分类汇总统计</vt:lpstr>
      <vt:lpstr>路况核实</vt:lpstr>
      <vt:lpstr>汇总表!Print_Area</vt:lpstr>
      <vt:lpstr>明细表1214!Print_Area</vt:lpstr>
      <vt:lpstr>任务计划明细表!Print_Area</vt:lpstr>
      <vt:lpstr>数据分类汇总统计!Print_Area</vt:lpstr>
      <vt:lpstr>明细表1214!Print_Titles</vt:lpstr>
      <vt:lpstr>任务计划明细表!Print_Titles</vt:lpstr>
      <vt:lpstr>数据分类汇总统计!Print_Titles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刘永红</cp:lastModifiedBy>
  <cp:lastPrinted>2023-03-03T03:10:28Z</cp:lastPrinted>
  <dcterms:created xsi:type="dcterms:W3CDTF">2022-11-09T04:55:00Z</dcterms:created>
  <dcterms:modified xsi:type="dcterms:W3CDTF">2023-03-03T04:35:14Z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265A590B1FFC4111ACB39AA49726DB4B</vt:lpwstr>
  </property>
  <property fmtid="{D5CDD505-2E9C-101B-9397-08002B2CF9AE}" pid="3" name="KSOProductBuildVer">
    <vt:lpwstr>2052-11.1.0.12763</vt:lpwstr>
  </property>
</Properties>
</file>